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Y14" i="1" l="1"/>
  <c r="UZ92" i="1"/>
  <c r="UY92" i="1"/>
  <c r="UZ91" i="1"/>
  <c r="UY91" i="1"/>
  <c r="UZ90" i="1"/>
  <c r="UY90" i="1"/>
  <c r="UZ89" i="1"/>
  <c r="UY89" i="1"/>
  <c r="UZ88" i="1"/>
  <c r="UY88" i="1"/>
  <c r="UZ87" i="1"/>
  <c r="UY87" i="1"/>
  <c r="UZ86" i="1"/>
  <c r="UY86" i="1"/>
  <c r="UZ85" i="1"/>
  <c r="UY85" i="1"/>
  <c r="UZ84" i="1"/>
  <c r="UY84" i="1"/>
  <c r="UZ83" i="1"/>
  <c r="UY83" i="1"/>
  <c r="UZ82" i="1"/>
  <c r="UY82" i="1"/>
  <c r="UZ81" i="1"/>
  <c r="UY81" i="1"/>
  <c r="UZ80" i="1"/>
  <c r="UY80" i="1"/>
  <c r="UZ79" i="1"/>
  <c r="UY79" i="1"/>
  <c r="UZ78" i="1"/>
  <c r="UY78" i="1"/>
  <c r="UZ77" i="1"/>
  <c r="UY77" i="1"/>
  <c r="UZ76" i="1"/>
  <c r="UY76" i="1"/>
  <c r="UZ75" i="1"/>
  <c r="UY75" i="1"/>
  <c r="UZ74" i="1"/>
  <c r="UY74" i="1"/>
  <c r="UZ73" i="1"/>
  <c r="UY73" i="1"/>
  <c r="UZ72" i="1"/>
  <c r="UY72" i="1"/>
  <c r="UZ71" i="1"/>
  <c r="UY71" i="1"/>
  <c r="UZ70" i="1"/>
  <c r="UY70" i="1"/>
  <c r="UZ69" i="1"/>
  <c r="UY69" i="1"/>
  <c r="UZ68" i="1"/>
  <c r="UY68" i="1"/>
  <c r="UZ67" i="1"/>
  <c r="UY67" i="1"/>
  <c r="UZ66" i="1"/>
  <c r="UY66" i="1"/>
  <c r="UZ65" i="1"/>
  <c r="UY65" i="1"/>
  <c r="UZ64" i="1"/>
  <c r="UY64" i="1"/>
  <c r="UZ63" i="1"/>
  <c r="UY63" i="1"/>
  <c r="UZ62" i="1"/>
  <c r="UY62" i="1"/>
  <c r="UZ61" i="1"/>
  <c r="UY61" i="1"/>
  <c r="UZ60" i="1"/>
  <c r="UY60" i="1"/>
  <c r="UZ59" i="1"/>
  <c r="UY59" i="1"/>
  <c r="UZ58" i="1"/>
  <c r="UY58" i="1"/>
  <c r="UZ57" i="1"/>
  <c r="UY57" i="1"/>
  <c r="UZ56" i="1"/>
  <c r="UY56" i="1"/>
  <c r="UZ55" i="1"/>
  <c r="UY55" i="1"/>
  <c r="UZ54" i="1"/>
  <c r="UY54" i="1"/>
  <c r="UZ53" i="1"/>
  <c r="UY53" i="1"/>
  <c r="UZ52" i="1"/>
  <c r="UY52" i="1"/>
  <c r="UZ51" i="1"/>
  <c r="UY51" i="1"/>
  <c r="UZ50" i="1"/>
  <c r="UY50" i="1"/>
  <c r="UZ49" i="1"/>
  <c r="UY49" i="1"/>
  <c r="UZ48" i="1"/>
  <c r="UY48" i="1"/>
  <c r="UZ47" i="1"/>
  <c r="UY47" i="1"/>
  <c r="UZ46" i="1"/>
  <c r="UY46" i="1"/>
  <c r="UZ45" i="1"/>
  <c r="UY45" i="1"/>
  <c r="UZ44" i="1"/>
  <c r="UY44" i="1"/>
  <c r="UZ43" i="1"/>
  <c r="UY43" i="1"/>
  <c r="UZ42" i="1"/>
  <c r="UY42" i="1"/>
  <c r="UZ41" i="1"/>
  <c r="UY41" i="1"/>
  <c r="UZ40" i="1"/>
  <c r="UY40" i="1"/>
  <c r="UZ39" i="1"/>
  <c r="UY39" i="1"/>
  <c r="UZ38" i="1"/>
  <c r="UY38" i="1"/>
  <c r="UZ37" i="1"/>
  <c r="UY37" i="1"/>
  <c r="UZ36" i="1"/>
  <c r="UY36" i="1"/>
  <c r="UZ35" i="1"/>
  <c r="UY35" i="1"/>
  <c r="UZ34" i="1"/>
  <c r="UY34" i="1"/>
  <c r="UZ33" i="1"/>
  <c r="UY33" i="1"/>
  <c r="UZ32" i="1"/>
  <c r="UY32" i="1"/>
  <c r="UZ31" i="1"/>
  <c r="UY31" i="1"/>
  <c r="UZ30" i="1"/>
  <c r="UY30" i="1"/>
  <c r="UZ29" i="1"/>
  <c r="UY29" i="1"/>
  <c r="UZ28" i="1"/>
  <c r="UY28" i="1"/>
  <c r="UZ27" i="1"/>
  <c r="UY27" i="1"/>
  <c r="UZ26" i="1"/>
  <c r="UY26" i="1"/>
  <c r="UZ25" i="1"/>
  <c r="UY25" i="1"/>
  <c r="UZ24" i="1"/>
  <c r="UY24" i="1"/>
  <c r="UZ23" i="1"/>
  <c r="UY23" i="1"/>
  <c r="UZ22" i="1"/>
  <c r="UY22" i="1"/>
  <c r="UZ21" i="1"/>
  <c r="UY21" i="1"/>
  <c r="UZ20" i="1"/>
  <c r="UY20" i="1"/>
  <c r="UZ19" i="1"/>
  <c r="UY19" i="1"/>
  <c r="UZ18" i="1"/>
  <c r="UY18" i="1"/>
  <c r="UZ17" i="1"/>
  <c r="UY17" i="1"/>
  <c r="UZ16" i="1"/>
  <c r="UY16" i="1"/>
  <c r="UZ15" i="1"/>
  <c r="UY15" i="1"/>
  <c r="UZ14" i="1"/>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2" i="9"/>
  <c r="H67" i="9" l="1"/>
  <c r="H68" i="9"/>
  <c r="H69" i="9"/>
  <c r="H70" i="9"/>
  <c r="H71" i="9"/>
  <c r="H72" i="9"/>
  <c r="H73" i="9"/>
  <c r="H74" i="9"/>
  <c r="H75" i="9"/>
  <c r="H76" i="9"/>
  <c r="H77" i="9"/>
  <c r="H78" i="9"/>
  <c r="H79" i="9"/>
  <c r="H80" i="9"/>
  <c r="G9" i="5"/>
  <c r="G10" i="5"/>
  <c r="G7" i="5"/>
  <c r="G6" i="5"/>
  <c r="G3" i="5"/>
  <c r="G2" i="5"/>
  <c r="G4" i="5"/>
  <c r="G5" i="5"/>
  <c r="G8" i="5"/>
  <c r="G1" i="5"/>
  <c r="D1" i="5"/>
  <c r="D2" i="5"/>
  <c r="D3" i="5"/>
  <c r="D4" i="5"/>
  <c r="D5" i="5"/>
  <c r="V7" i="11" l="1"/>
  <c r="J7" i="11"/>
  <c r="WC123" i="1" l="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V95" i="1" s="1"/>
  <c r="VM98" i="1"/>
  <c r="WC97" i="1"/>
  <c r="VX97" i="1"/>
  <c r="VV97" i="1"/>
  <c r="VM97" i="1"/>
  <c r="WC96" i="1"/>
  <c r="VX96" i="1"/>
  <c r="VV96" i="1"/>
  <c r="VM96" i="1"/>
  <c r="VX95"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Y90" i="1"/>
  <c r="VW90" i="1"/>
  <c r="VV90" i="1"/>
  <c r="VT90" i="1"/>
  <c r="VS90" i="1"/>
  <c r="VX90" i="1" s="1"/>
  <c r="VM90" i="1"/>
  <c r="WD89" i="1"/>
  <c r="WC89" i="1"/>
  <c r="VY89" i="1"/>
  <c r="VX89" i="1"/>
  <c r="VW89" i="1"/>
  <c r="VV89" i="1"/>
  <c r="VT89" i="1"/>
  <c r="VS89" i="1"/>
  <c r="VM89" i="1"/>
  <c r="WC88" i="1"/>
  <c r="VX88" i="1"/>
  <c r="VW88" i="1"/>
  <c r="VV88" i="1"/>
  <c r="VT88" i="1"/>
  <c r="VY88" i="1" s="1"/>
  <c r="VS88" i="1"/>
  <c r="VM88" i="1"/>
  <c r="WC87" i="1"/>
  <c r="VY87" i="1"/>
  <c r="VW87" i="1"/>
  <c r="VV87" i="1"/>
  <c r="VT87" i="1"/>
  <c r="VS87" i="1"/>
  <c r="VX87" i="1" s="1"/>
  <c r="VM87" i="1"/>
  <c r="WC86" i="1"/>
  <c r="VX86" i="1"/>
  <c r="VW86" i="1"/>
  <c r="VV86" i="1"/>
  <c r="VT86" i="1"/>
  <c r="VY86" i="1" s="1"/>
  <c r="VS86" i="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Y82" i="1"/>
  <c r="VW82" i="1"/>
  <c r="VV82" i="1"/>
  <c r="VT82" i="1"/>
  <c r="VS82" i="1"/>
  <c r="VX82" i="1" s="1"/>
  <c r="VM82" i="1"/>
  <c r="WC81" i="1"/>
  <c r="VY81" i="1"/>
  <c r="VX81" i="1"/>
  <c r="VW81" i="1"/>
  <c r="VV81" i="1"/>
  <c r="VT81" i="1"/>
  <c r="VS81" i="1"/>
  <c r="VM81" i="1"/>
  <c r="WC80" i="1"/>
  <c r="VX80" i="1"/>
  <c r="VW80" i="1"/>
  <c r="VV80" i="1"/>
  <c r="VT80" i="1"/>
  <c r="VY80" i="1" s="1"/>
  <c r="VS80" i="1"/>
  <c r="VM80" i="1"/>
  <c r="WC79" i="1"/>
  <c r="VY79" i="1"/>
  <c r="VW79" i="1"/>
  <c r="VV79" i="1"/>
  <c r="VT79" i="1"/>
  <c r="VS79" i="1"/>
  <c r="VX79" i="1" s="1"/>
  <c r="VM79" i="1"/>
  <c r="WC78" i="1"/>
  <c r="VX78" i="1"/>
  <c r="VW78" i="1"/>
  <c r="VV78" i="1"/>
  <c r="VT78" i="1"/>
  <c r="VY78" i="1" s="1"/>
  <c r="VS78" i="1"/>
  <c r="VM78" i="1"/>
  <c r="WC77" i="1"/>
  <c r="VW77" i="1"/>
  <c r="VV77" i="1"/>
  <c r="VT77" i="1"/>
  <c r="VY77" i="1" s="1"/>
  <c r="VS77" i="1"/>
  <c r="VX77" i="1" s="1"/>
  <c r="VM77" i="1"/>
  <c r="WC76" i="1"/>
  <c r="VY76" i="1"/>
  <c r="VW76" i="1"/>
  <c r="VV76" i="1"/>
  <c r="VT76" i="1"/>
  <c r="VS76" i="1"/>
  <c r="VX76" i="1" s="1"/>
  <c r="VM76" i="1"/>
  <c r="WC75" i="1"/>
  <c r="VX75" i="1"/>
  <c r="VW75" i="1"/>
  <c r="VV75" i="1"/>
  <c r="VT75" i="1"/>
  <c r="VY75" i="1" s="1"/>
  <c r="VS75" i="1"/>
  <c r="VM75" i="1"/>
  <c r="WC74" i="1"/>
  <c r="VY74" i="1"/>
  <c r="VW74" i="1"/>
  <c r="VV74" i="1"/>
  <c r="VT74" i="1"/>
  <c r="VS74" i="1"/>
  <c r="VX74" i="1" s="1"/>
  <c r="VM74" i="1"/>
  <c r="WC73" i="1"/>
  <c r="VY73" i="1"/>
  <c r="VX73" i="1"/>
  <c r="VW73" i="1"/>
  <c r="VV73" i="1"/>
  <c r="VT73" i="1"/>
  <c r="VS73" i="1"/>
  <c r="VM73" i="1"/>
  <c r="WC72" i="1"/>
  <c r="VX72" i="1"/>
  <c r="VW72" i="1"/>
  <c r="VV72" i="1"/>
  <c r="VT72" i="1"/>
  <c r="VY72" i="1" s="1"/>
  <c r="VS72" i="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Y68" i="1"/>
  <c r="VW68" i="1"/>
  <c r="VV68" i="1"/>
  <c r="VT68" i="1"/>
  <c r="VS68" i="1"/>
  <c r="VX68" i="1" s="1"/>
  <c r="VM68" i="1"/>
  <c r="WC67" i="1"/>
  <c r="VX67" i="1"/>
  <c r="VW67" i="1"/>
  <c r="VV67" i="1"/>
  <c r="VT67" i="1"/>
  <c r="VY67" i="1" s="1"/>
  <c r="VS67" i="1"/>
  <c r="VM67" i="1"/>
  <c r="WC66" i="1"/>
  <c r="VY66" i="1"/>
  <c r="VW66" i="1"/>
  <c r="VV66" i="1"/>
  <c r="VT66" i="1"/>
  <c r="VS66" i="1"/>
  <c r="VX66" i="1" s="1"/>
  <c r="VM66" i="1"/>
  <c r="WC65" i="1"/>
  <c r="VY65" i="1"/>
  <c r="VX65" i="1"/>
  <c r="VW65" i="1"/>
  <c r="VV65" i="1"/>
  <c r="VT65" i="1"/>
  <c r="VS65" i="1"/>
  <c r="VM65" i="1"/>
  <c r="WC64" i="1"/>
  <c r="VX64" i="1"/>
  <c r="VW64" i="1"/>
  <c r="VV64" i="1"/>
  <c r="VT64" i="1"/>
  <c r="VY64" i="1" s="1"/>
  <c r="VS64" i="1"/>
  <c r="VM64" i="1"/>
  <c r="WC63" i="1"/>
  <c r="VW63" i="1"/>
  <c r="VV63" i="1"/>
  <c r="VT63" i="1"/>
  <c r="VY63" i="1" s="1"/>
  <c r="VS63" i="1"/>
  <c r="VX63" i="1" s="1"/>
  <c r="VM63" i="1"/>
  <c r="WC62" i="1"/>
  <c r="VW62" i="1"/>
  <c r="VV62" i="1"/>
  <c r="VT62" i="1"/>
  <c r="VY62" i="1" s="1"/>
  <c r="VS62" i="1"/>
  <c r="VX62" i="1" s="1"/>
  <c r="VM62" i="1"/>
  <c r="WC61" i="1"/>
  <c r="VX61" i="1"/>
  <c r="VW61" i="1"/>
  <c r="VV61" i="1"/>
  <c r="VT61" i="1"/>
  <c r="VY61" i="1" s="1"/>
  <c r="VS61" i="1"/>
  <c r="VM61" i="1"/>
  <c r="WC60" i="1"/>
  <c r="VW60" i="1"/>
  <c r="VV60" i="1"/>
  <c r="VT60" i="1"/>
  <c r="VY60" i="1" s="1"/>
  <c r="VS60" i="1"/>
  <c r="VX60" i="1" s="1"/>
  <c r="VM60" i="1"/>
  <c r="WC59" i="1"/>
  <c r="VY59" i="1"/>
  <c r="VW59" i="1"/>
  <c r="VV59" i="1"/>
  <c r="VT59" i="1"/>
  <c r="VS59" i="1"/>
  <c r="VX59" i="1" s="1"/>
  <c r="VM59" i="1"/>
  <c r="WC58" i="1"/>
  <c r="VX58" i="1"/>
  <c r="VW58" i="1"/>
  <c r="VV58" i="1"/>
  <c r="VT58" i="1"/>
  <c r="VY58" i="1" s="1"/>
  <c r="VS58" i="1"/>
  <c r="VM58" i="1"/>
  <c r="WC57" i="1"/>
  <c r="VW57" i="1"/>
  <c r="VV57" i="1"/>
  <c r="VT57" i="1"/>
  <c r="VY57" i="1" s="1"/>
  <c r="VS57" i="1"/>
  <c r="VX57" i="1" s="1"/>
  <c r="VM57" i="1"/>
  <c r="WC56" i="1"/>
  <c r="VY56" i="1"/>
  <c r="VW56" i="1"/>
  <c r="VV56" i="1"/>
  <c r="VT56" i="1"/>
  <c r="VS56" i="1"/>
  <c r="VX56" i="1" s="1"/>
  <c r="VM56" i="1"/>
  <c r="WC55" i="1"/>
  <c r="VX55" i="1"/>
  <c r="VW55" i="1"/>
  <c r="VV55" i="1"/>
  <c r="VT55" i="1"/>
  <c r="VY55" i="1" s="1"/>
  <c r="VS55" i="1"/>
  <c r="VM55" i="1"/>
  <c r="WC54" i="1"/>
  <c r="VY54" i="1"/>
  <c r="VW54" i="1"/>
  <c r="VV54" i="1"/>
  <c r="VT54" i="1"/>
  <c r="VS54" i="1"/>
  <c r="VX54" i="1" s="1"/>
  <c r="VM54" i="1"/>
  <c r="WC53" i="1"/>
  <c r="VX53" i="1"/>
  <c r="VW53" i="1"/>
  <c r="VV53" i="1"/>
  <c r="VT53" i="1"/>
  <c r="VY53" i="1" s="1"/>
  <c r="VS53" i="1"/>
  <c r="VM53" i="1"/>
  <c r="WC52" i="1"/>
  <c r="VW52" i="1"/>
  <c r="VV52" i="1"/>
  <c r="VT52" i="1"/>
  <c r="VY52" i="1" s="1"/>
  <c r="VS52" i="1"/>
  <c r="VX52" i="1" s="1"/>
  <c r="VM52" i="1"/>
  <c r="WC51" i="1"/>
  <c r="VY51" i="1"/>
  <c r="VW51" i="1"/>
  <c r="VV51" i="1"/>
  <c r="VT51" i="1"/>
  <c r="VS51" i="1"/>
  <c r="VX51" i="1" s="1"/>
  <c r="VM51" i="1"/>
  <c r="WC50" i="1"/>
  <c r="VX50" i="1"/>
  <c r="VW50" i="1"/>
  <c r="VV50" i="1"/>
  <c r="VT50" i="1"/>
  <c r="VY50" i="1" s="1"/>
  <c r="VS50" i="1"/>
  <c r="VM50" i="1"/>
  <c r="WC49" i="1"/>
  <c r="VW49" i="1"/>
  <c r="VV49" i="1"/>
  <c r="VT49" i="1"/>
  <c r="VY49" i="1" s="1"/>
  <c r="VS49" i="1"/>
  <c r="VX49" i="1" s="1"/>
  <c r="VM49" i="1"/>
  <c r="WC48" i="1"/>
  <c r="VY48" i="1"/>
  <c r="VW48" i="1"/>
  <c r="VV48" i="1"/>
  <c r="VT48" i="1"/>
  <c r="VS48" i="1"/>
  <c r="VX48" i="1" s="1"/>
  <c r="VM48" i="1"/>
  <c r="WC47" i="1"/>
  <c r="VX47" i="1"/>
  <c r="VW47" i="1"/>
  <c r="VV47" i="1"/>
  <c r="VT47" i="1"/>
  <c r="VY47" i="1" s="1"/>
  <c r="VS47" i="1"/>
  <c r="VM47" i="1"/>
  <c r="WC46" i="1"/>
  <c r="VY46" i="1"/>
  <c r="VW46" i="1"/>
  <c r="VV46" i="1"/>
  <c r="VT46" i="1"/>
  <c r="VS46" i="1"/>
  <c r="VX46" i="1" s="1"/>
  <c r="VM46" i="1"/>
  <c r="WC45" i="1"/>
  <c r="VX45" i="1"/>
  <c r="VW45" i="1"/>
  <c r="VV45" i="1"/>
  <c r="VT45" i="1"/>
  <c r="VY45" i="1" s="1"/>
  <c r="VS45" i="1"/>
  <c r="VM45" i="1"/>
  <c r="WC44" i="1"/>
  <c r="VW44" i="1"/>
  <c r="VV44" i="1"/>
  <c r="VT44" i="1"/>
  <c r="VY44" i="1" s="1"/>
  <c r="VS44" i="1"/>
  <c r="VX44" i="1" s="1"/>
  <c r="VM44" i="1"/>
  <c r="WC43" i="1"/>
  <c r="VY43" i="1"/>
  <c r="VW43" i="1"/>
  <c r="VV43" i="1"/>
  <c r="VT43" i="1"/>
  <c r="VS43" i="1"/>
  <c r="VX43" i="1" s="1"/>
  <c r="VM43" i="1"/>
  <c r="WC42" i="1"/>
  <c r="VX42" i="1"/>
  <c r="VW42" i="1"/>
  <c r="VV42" i="1"/>
  <c r="VT42" i="1"/>
  <c r="VY42" i="1" s="1"/>
  <c r="VS42" i="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Y38" i="1"/>
  <c r="VX38" i="1"/>
  <c r="VW38" i="1"/>
  <c r="VV38" i="1"/>
  <c r="VT38" i="1"/>
  <c r="VS38" i="1"/>
  <c r="VM38" i="1"/>
  <c r="WC37" i="1"/>
  <c r="VX37" i="1"/>
  <c r="VW37" i="1"/>
  <c r="VV37" i="1"/>
  <c r="VT37" i="1"/>
  <c r="VY37" i="1" s="1"/>
  <c r="VS37" i="1"/>
  <c r="VM37" i="1"/>
  <c r="WD36" i="1"/>
  <c r="WF36" i="1" s="1"/>
  <c r="WC36" i="1"/>
  <c r="VY36" i="1"/>
  <c r="VW36" i="1"/>
  <c r="VV36" i="1"/>
  <c r="VT36" i="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Y30" i="1"/>
  <c r="VX30" i="1"/>
  <c r="VW30" i="1"/>
  <c r="VV30" i="1"/>
  <c r="VT30" i="1"/>
  <c r="VS30" i="1"/>
  <c r="VM30" i="1"/>
  <c r="WD29" i="1"/>
  <c r="WC29" i="1"/>
  <c r="VX29" i="1"/>
  <c r="VW29" i="1"/>
  <c r="VV29" i="1"/>
  <c r="VT29" i="1"/>
  <c r="VY29" i="1" s="1"/>
  <c r="VS29" i="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Y25" i="1"/>
  <c r="VW25" i="1"/>
  <c r="VV25" i="1"/>
  <c r="VT25" i="1"/>
  <c r="VS25" i="1"/>
  <c r="VX25" i="1" s="1"/>
  <c r="VM25" i="1"/>
  <c r="WC24" i="1"/>
  <c r="VY24" i="1"/>
  <c r="VW24" i="1"/>
  <c r="VV24" i="1"/>
  <c r="VT24" i="1"/>
  <c r="VS24" i="1"/>
  <c r="VX24" i="1" s="1"/>
  <c r="VM24" i="1"/>
  <c r="WC23" i="1"/>
  <c r="VY23" i="1"/>
  <c r="VX23" i="1"/>
  <c r="VW23" i="1"/>
  <c r="VV23" i="1"/>
  <c r="VT23" i="1"/>
  <c r="VS23" i="1"/>
  <c r="VM23" i="1"/>
  <c r="WD22" i="1"/>
  <c r="WC22" i="1"/>
  <c r="VY22" i="1"/>
  <c r="VX22" i="1"/>
  <c r="VW22" i="1"/>
  <c r="VV22" i="1"/>
  <c r="VT22" i="1"/>
  <c r="VS22" i="1"/>
  <c r="VM22" i="1"/>
  <c r="WC21" i="1"/>
  <c r="VX21" i="1"/>
  <c r="VW21" i="1"/>
  <c r="VV21" i="1"/>
  <c r="VT21" i="1"/>
  <c r="VY21" i="1" s="1"/>
  <c r="VS21" i="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VM13" i="1" s="1"/>
  <c r="WC17" i="1"/>
  <c r="VY17" i="1"/>
  <c r="VW17" i="1"/>
  <c r="VV17" i="1"/>
  <c r="VT17" i="1"/>
  <c r="VT13" i="1" s="1"/>
  <c r="VS17" i="1"/>
  <c r="VX17" i="1" s="1"/>
  <c r="VM17" i="1"/>
  <c r="WC16" i="1"/>
  <c r="VY16" i="1"/>
  <c r="VW16" i="1"/>
  <c r="VV16" i="1"/>
  <c r="VT16" i="1"/>
  <c r="VS16" i="1"/>
  <c r="VX16" i="1" s="1"/>
  <c r="VM16" i="1"/>
  <c r="WC15" i="1"/>
  <c r="VY15" i="1"/>
  <c r="VX15" i="1"/>
  <c r="VW15" i="1"/>
  <c r="VV15" i="1"/>
  <c r="VT15" i="1"/>
  <c r="VS15" i="1"/>
  <c r="VM15" i="1"/>
  <c r="WD14" i="1"/>
  <c r="WC14" i="1"/>
  <c r="VY14" i="1"/>
  <c r="VX14" i="1"/>
  <c r="VW14" i="1"/>
  <c r="VV14" i="1"/>
  <c r="VT14" i="1"/>
  <c r="VS14" i="1"/>
  <c r="VM14" i="1"/>
  <c r="VU13" i="1"/>
  <c r="VS13" i="1"/>
  <c r="VQ13" i="1"/>
  <c r="VP13" i="1"/>
  <c r="VO13" i="1"/>
  <c r="VN13" i="1"/>
  <c r="WO12" i="1"/>
  <c r="WN12" i="1"/>
  <c r="VY12" i="1"/>
  <c r="VX12" i="1"/>
  <c r="VX94" i="1" s="1"/>
  <c r="WO11" i="1"/>
  <c r="WN11" i="1"/>
  <c r="WI9" i="1"/>
  <c r="WG9" i="1"/>
  <c r="WE9" i="1"/>
  <c r="WC9" i="1"/>
  <c r="WB9" i="1"/>
  <c r="VN9" i="1"/>
  <c r="WI8" i="1"/>
  <c r="WG8" i="1"/>
  <c r="WE8" i="1"/>
  <c r="WC8" i="1"/>
  <c r="WB8" i="1"/>
  <c r="VN8" i="1"/>
  <c r="WI7" i="1"/>
  <c r="WG7" i="1"/>
  <c r="WE7" i="1"/>
  <c r="WC7" i="1"/>
  <c r="WK7" i="1" s="1"/>
  <c r="WB7" i="1"/>
  <c r="VN7" i="1"/>
  <c r="WI6" i="1"/>
  <c r="WG6" i="1"/>
  <c r="WE6" i="1"/>
  <c r="WC6" i="1"/>
  <c r="WB6" i="1"/>
  <c r="VN6" i="1"/>
  <c r="WI5" i="1"/>
  <c r="WL5" i="1" s="1"/>
  <c r="WG5" i="1"/>
  <c r="WE5" i="1"/>
  <c r="WC5" i="1"/>
  <c r="WB5" i="1"/>
  <c r="VN5" i="1"/>
  <c r="WI4" i="1"/>
  <c r="WG4" i="1"/>
  <c r="WE4" i="1"/>
  <c r="WC4" i="1"/>
  <c r="WB4" i="1"/>
  <c r="VN4" i="1"/>
  <c r="WI3" i="1"/>
  <c r="WG3" i="1"/>
  <c r="WE3" i="1"/>
  <c r="WC3" i="1"/>
  <c r="WB3" i="1"/>
  <c r="VN3" i="1"/>
  <c r="WI2" i="1"/>
  <c r="WG2" i="1"/>
  <c r="WE2" i="1"/>
  <c r="WL2" i="1" s="1"/>
  <c r="WC2" i="1"/>
  <c r="WK2" i="1" s="1"/>
  <c r="WD2" i="1" s="1"/>
  <c r="WB2" i="1"/>
  <c r="VN2" i="1"/>
  <c r="VX1" i="1"/>
  <c r="VS1" i="1"/>
  <c r="WL3" i="1" l="1"/>
  <c r="WK5" i="1"/>
  <c r="WD5" i="1" s="1"/>
  <c r="WL7" i="1"/>
  <c r="WK3" i="1"/>
  <c r="WJ3" i="1" s="1"/>
  <c r="WK8" i="1"/>
  <c r="WF8" i="1" s="1"/>
  <c r="WH7" i="1"/>
  <c r="WL9" i="1"/>
  <c r="WG10" i="1"/>
  <c r="WL4" i="1"/>
  <c r="WF39" i="1"/>
  <c r="WF7" i="1"/>
  <c r="WD7" i="1"/>
  <c r="WJ2" i="1"/>
  <c r="VX13" i="1"/>
  <c r="VY13" i="1"/>
  <c r="WL8" i="1"/>
  <c r="WI10" i="1"/>
  <c r="WF2" i="1"/>
  <c r="WK6" i="1"/>
  <c r="WD6" i="1" s="1"/>
  <c r="WL6" i="1"/>
  <c r="WK9" i="1"/>
  <c r="WH9" i="1" s="1"/>
  <c r="WC10" i="1"/>
  <c r="VV13" i="1"/>
  <c r="WK4" i="1"/>
  <c r="WF4" i="1" s="1"/>
  <c r="WJ7" i="1"/>
  <c r="VW13" i="1"/>
  <c r="WF29" i="1"/>
  <c r="WE10" i="1"/>
  <c r="WF14" i="1"/>
  <c r="WF22" i="1"/>
  <c r="WH2" i="1"/>
  <c r="WF30" i="1"/>
  <c r="WF89" i="1"/>
  <c r="WD3" i="1" l="1"/>
  <c r="WJ6" i="1"/>
  <c r="WJ9" i="1"/>
  <c r="WJ5" i="1"/>
  <c r="WF3" i="1"/>
  <c r="WH5" i="1"/>
  <c r="WF5" i="1"/>
  <c r="WJ8" i="1"/>
  <c r="WH8" i="1"/>
  <c r="WH3" i="1"/>
  <c r="WD8" i="1"/>
  <c r="WF9" i="1"/>
  <c r="WL10" i="1"/>
  <c r="WJ4" i="1"/>
  <c r="WF6" i="1"/>
  <c r="WH6" i="1"/>
  <c r="WD4" i="1"/>
  <c r="WH4" i="1"/>
  <c r="WD9" i="1"/>
  <c r="WK10" i="1"/>
  <c r="WH10" i="1" s="1"/>
  <c r="V6" i="11"/>
  <c r="J6" i="11"/>
  <c r="WD10" i="1" l="1"/>
  <c r="WF10" i="1"/>
  <c r="WJ10" i="1"/>
  <c r="UU123" i="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O90" i="1"/>
  <c r="UN90" i="1"/>
  <c r="UL90" i="1"/>
  <c r="UQ90" i="1" s="1"/>
  <c r="UK90" i="1"/>
  <c r="UP90" i="1" s="1"/>
  <c r="UE90" i="1"/>
  <c r="UV89" i="1"/>
  <c r="UU89" i="1"/>
  <c r="UO89" i="1"/>
  <c r="UN89" i="1"/>
  <c r="UL89" i="1"/>
  <c r="UQ89" i="1" s="1"/>
  <c r="UK89" i="1"/>
  <c r="UP89" i="1" s="1"/>
  <c r="UE89" i="1"/>
  <c r="UU88" i="1"/>
  <c r="UO88" i="1"/>
  <c r="UN88" i="1"/>
  <c r="UL88" i="1"/>
  <c r="UQ88" i="1" s="1"/>
  <c r="UK88" i="1"/>
  <c r="UP88" i="1" s="1"/>
  <c r="UE88" i="1"/>
  <c r="UU87" i="1"/>
  <c r="UO87" i="1"/>
  <c r="UN87" i="1"/>
  <c r="UL87" i="1"/>
  <c r="UQ87" i="1" s="1"/>
  <c r="UK87" i="1"/>
  <c r="UP87" i="1" s="1"/>
  <c r="UE87" i="1"/>
  <c r="UU86" i="1"/>
  <c r="UO86" i="1"/>
  <c r="UN86" i="1"/>
  <c r="UL86" i="1"/>
  <c r="UQ86" i="1" s="1"/>
  <c r="UK86" i="1"/>
  <c r="UP86" i="1" s="1"/>
  <c r="UE86" i="1"/>
  <c r="UU85" i="1"/>
  <c r="UO85" i="1"/>
  <c r="UN85" i="1"/>
  <c r="UL85" i="1"/>
  <c r="UQ85" i="1" s="1"/>
  <c r="UK85" i="1"/>
  <c r="UP85" i="1" s="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O81" i="1"/>
  <c r="UN81" i="1"/>
  <c r="UL81" i="1"/>
  <c r="UQ81" i="1" s="1"/>
  <c r="UK81" i="1"/>
  <c r="UP81" i="1" s="1"/>
  <c r="UE81" i="1"/>
  <c r="UU80" i="1"/>
  <c r="UO80" i="1"/>
  <c r="UN80" i="1"/>
  <c r="UL80" i="1"/>
  <c r="UQ80" i="1" s="1"/>
  <c r="UK80" i="1"/>
  <c r="UP80" i="1" s="1"/>
  <c r="UE80" i="1"/>
  <c r="UU79" i="1"/>
  <c r="UO79" i="1"/>
  <c r="UN79" i="1"/>
  <c r="UL79" i="1"/>
  <c r="UQ79" i="1" s="1"/>
  <c r="UK79" i="1"/>
  <c r="UP79" i="1" s="1"/>
  <c r="UE79" i="1"/>
  <c r="UU78" i="1"/>
  <c r="UO78" i="1"/>
  <c r="UN78" i="1"/>
  <c r="UL78" i="1"/>
  <c r="UQ78" i="1" s="1"/>
  <c r="UK78" i="1"/>
  <c r="UP78" i="1" s="1"/>
  <c r="UE78" i="1"/>
  <c r="UU77" i="1"/>
  <c r="UO77" i="1"/>
  <c r="UN77" i="1"/>
  <c r="UL77" i="1"/>
  <c r="UQ77" i="1" s="1"/>
  <c r="UK77" i="1"/>
  <c r="UP77" i="1" s="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O72" i="1"/>
  <c r="UN72" i="1"/>
  <c r="UL72" i="1"/>
  <c r="UQ72" i="1" s="1"/>
  <c r="UK72" i="1"/>
  <c r="UP72" i="1" s="1"/>
  <c r="UE72" i="1"/>
  <c r="UU71" i="1"/>
  <c r="UO71" i="1"/>
  <c r="UN71" i="1"/>
  <c r="UL71" i="1"/>
  <c r="UQ71" i="1" s="1"/>
  <c r="UK71" i="1"/>
  <c r="UP71" i="1" s="1"/>
  <c r="UE71" i="1"/>
  <c r="UU70" i="1"/>
  <c r="UO70" i="1"/>
  <c r="UN70" i="1"/>
  <c r="UL70" i="1"/>
  <c r="UQ70" i="1" s="1"/>
  <c r="UK70" i="1"/>
  <c r="UP70" i="1" s="1"/>
  <c r="UE70" i="1"/>
  <c r="UU69" i="1"/>
  <c r="UO69" i="1"/>
  <c r="UN69" i="1"/>
  <c r="UL69" i="1"/>
  <c r="UQ69" i="1" s="1"/>
  <c r="UK69" i="1"/>
  <c r="UP69" i="1" s="1"/>
  <c r="UE69" i="1"/>
  <c r="UU68" i="1"/>
  <c r="UO68" i="1"/>
  <c r="UN68" i="1"/>
  <c r="UL68" i="1"/>
  <c r="UQ68" i="1" s="1"/>
  <c r="UK68" i="1"/>
  <c r="UP68" i="1" s="1"/>
  <c r="UE68" i="1"/>
  <c r="UU67" i="1"/>
  <c r="UO67" i="1"/>
  <c r="UN67" i="1"/>
  <c r="UL67" i="1"/>
  <c r="UQ67" i="1" s="1"/>
  <c r="UK67" i="1"/>
  <c r="UP67" i="1" s="1"/>
  <c r="UE67" i="1"/>
  <c r="UU66" i="1"/>
  <c r="UO66" i="1"/>
  <c r="UN66" i="1"/>
  <c r="UL66" i="1"/>
  <c r="UQ66" i="1" s="1"/>
  <c r="UK66" i="1"/>
  <c r="UP66" i="1" s="1"/>
  <c r="UE66" i="1"/>
  <c r="UU65" i="1"/>
  <c r="UQ65" i="1"/>
  <c r="UO65" i="1"/>
  <c r="UN65" i="1"/>
  <c r="UL65" i="1"/>
  <c r="UK65" i="1"/>
  <c r="UP65" i="1" s="1"/>
  <c r="UE65" i="1"/>
  <c r="UU64" i="1"/>
  <c r="UP64" i="1"/>
  <c r="UO64" i="1"/>
  <c r="UN64" i="1"/>
  <c r="UL64" i="1"/>
  <c r="UQ64" i="1" s="1"/>
  <c r="UK64" i="1"/>
  <c r="UE64" i="1"/>
  <c r="UU63" i="1"/>
  <c r="UP63" i="1"/>
  <c r="UO63" i="1"/>
  <c r="UN63" i="1"/>
  <c r="UL63" i="1"/>
  <c r="UQ63" i="1" s="1"/>
  <c r="UK63" i="1"/>
  <c r="UE63" i="1"/>
  <c r="UU62" i="1"/>
  <c r="UO62" i="1"/>
  <c r="UN62" i="1"/>
  <c r="UL62" i="1"/>
  <c r="UQ62" i="1" s="1"/>
  <c r="UK62" i="1"/>
  <c r="UP62" i="1" s="1"/>
  <c r="UE62" i="1"/>
  <c r="UU61" i="1"/>
  <c r="UO61" i="1"/>
  <c r="UN61" i="1"/>
  <c r="UL61" i="1"/>
  <c r="UQ61" i="1" s="1"/>
  <c r="UK61" i="1"/>
  <c r="UP61" i="1" s="1"/>
  <c r="UE61" i="1"/>
  <c r="UU60" i="1"/>
  <c r="UO60" i="1"/>
  <c r="UN60" i="1"/>
  <c r="UL60" i="1"/>
  <c r="UQ60" i="1" s="1"/>
  <c r="UK60" i="1"/>
  <c r="UP60" i="1" s="1"/>
  <c r="UE60" i="1"/>
  <c r="UU59" i="1"/>
  <c r="UO59" i="1"/>
  <c r="UN59" i="1"/>
  <c r="UL59" i="1"/>
  <c r="UQ59" i="1" s="1"/>
  <c r="UK59" i="1"/>
  <c r="UP59" i="1" s="1"/>
  <c r="UE59" i="1"/>
  <c r="UU58" i="1"/>
  <c r="UO58" i="1"/>
  <c r="UN58" i="1"/>
  <c r="UL58" i="1"/>
  <c r="UQ58" i="1" s="1"/>
  <c r="UK58" i="1"/>
  <c r="UP58" i="1" s="1"/>
  <c r="UE58" i="1"/>
  <c r="UU57" i="1"/>
  <c r="UO57" i="1"/>
  <c r="UN57" i="1"/>
  <c r="UL57" i="1"/>
  <c r="UQ57" i="1" s="1"/>
  <c r="UK57" i="1"/>
  <c r="UP57" i="1" s="1"/>
  <c r="UE57" i="1"/>
  <c r="UU56" i="1"/>
  <c r="UO56" i="1"/>
  <c r="UN56" i="1"/>
  <c r="UL56" i="1"/>
  <c r="UQ56" i="1" s="1"/>
  <c r="UK56" i="1"/>
  <c r="UP56" i="1" s="1"/>
  <c r="UE56" i="1"/>
  <c r="UU55" i="1"/>
  <c r="UO55" i="1"/>
  <c r="UN55" i="1"/>
  <c r="UL55" i="1"/>
  <c r="UQ55" i="1" s="1"/>
  <c r="UK55" i="1"/>
  <c r="UP55" i="1" s="1"/>
  <c r="UE55" i="1"/>
  <c r="UU54" i="1"/>
  <c r="UO54" i="1"/>
  <c r="UN54" i="1"/>
  <c r="UL54" i="1"/>
  <c r="UQ54" i="1" s="1"/>
  <c r="UK54" i="1"/>
  <c r="UP54" i="1" s="1"/>
  <c r="UE54" i="1"/>
  <c r="UU53" i="1"/>
  <c r="UO53" i="1"/>
  <c r="UN53" i="1"/>
  <c r="UL53" i="1"/>
  <c r="UQ53" i="1" s="1"/>
  <c r="UK53" i="1"/>
  <c r="UP53" i="1" s="1"/>
  <c r="UE53" i="1"/>
  <c r="UU52" i="1"/>
  <c r="UO52" i="1"/>
  <c r="UN52" i="1"/>
  <c r="UL52" i="1"/>
  <c r="UQ52" i="1" s="1"/>
  <c r="UK52" i="1"/>
  <c r="UP52" i="1" s="1"/>
  <c r="UE52" i="1"/>
  <c r="UU51" i="1"/>
  <c r="UO51" i="1"/>
  <c r="UN51" i="1"/>
  <c r="UL51" i="1"/>
  <c r="UQ51" i="1" s="1"/>
  <c r="UK51" i="1"/>
  <c r="UP51" i="1" s="1"/>
  <c r="UE51" i="1"/>
  <c r="UU50" i="1"/>
  <c r="UO50" i="1"/>
  <c r="UN50" i="1"/>
  <c r="UL50" i="1"/>
  <c r="UQ50" i="1" s="1"/>
  <c r="UK50" i="1"/>
  <c r="UP50" i="1" s="1"/>
  <c r="UE50" i="1"/>
  <c r="UU49" i="1"/>
  <c r="UO49" i="1"/>
  <c r="UN49" i="1"/>
  <c r="UL49" i="1"/>
  <c r="UQ49" i="1" s="1"/>
  <c r="UK49" i="1"/>
  <c r="UP49" i="1" s="1"/>
  <c r="UE49" i="1"/>
  <c r="UU48" i="1"/>
  <c r="UO48" i="1"/>
  <c r="UN48" i="1"/>
  <c r="UL48" i="1"/>
  <c r="UQ48" i="1" s="1"/>
  <c r="UK48" i="1"/>
  <c r="UP48" i="1" s="1"/>
  <c r="UE48" i="1"/>
  <c r="UU47" i="1"/>
  <c r="UQ47" i="1"/>
  <c r="UO47" i="1"/>
  <c r="UN47" i="1"/>
  <c r="UL47" i="1"/>
  <c r="UK47" i="1"/>
  <c r="UP47" i="1" s="1"/>
  <c r="UE47" i="1"/>
  <c r="UU46" i="1"/>
  <c r="UO46" i="1"/>
  <c r="UN46" i="1"/>
  <c r="UL46" i="1"/>
  <c r="UQ46" i="1" s="1"/>
  <c r="UK46" i="1"/>
  <c r="UP46" i="1" s="1"/>
  <c r="UE46" i="1"/>
  <c r="UU45" i="1"/>
  <c r="UO45" i="1"/>
  <c r="UN45" i="1"/>
  <c r="UL45" i="1"/>
  <c r="UQ45" i="1" s="1"/>
  <c r="UK45" i="1"/>
  <c r="UP45" i="1" s="1"/>
  <c r="UE45" i="1"/>
  <c r="UU44" i="1"/>
  <c r="UO44" i="1"/>
  <c r="UN44" i="1"/>
  <c r="UL44" i="1"/>
  <c r="UQ44" i="1" s="1"/>
  <c r="UK44" i="1"/>
  <c r="UP44" i="1" s="1"/>
  <c r="UE44" i="1"/>
  <c r="UU43" i="1"/>
  <c r="UO43" i="1"/>
  <c r="UN43" i="1"/>
  <c r="UL43" i="1"/>
  <c r="UQ43" i="1" s="1"/>
  <c r="UK43" i="1"/>
  <c r="UP43" i="1" s="1"/>
  <c r="UE43" i="1"/>
  <c r="UU42" i="1"/>
  <c r="UO42" i="1"/>
  <c r="UN42" i="1"/>
  <c r="UL42" i="1"/>
  <c r="UQ42" i="1" s="1"/>
  <c r="UK42" i="1"/>
  <c r="UP42" i="1" s="1"/>
  <c r="UE42" i="1"/>
  <c r="UU41" i="1"/>
  <c r="UO41" i="1"/>
  <c r="UN41" i="1"/>
  <c r="UL41" i="1"/>
  <c r="UQ41" i="1" s="1"/>
  <c r="UK41" i="1"/>
  <c r="UP41" i="1" s="1"/>
  <c r="UE41" i="1"/>
  <c r="UU40" i="1"/>
  <c r="UO40" i="1"/>
  <c r="UN40" i="1"/>
  <c r="UL40" i="1"/>
  <c r="UQ40" i="1" s="1"/>
  <c r="UK40" i="1"/>
  <c r="UP40" i="1" s="1"/>
  <c r="UE40" i="1"/>
  <c r="UV39" i="1"/>
  <c r="UU39" i="1"/>
  <c r="UO39" i="1"/>
  <c r="UN39" i="1"/>
  <c r="UL39" i="1"/>
  <c r="UQ39" i="1" s="1"/>
  <c r="UK39" i="1"/>
  <c r="UP39" i="1" s="1"/>
  <c r="UE39" i="1"/>
  <c r="UU38" i="1"/>
  <c r="UO38" i="1"/>
  <c r="UN38" i="1"/>
  <c r="UL38" i="1"/>
  <c r="UQ38" i="1" s="1"/>
  <c r="UK38" i="1"/>
  <c r="UP38" i="1" s="1"/>
  <c r="UE38" i="1"/>
  <c r="UU37" i="1"/>
  <c r="UO37" i="1"/>
  <c r="UN37" i="1"/>
  <c r="UL37" i="1"/>
  <c r="UQ37" i="1" s="1"/>
  <c r="UK37" i="1"/>
  <c r="UP37" i="1" s="1"/>
  <c r="UE37" i="1"/>
  <c r="UV36" i="1"/>
  <c r="UU36" i="1"/>
  <c r="UO36" i="1"/>
  <c r="UN36" i="1"/>
  <c r="UL36" i="1"/>
  <c r="UQ36" i="1" s="1"/>
  <c r="UK36" i="1"/>
  <c r="UP36" i="1" s="1"/>
  <c r="UE36" i="1"/>
  <c r="UU35" i="1"/>
  <c r="UO35" i="1"/>
  <c r="UN35" i="1"/>
  <c r="UL35" i="1"/>
  <c r="UQ35" i="1" s="1"/>
  <c r="UK35" i="1"/>
  <c r="UP35" i="1" s="1"/>
  <c r="UE35" i="1"/>
  <c r="UU34" i="1"/>
  <c r="UO34" i="1"/>
  <c r="UN34" i="1"/>
  <c r="UL34" i="1"/>
  <c r="UQ34" i="1" s="1"/>
  <c r="UK34" i="1"/>
  <c r="UP34" i="1" s="1"/>
  <c r="UE34" i="1"/>
  <c r="UU33" i="1"/>
  <c r="UO33" i="1"/>
  <c r="UN33" i="1"/>
  <c r="UL33" i="1"/>
  <c r="UQ33" i="1" s="1"/>
  <c r="UK33" i="1"/>
  <c r="UP33" i="1" s="1"/>
  <c r="UE33" i="1"/>
  <c r="UU32" i="1"/>
  <c r="UO32" i="1"/>
  <c r="UN32" i="1"/>
  <c r="UL32" i="1"/>
  <c r="UQ32" i="1" s="1"/>
  <c r="UK32" i="1"/>
  <c r="UP32" i="1" s="1"/>
  <c r="UE32" i="1"/>
  <c r="UU31" i="1"/>
  <c r="UO31" i="1"/>
  <c r="UN31" i="1"/>
  <c r="UL31" i="1"/>
  <c r="UQ31" i="1" s="1"/>
  <c r="UK31" i="1"/>
  <c r="UP31" i="1" s="1"/>
  <c r="UE31" i="1"/>
  <c r="UV30" i="1"/>
  <c r="UU30" i="1"/>
  <c r="UO30" i="1"/>
  <c r="UN30" i="1"/>
  <c r="UL30" i="1"/>
  <c r="UQ30" i="1" s="1"/>
  <c r="UK30" i="1"/>
  <c r="UP30" i="1" s="1"/>
  <c r="UE30" i="1"/>
  <c r="UV29" i="1"/>
  <c r="UU29" i="1"/>
  <c r="UO29" i="1"/>
  <c r="UN29" i="1"/>
  <c r="UL29" i="1"/>
  <c r="UQ29" i="1" s="1"/>
  <c r="UK29" i="1"/>
  <c r="UP29" i="1" s="1"/>
  <c r="UE29" i="1"/>
  <c r="UU28" i="1"/>
  <c r="UO28" i="1"/>
  <c r="UN28" i="1"/>
  <c r="UL28" i="1"/>
  <c r="UQ28" i="1" s="1"/>
  <c r="UK28" i="1"/>
  <c r="UP28" i="1" s="1"/>
  <c r="UE28" i="1"/>
  <c r="UU27" i="1"/>
  <c r="UO27" i="1"/>
  <c r="UN27" i="1"/>
  <c r="UL27" i="1"/>
  <c r="UQ27" i="1" s="1"/>
  <c r="UK27" i="1"/>
  <c r="UP27" i="1" s="1"/>
  <c r="UE27" i="1"/>
  <c r="UU26" i="1"/>
  <c r="UO26" i="1"/>
  <c r="UN26" i="1"/>
  <c r="UL26" i="1"/>
  <c r="UQ26" i="1" s="1"/>
  <c r="UK26" i="1"/>
  <c r="UP26" i="1" s="1"/>
  <c r="UE26" i="1"/>
  <c r="UU25" i="1"/>
  <c r="UO25" i="1"/>
  <c r="UN25" i="1"/>
  <c r="UL25" i="1"/>
  <c r="UQ25" i="1" s="1"/>
  <c r="UK25" i="1"/>
  <c r="UP25" i="1" s="1"/>
  <c r="UE25" i="1"/>
  <c r="UU24" i="1"/>
  <c r="UO24" i="1"/>
  <c r="UN24" i="1"/>
  <c r="UL24" i="1"/>
  <c r="UQ24" i="1" s="1"/>
  <c r="UK24" i="1"/>
  <c r="UP24" i="1" s="1"/>
  <c r="UE24" i="1"/>
  <c r="UU23" i="1"/>
  <c r="UO23" i="1"/>
  <c r="UN23" i="1"/>
  <c r="UL23" i="1"/>
  <c r="UQ23" i="1" s="1"/>
  <c r="UK23" i="1"/>
  <c r="UP23" i="1" s="1"/>
  <c r="UE23" i="1"/>
  <c r="UV22" i="1"/>
  <c r="UU22" i="1"/>
  <c r="UO22" i="1"/>
  <c r="UN22" i="1"/>
  <c r="UL22" i="1"/>
  <c r="UQ22" i="1" s="1"/>
  <c r="UK22" i="1"/>
  <c r="UP22" i="1" s="1"/>
  <c r="UE22" i="1"/>
  <c r="UU21" i="1"/>
  <c r="UO21" i="1"/>
  <c r="UN21" i="1"/>
  <c r="UL21" i="1"/>
  <c r="UQ21" i="1" s="1"/>
  <c r="UK21" i="1"/>
  <c r="UP21" i="1" s="1"/>
  <c r="UE21" i="1"/>
  <c r="UU20" i="1"/>
  <c r="UO20" i="1"/>
  <c r="UN20" i="1"/>
  <c r="UL20" i="1"/>
  <c r="UQ20" i="1" s="1"/>
  <c r="UK20" i="1"/>
  <c r="UP20" i="1" s="1"/>
  <c r="UE20" i="1"/>
  <c r="UU19" i="1"/>
  <c r="UO19" i="1"/>
  <c r="UN19" i="1"/>
  <c r="UL19" i="1"/>
  <c r="UQ19" i="1" s="1"/>
  <c r="UK19" i="1"/>
  <c r="UP19" i="1" s="1"/>
  <c r="UE19" i="1"/>
  <c r="UU18" i="1"/>
  <c r="UO18" i="1"/>
  <c r="UN18" i="1"/>
  <c r="UL18" i="1"/>
  <c r="UQ18" i="1" s="1"/>
  <c r="UK18" i="1"/>
  <c r="UP18" i="1" s="1"/>
  <c r="UE18" i="1"/>
  <c r="UU17" i="1"/>
  <c r="UO17" i="1"/>
  <c r="UN17" i="1"/>
  <c r="UL17" i="1"/>
  <c r="UQ17" i="1" s="1"/>
  <c r="UK17" i="1"/>
  <c r="UP17" i="1" s="1"/>
  <c r="UE17" i="1"/>
  <c r="UU16" i="1"/>
  <c r="UO16" i="1"/>
  <c r="UN16" i="1"/>
  <c r="UL16" i="1"/>
  <c r="UQ16" i="1" s="1"/>
  <c r="UK16" i="1"/>
  <c r="UP16" i="1" s="1"/>
  <c r="UE16" i="1"/>
  <c r="UU15" i="1"/>
  <c r="UO15" i="1"/>
  <c r="UN15" i="1"/>
  <c r="UL15" i="1"/>
  <c r="UQ15" i="1" s="1"/>
  <c r="UK15" i="1"/>
  <c r="UP15" i="1" s="1"/>
  <c r="UE15" i="1"/>
  <c r="UU14" i="1"/>
  <c r="UO14" i="1"/>
  <c r="UN14" i="1"/>
  <c r="UN13" i="1" s="1"/>
  <c r="UL14" i="1"/>
  <c r="UQ14" i="1" s="1"/>
  <c r="UK14" i="1"/>
  <c r="UP14" i="1" s="1"/>
  <c r="UE14" i="1"/>
  <c r="UM13" i="1"/>
  <c r="UI13" i="1"/>
  <c r="UH13" i="1"/>
  <c r="UG13" i="1"/>
  <c r="UF13" i="1"/>
  <c r="VG12" i="1"/>
  <c r="VF12" i="1"/>
  <c r="UQ12" i="1"/>
  <c r="UP12" i="1"/>
  <c r="UP94" i="1" s="1"/>
  <c r="VG11" i="1"/>
  <c r="VF11" i="1"/>
  <c r="UY9" i="1"/>
  <c r="UU9" i="1"/>
  <c r="UT9" i="1"/>
  <c r="UF9" i="1"/>
  <c r="UY8" i="1"/>
  <c r="UU8" i="1"/>
  <c r="UT8" i="1"/>
  <c r="UF8" i="1"/>
  <c r="UY7" i="1"/>
  <c r="UU7" i="1"/>
  <c r="UT7" i="1"/>
  <c r="UF7" i="1"/>
  <c r="UY6" i="1"/>
  <c r="UU6" i="1"/>
  <c r="UT6" i="1"/>
  <c r="UF6" i="1"/>
  <c r="UY5" i="1"/>
  <c r="UU5" i="1"/>
  <c r="UT5" i="1"/>
  <c r="UF5" i="1"/>
  <c r="UY4" i="1"/>
  <c r="UU4" i="1"/>
  <c r="UT4" i="1"/>
  <c r="UF4" i="1"/>
  <c r="UY3" i="1"/>
  <c r="UU3" i="1"/>
  <c r="UT3" i="1"/>
  <c r="UF3" i="1"/>
  <c r="UY2" i="1"/>
  <c r="UU2" i="1"/>
  <c r="UT2" i="1"/>
  <c r="UF2" i="1"/>
  <c r="UP1" i="1"/>
  <c r="UK1" i="1"/>
  <c r="UX22" i="1" l="1"/>
  <c r="UX29" i="1"/>
  <c r="UO13" i="1"/>
  <c r="UE13" i="1"/>
  <c r="VC6" i="1"/>
  <c r="UZ6" i="1" s="1"/>
  <c r="VC4" i="1"/>
  <c r="UV4" i="1" s="1"/>
  <c r="UY10" i="1"/>
  <c r="VC5" i="1"/>
  <c r="UV5" i="1" s="1"/>
  <c r="UU10" i="1"/>
  <c r="UX30" i="1"/>
  <c r="VC3" i="1"/>
  <c r="UV3" i="1" s="1"/>
  <c r="VC9" i="1"/>
  <c r="UV9" i="1" s="1"/>
  <c r="UP13" i="1"/>
  <c r="UQ13" i="1"/>
  <c r="UV6" i="1"/>
  <c r="VC7" i="1"/>
  <c r="VC2" i="1"/>
  <c r="VC8" i="1"/>
  <c r="UV8" i="1" s="1"/>
  <c r="UK13" i="1"/>
  <c r="UL13" i="1"/>
  <c r="UX36" i="1"/>
  <c r="UX39" i="1"/>
  <c r="UX89" i="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V5" i="11" s="1"/>
  <c r="TA13" i="1"/>
  <c r="SZ13" i="1"/>
  <c r="SY13" i="1"/>
  <c r="SX13" i="1"/>
  <c r="TY12" i="1"/>
  <c r="TX12" i="1"/>
  <c r="TI12" i="1"/>
  <c r="TH12" i="1"/>
  <c r="TH94" i="1" s="1"/>
  <c r="TL9" i="1"/>
  <c r="TL8" i="1"/>
  <c r="TL7" i="1"/>
  <c r="TL6" i="1"/>
  <c r="TL5" i="1"/>
  <c r="TL4" i="1"/>
  <c r="TL3" i="1"/>
  <c r="TL2" i="1"/>
  <c r="TH1" i="1"/>
  <c r="TC1" i="1"/>
  <c r="VC10" i="1" l="1"/>
  <c r="UZ10" i="1" s="1"/>
  <c r="UZ5" i="1"/>
  <c r="UZ4" i="1"/>
  <c r="UZ3" i="1"/>
  <c r="UZ9" i="1"/>
  <c r="UZ2" i="1"/>
  <c r="UV2" i="1"/>
  <c r="UV7" i="1"/>
  <c r="UZ7" i="1"/>
  <c r="UZ8" i="1"/>
  <c r="TP89" i="1"/>
  <c r="R89" i="1"/>
  <c r="K13" i="1"/>
  <c r="J95" i="1"/>
  <c r="R30" i="1"/>
  <c r="W13" i="1"/>
  <c r="K95" i="1"/>
  <c r="J13" i="1"/>
  <c r="R39" i="1"/>
  <c r="R29" i="1"/>
  <c r="R22" i="1"/>
  <c r="TP30" i="1"/>
  <c r="TP36" i="1"/>
  <c r="TP22" i="1"/>
  <c r="TH95" i="1"/>
  <c r="SW13" i="1"/>
  <c r="TH13" i="1"/>
  <c r="TI13" i="1"/>
  <c r="TC13" i="1"/>
  <c r="TG13" i="1"/>
  <c r="TD13" i="1"/>
  <c r="TF95" i="1"/>
  <c r="TF13" i="1"/>
  <c r="TP29" i="1"/>
  <c r="UV10" i="1" l="1"/>
  <c r="V4" i="11"/>
  <c r="SX9" i="1"/>
  <c r="SX8" i="1"/>
  <c r="SX7" i="1"/>
  <c r="SX6" i="1"/>
  <c r="SX5" i="1"/>
  <c r="SX4" i="1"/>
  <c r="SX3" i="1"/>
  <c r="SX2"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G12"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VA9" i="1" l="1"/>
  <c r="VA6" i="1"/>
  <c r="VA2" i="1"/>
  <c r="VA7" i="1"/>
  <c r="VA3" i="1"/>
  <c r="VA4" i="1"/>
  <c r="VA8" i="1"/>
  <c r="VA5" i="1"/>
  <c r="TQ9" i="1"/>
  <c r="TQ4" i="1"/>
  <c r="TQ6" i="1"/>
  <c r="TQ3" i="1"/>
  <c r="TQ8" i="1"/>
  <c r="TQ5" i="1"/>
  <c r="TQ2" i="1"/>
  <c r="TQ7" i="1"/>
  <c r="VX9" i="1"/>
  <c r="VS8" i="1"/>
  <c r="VS3" i="1"/>
  <c r="VS9" i="1"/>
  <c r="VX6" i="1"/>
  <c r="VX7" i="1"/>
  <c r="VS6" i="1"/>
  <c r="VX5" i="1"/>
  <c r="VX4" i="1"/>
  <c r="VX2" i="1"/>
  <c r="VS4" i="1"/>
  <c r="VX8" i="1"/>
  <c r="VS7" i="1"/>
  <c r="VS2" i="1"/>
  <c r="VX3" i="1"/>
  <c r="VS5" i="1"/>
  <c r="UW9" i="1"/>
  <c r="UX9" i="1" s="1"/>
  <c r="UW5" i="1"/>
  <c r="UX5" i="1" s="1"/>
  <c r="UW6" i="1"/>
  <c r="UX6" i="1" s="1"/>
  <c r="UW2" i="1"/>
  <c r="UW8" i="1"/>
  <c r="UX8" i="1" s="1"/>
  <c r="UW4" i="1"/>
  <c r="UX4" i="1" s="1"/>
  <c r="UW7" i="1"/>
  <c r="UX7" i="1" s="1"/>
  <c r="UW3" i="1"/>
  <c r="UX3" i="1" s="1"/>
  <c r="TM4" i="1"/>
  <c r="TU4" i="1" s="1"/>
  <c r="TN4" i="1" s="1"/>
  <c r="TM9" i="1"/>
  <c r="TU9" i="1" s="1"/>
  <c r="TN9" i="1" s="1"/>
  <c r="TM3" i="1"/>
  <c r="TU3" i="1" s="1"/>
  <c r="TN3" i="1" s="1"/>
  <c r="TM7" i="1"/>
  <c r="TM6" i="1"/>
  <c r="TM8" i="1"/>
  <c r="TM5" i="1"/>
  <c r="TU5" i="1" s="1"/>
  <c r="TN5" i="1" s="1"/>
  <c r="TM2" i="1"/>
  <c r="TS9" i="1"/>
  <c r="TT9" i="1" s="1"/>
  <c r="TS7" i="1"/>
  <c r="TS5" i="1"/>
  <c r="TS3" i="1"/>
  <c r="TT3" i="1" s="1"/>
  <c r="TS6" i="1"/>
  <c r="TS8" i="1"/>
  <c r="TS4" i="1"/>
  <c r="TT4" i="1" s="1"/>
  <c r="TS2" i="1"/>
  <c r="TO5" i="1"/>
  <c r="TO3" i="1"/>
  <c r="TO8" i="1"/>
  <c r="TO6" i="1"/>
  <c r="TO2" i="1"/>
  <c r="TO9" i="1"/>
  <c r="TO4" i="1"/>
  <c r="TO7" i="1"/>
  <c r="UK7" i="1"/>
  <c r="UP6" i="1"/>
  <c r="UK5" i="1"/>
  <c r="UP4" i="1"/>
  <c r="UK6" i="1"/>
  <c r="UP9" i="1"/>
  <c r="UK4" i="1"/>
  <c r="UP3" i="1"/>
  <c r="UK9" i="1"/>
  <c r="UP7" i="1"/>
  <c r="UP5" i="1"/>
  <c r="UK8" i="1"/>
  <c r="UP2" i="1"/>
  <c r="UK3" i="1"/>
  <c r="UK2" i="1"/>
  <c r="UP8" i="1"/>
  <c r="TH7" i="1"/>
  <c r="TH6" i="1"/>
  <c r="TC5" i="1"/>
  <c r="TC7" i="1"/>
  <c r="TC6" i="1"/>
  <c r="TH9" i="1"/>
  <c r="TC9" i="1"/>
  <c r="TH3" i="1"/>
  <c r="TH2" i="1"/>
  <c r="TC2" i="1"/>
  <c r="TH4" i="1"/>
  <c r="TC3" i="1"/>
  <c r="TH8" i="1"/>
  <c r="TC4" i="1"/>
  <c r="TH5" i="1"/>
  <c r="TC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VT5" i="1" l="1"/>
  <c r="VY5" i="1"/>
  <c r="VT7" i="1"/>
  <c r="VY6" i="1"/>
  <c r="TT5" i="1"/>
  <c r="VY3" i="1"/>
  <c r="VT6" i="1"/>
  <c r="TQ10" i="1"/>
  <c r="VD8" i="1"/>
  <c r="VB8" i="1"/>
  <c r="VD5" i="1"/>
  <c r="VB5" i="1"/>
  <c r="TU8" i="1"/>
  <c r="TR8" i="1" s="1"/>
  <c r="VT2" i="1"/>
  <c r="VS10" i="1"/>
  <c r="VY7" i="1"/>
  <c r="TR5" i="1"/>
  <c r="VD4" i="1"/>
  <c r="VB4" i="1"/>
  <c r="TU7" i="1"/>
  <c r="TR7" i="1" s="1"/>
  <c r="UW10" i="1"/>
  <c r="UX10" i="1" s="1"/>
  <c r="UX2" i="1"/>
  <c r="VY8" i="1"/>
  <c r="VT9" i="1"/>
  <c r="TR3" i="1"/>
  <c r="VD7" i="1"/>
  <c r="VB7" i="1"/>
  <c r="TM10" i="1"/>
  <c r="TU2" i="1"/>
  <c r="TN2" i="1" s="1"/>
  <c r="TU6" i="1"/>
  <c r="TP6" i="1" s="1"/>
  <c r="VD3" i="1"/>
  <c r="VB3" i="1"/>
  <c r="VT4" i="1"/>
  <c r="VT3" i="1"/>
  <c r="VA10" i="1"/>
  <c r="VB10" i="1" s="1"/>
  <c r="VD2" i="1"/>
  <c r="VB2" i="1"/>
  <c r="VY2" i="1"/>
  <c r="VX10" i="1"/>
  <c r="VT8" i="1"/>
  <c r="TR4" i="1"/>
  <c r="VD6" i="1"/>
  <c r="VB6" i="1"/>
  <c r="VY4" i="1"/>
  <c r="VY9" i="1"/>
  <c r="TR9" i="1"/>
  <c r="VD9" i="1"/>
  <c r="VB9" i="1"/>
  <c r="TS10" i="1"/>
  <c r="TV7" i="1"/>
  <c r="TP7" i="1"/>
  <c r="TV4" i="1"/>
  <c r="TP4" i="1"/>
  <c r="TV9" i="1"/>
  <c r="TP9" i="1"/>
  <c r="TV2" i="1"/>
  <c r="TO10" i="1"/>
  <c r="TV6" i="1"/>
  <c r="TV8" i="1"/>
  <c r="TP3" i="1"/>
  <c r="TV3" i="1"/>
  <c r="TV5" i="1"/>
  <c r="TP5" i="1"/>
  <c r="UL3" i="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TI7" i="1"/>
  <c r="C10" i="1"/>
  <c r="TN6" i="1" l="1"/>
  <c r="TP8" i="1"/>
  <c r="TN8" i="1"/>
  <c r="TP2" i="1"/>
  <c r="TU10" i="1"/>
  <c r="TN10" i="1" s="1"/>
  <c r="TT2" i="1"/>
  <c r="TT10" i="1"/>
  <c r="VD10" i="1"/>
  <c r="VT10" i="1"/>
  <c r="TR6" i="1"/>
  <c r="TN7" i="1"/>
  <c r="TR2" i="1"/>
  <c r="TR10" i="1"/>
  <c r="VY10" i="1"/>
  <c r="TT6" i="1"/>
  <c r="TT8" i="1"/>
  <c r="TT7" i="1"/>
  <c r="TV10" i="1"/>
  <c r="UL10" i="1"/>
  <c r="UQ10" i="1"/>
  <c r="TD10" i="1"/>
  <c r="TI10" i="1"/>
  <c r="TP10" i="1" l="1"/>
  <c r="R1" i="9"/>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33" i="5"/>
  <c r="G34" i="5"/>
  <c r="H34" i="5"/>
  <c r="G35" i="5"/>
  <c r="H35" i="5"/>
  <c r="G36" i="5"/>
  <c r="H36" i="5"/>
  <c r="G37" i="5"/>
  <c r="H37" i="5"/>
  <c r="G38" i="5"/>
  <c r="H38" i="5"/>
  <c r="G39" i="5"/>
  <c r="F2" i="5" s="1"/>
  <c r="H39" i="5"/>
  <c r="G40" i="5"/>
  <c r="H40" i="5"/>
  <c r="H13" i="5"/>
  <c r="G13" i="5"/>
  <c r="N16" i="5" s="1"/>
  <c r="D15" i="5" l="1"/>
  <c r="F7" i="5"/>
  <c r="D13" i="5"/>
  <c r="F8" i="5"/>
  <c r="D16" i="5"/>
  <c r="F3" i="5"/>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F1" i="5"/>
  <c r="D14" i="5" s="1"/>
  <c r="N39" i="5"/>
  <c r="M17" i="5" l="1"/>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WD96" i="1" l="1"/>
  <c r="K13" i="5"/>
  <c r="UV96" i="1"/>
  <c r="TN96" i="1"/>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WF96" i="1" l="1"/>
  <c r="WG96" i="1" s="1"/>
  <c r="WE96" i="1"/>
  <c r="Q96" i="1"/>
  <c r="R96" i="1"/>
  <c r="S96" i="1" s="1"/>
  <c r="TP96" i="1"/>
  <c r="TQ96" i="1" s="1"/>
  <c r="TO96" i="1"/>
  <c r="UX96" i="1"/>
  <c r="UY96" i="1" s="1"/>
  <c r="UW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WL96" i="1" l="1"/>
  <c r="WI96" i="1"/>
  <c r="VD96" i="1"/>
  <c r="VA96" i="1"/>
  <c r="TV96" i="1"/>
  <c r="TS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AG14" i="9"/>
  <c r="AH14" i="9" s="1"/>
  <c r="O14" i="9"/>
  <c r="AG42" i="9"/>
  <c r="AH42" i="9" s="1"/>
  <c r="Q42" i="9"/>
  <c r="AG59" i="9"/>
  <c r="AH59" i="9" s="1"/>
  <c r="AG12" i="9"/>
  <c r="AH12" i="9" s="1"/>
  <c r="Q12" i="9"/>
  <c r="AG52" i="9"/>
  <c r="AH52" i="9" s="1"/>
  <c r="Q29" i="9"/>
  <c r="Q62" i="9"/>
  <c r="Q11" i="9"/>
  <c r="Q75" i="9"/>
  <c r="Q60" i="9"/>
  <c r="Q47" i="9"/>
  <c r="Q21" i="9"/>
  <c r="Q9" i="9"/>
  <c r="Q78" i="9"/>
  <c r="Q74" i="9"/>
  <c r="Q59" i="9"/>
  <c r="Q44" i="9"/>
  <c r="Q28" i="9"/>
  <c r="Q8" i="9"/>
  <c r="Q61" i="9"/>
  <c r="Q55" i="9"/>
  <c r="Q63" i="9"/>
  <c r="Q73" i="9"/>
  <c r="Q57" i="9"/>
  <c r="Q38" i="9"/>
  <c r="Q13" i="9"/>
  <c r="Q7" i="9"/>
  <c r="Q41" i="9"/>
  <c r="Q54" i="9"/>
  <c r="Q32" i="9"/>
  <c r="Q72" i="9"/>
  <c r="Q46" i="9"/>
  <c r="Q37" i="9"/>
  <c r="Q20" i="9"/>
  <c r="Q6" i="9"/>
  <c r="Q43" i="9"/>
  <c r="Q48" i="9"/>
  <c r="Q56" i="9"/>
  <c r="Q49" i="9"/>
  <c r="Q30" i="9"/>
  <c r="Q71" i="9"/>
  <c r="Q53" i="9"/>
  <c r="Q36" i="9"/>
  <c r="Q19" i="9"/>
  <c r="Q5" i="9"/>
  <c r="Q33" i="9"/>
  <c r="Q40" i="9"/>
  <c r="Q70" i="9"/>
  <c r="Q35" i="9"/>
  <c r="Q18" i="9"/>
  <c r="Q3" i="9"/>
  <c r="Q68" i="9"/>
  <c r="Q31" i="9"/>
  <c r="Q39" i="9"/>
  <c r="Q65" i="9"/>
  <c r="Q51" i="9"/>
  <c r="Q14" i="9"/>
  <c r="WM96" i="1" l="1"/>
  <c r="WG30" i="1"/>
  <c r="WH30" i="1"/>
  <c r="WJ30" i="1" s="1"/>
  <c r="WG14" i="1"/>
  <c r="WH14" i="1"/>
  <c r="VB30" i="1"/>
  <c r="TQ30" i="1"/>
  <c r="S30" i="1"/>
  <c r="TR30" i="1"/>
  <c r="TT30" i="1" s="1"/>
  <c r="TW96" i="1"/>
  <c r="VE96" i="1"/>
  <c r="BA19" i="1"/>
  <c r="BA30" i="1"/>
  <c r="AJ30" i="1"/>
  <c r="WJ14" i="1" l="1"/>
  <c r="WP14" i="1"/>
  <c r="WK14" i="1"/>
  <c r="WO14" i="1"/>
  <c r="WN14" i="1"/>
  <c r="WI14" i="1"/>
  <c r="WQ14" i="1"/>
  <c r="WL14" i="1"/>
  <c r="WM14" i="1"/>
  <c r="WS14" i="1"/>
  <c r="WR14" i="1"/>
  <c r="WN30" i="1"/>
  <c r="WI30" i="1"/>
  <c r="WQ30" i="1"/>
  <c r="WL30" i="1"/>
  <c r="WP30" i="1"/>
  <c r="WO30" i="1"/>
  <c r="WM30" i="1"/>
  <c r="WR30" i="1"/>
  <c r="WS30" i="1"/>
  <c r="WK30" i="1"/>
  <c r="T30" i="1"/>
  <c r="U30" i="1"/>
  <c r="TY30" i="1"/>
  <c r="UC30" i="1"/>
  <c r="UB30" i="1"/>
  <c r="UA30" i="1"/>
  <c r="TZ30" i="1"/>
  <c r="TV30" i="1"/>
  <c r="TS30" i="1"/>
  <c r="TW30" i="1"/>
  <c r="TU30" i="1"/>
  <c r="TX30" i="1"/>
  <c r="VC30" i="1"/>
  <c r="VD30" i="1"/>
  <c r="VF30" i="1"/>
  <c r="VK30" i="1"/>
  <c r="VE30" i="1"/>
  <c r="VJ30" i="1"/>
  <c r="VI30" i="1"/>
  <c r="VA30" i="1"/>
  <c r="VH30" i="1"/>
  <c r="VG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WD116" i="1" l="1"/>
  <c r="K33" i="5"/>
  <c r="WD115" i="1"/>
  <c r="K32" i="5"/>
  <c r="WD107" i="1"/>
  <c r="K24" i="5"/>
  <c r="WD99" i="1"/>
  <c r="K16" i="5"/>
  <c r="WD100" i="1"/>
  <c r="K17" i="5"/>
  <c r="WD120" i="1"/>
  <c r="K37" i="5"/>
  <c r="UV120" i="1"/>
  <c r="TN120" i="1"/>
  <c r="P120" i="1"/>
  <c r="UV116" i="1"/>
  <c r="TN116" i="1"/>
  <c r="P116" i="1"/>
  <c r="UV107" i="1"/>
  <c r="TN107" i="1"/>
  <c r="P107" i="1"/>
  <c r="UV100" i="1"/>
  <c r="TN100" i="1"/>
  <c r="P100" i="1"/>
  <c r="UV115" i="1"/>
  <c r="TN115" i="1"/>
  <c r="P115" i="1"/>
  <c r="UV99" i="1"/>
  <c r="TN99"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WD114" i="1" l="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UX107" i="1"/>
  <c r="UY107" i="1" s="1"/>
  <c r="UW107" i="1"/>
  <c r="UV118" i="1"/>
  <c r="P118" i="1"/>
  <c r="TN118" i="1"/>
  <c r="UV109" i="1"/>
  <c r="P109" i="1"/>
  <c r="TN109" i="1"/>
  <c r="UV103" i="1"/>
  <c r="TN103" i="1"/>
  <c r="P103" i="1"/>
  <c r="VB89" i="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AG50" i="9"/>
  <c r="AH50" i="9" s="1"/>
  <c r="Q58" i="9"/>
  <c r="Q22" i="9"/>
  <c r="Q15" i="9"/>
  <c r="Q17" i="9"/>
  <c r="Q23" i="9"/>
  <c r="Q16" i="9"/>
  <c r="Q26" i="9"/>
  <c r="Q76" i="9"/>
  <c r="Q25" i="9"/>
  <c r="Q69" i="9"/>
  <c r="Q64" i="9"/>
  <c r="Q77" i="9"/>
  <c r="Q80" i="9"/>
  <c r="Q66" i="9"/>
  <c r="Q27" i="9"/>
  <c r="Q4" i="9"/>
  <c r="Q10" i="9"/>
  <c r="Q24" i="9"/>
  <c r="Q79" i="9"/>
  <c r="Q45" i="9"/>
  <c r="WL120" i="1" l="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TR39" i="1"/>
  <c r="TT39" i="1" s="1"/>
  <c r="S39" i="1"/>
  <c r="VB39" i="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VB29" i="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TQ36" i="1"/>
  <c r="S36" i="1"/>
  <c r="VB36" i="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VB22" i="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WL123" i="1" l="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WD72" i="1" s="1"/>
  <c r="U33" i="9"/>
  <c r="V33" i="9"/>
  <c r="WD45" i="1" s="1"/>
  <c r="T17" i="9"/>
  <c r="U46" i="9"/>
  <c r="V46" i="9"/>
  <c r="WD58" i="1" s="1"/>
  <c r="U36" i="9"/>
  <c r="V36" i="9"/>
  <c r="WD48" i="1" s="1"/>
  <c r="U45" i="9"/>
  <c r="V45" i="9"/>
  <c r="WD57" i="1" s="1"/>
  <c r="U64" i="9"/>
  <c r="V64" i="9"/>
  <c r="WD76" i="1" s="1"/>
  <c r="U50" i="9"/>
  <c r="V50" i="9"/>
  <c r="WD62" i="1" s="1"/>
  <c r="U74" i="9"/>
  <c r="V74" i="9"/>
  <c r="WD86" i="1" s="1"/>
  <c r="U32" i="9"/>
  <c r="V32" i="9"/>
  <c r="WD44" i="1" s="1"/>
  <c r="U68" i="9"/>
  <c r="V68" i="9"/>
  <c r="WD80" i="1" s="1"/>
  <c r="U28" i="9"/>
  <c r="V28" i="9"/>
  <c r="WD40" i="1" s="1"/>
  <c r="U76" i="9"/>
  <c r="V76" i="9"/>
  <c r="WD88" i="1" s="1"/>
  <c r="U66" i="9"/>
  <c r="V66" i="9"/>
  <c r="WD78" i="1" s="1"/>
  <c r="U10" i="9"/>
  <c r="U44" i="9"/>
  <c r="V44" i="9"/>
  <c r="WD56" i="1" s="1"/>
  <c r="U43" i="9"/>
  <c r="V43" i="9"/>
  <c r="WD55" i="1" s="1"/>
  <c r="U19" i="9"/>
  <c r="V19" i="9"/>
  <c r="WD31" i="1" s="1"/>
  <c r="U40" i="9"/>
  <c r="V40" i="9"/>
  <c r="WD52" i="1" s="1"/>
  <c r="U13" i="9"/>
  <c r="V13" i="9"/>
  <c r="WD25" i="1" s="1"/>
  <c r="U34" i="9"/>
  <c r="V34" i="9"/>
  <c r="WD46" i="1" s="1"/>
  <c r="U59" i="9"/>
  <c r="V59" i="9"/>
  <c r="WD71" i="1" s="1"/>
  <c r="T16" i="9"/>
  <c r="V16" i="9" s="1"/>
  <c r="WD28" i="1" s="1"/>
  <c r="U49" i="9"/>
  <c r="V49" i="9"/>
  <c r="WD61" i="1" s="1"/>
  <c r="U8" i="9"/>
  <c r="V8" i="9"/>
  <c r="WD20" i="1" s="1"/>
  <c r="U70" i="9"/>
  <c r="V70" i="9"/>
  <c r="WD82" i="1" s="1"/>
  <c r="U11" i="9"/>
  <c r="V11" i="9"/>
  <c r="WD23" i="1" s="1"/>
  <c r="U78" i="9"/>
  <c r="V78" i="9"/>
  <c r="WD90" i="1" s="1"/>
  <c r="U56" i="9"/>
  <c r="V56" i="9"/>
  <c r="WD68" i="1" s="1"/>
  <c r="U14" i="9"/>
  <c r="V14" i="9"/>
  <c r="WD26" i="1" s="1"/>
  <c r="U48" i="9"/>
  <c r="V48" i="9"/>
  <c r="WD60" i="1" s="1"/>
  <c r="U73" i="9"/>
  <c r="V73" i="9"/>
  <c r="WD85" i="1" s="1"/>
  <c r="U26" i="9"/>
  <c r="V26" i="9"/>
  <c r="WD38" i="1" s="1"/>
  <c r="U77" i="9"/>
  <c r="U53" i="9"/>
  <c r="V53" i="9"/>
  <c r="WD65" i="1" s="1"/>
  <c r="U52" i="9"/>
  <c r="V52" i="9"/>
  <c r="WD64" i="1" s="1"/>
  <c r="U5" i="9"/>
  <c r="V5" i="9"/>
  <c r="WD17" i="1" s="1"/>
  <c r="U25" i="9"/>
  <c r="V25" i="9"/>
  <c r="WD37" i="1" s="1"/>
  <c r="U22" i="9"/>
  <c r="V22" i="9"/>
  <c r="WD34" i="1" s="1"/>
  <c r="U2" i="9"/>
  <c r="U41" i="9"/>
  <c r="V41" i="9"/>
  <c r="WD53" i="1" s="1"/>
  <c r="U58" i="9"/>
  <c r="V58" i="9"/>
  <c r="WD70" i="1" s="1"/>
  <c r="U30" i="9"/>
  <c r="V30" i="9"/>
  <c r="WD42" i="1" s="1"/>
  <c r="U38" i="9"/>
  <c r="V38" i="9"/>
  <c r="WD50" i="1" s="1"/>
  <c r="U37" i="9"/>
  <c r="V37" i="9"/>
  <c r="WD49" i="1" s="1"/>
  <c r="U27" i="9"/>
  <c r="U24" i="9"/>
  <c r="U61" i="9"/>
  <c r="V61" i="9"/>
  <c r="WD73" i="1" s="1"/>
  <c r="U69" i="9"/>
  <c r="V69" i="9"/>
  <c r="WD81" i="1" s="1"/>
  <c r="U71" i="9"/>
  <c r="V71" i="9"/>
  <c r="WD83" i="1" s="1"/>
  <c r="U51" i="9"/>
  <c r="V51" i="9"/>
  <c r="WD63" i="1" s="1"/>
  <c r="U80" i="9"/>
  <c r="V80" i="9"/>
  <c r="WD92" i="1" s="1"/>
  <c r="U55" i="9"/>
  <c r="V55" i="9"/>
  <c r="WD67" i="1" s="1"/>
  <c r="U12" i="9"/>
  <c r="V12" i="9"/>
  <c r="WD24" i="1" s="1"/>
  <c r="U47" i="9"/>
  <c r="V47" i="9"/>
  <c r="WD59" i="1" s="1"/>
  <c r="U15" i="9"/>
  <c r="V15" i="9"/>
  <c r="WD27" i="1" s="1"/>
  <c r="U67" i="9"/>
  <c r="V67" i="9"/>
  <c r="WD79" i="1" s="1"/>
  <c r="U20" i="9"/>
  <c r="V20" i="9"/>
  <c r="WD32" i="1" s="1"/>
  <c r="U3" i="9"/>
  <c r="V3" i="9"/>
  <c r="WD15" i="1" s="1"/>
  <c r="U29" i="9"/>
  <c r="V29" i="9"/>
  <c r="WD41" i="1" s="1"/>
  <c r="U4" i="9"/>
  <c r="V4" i="9"/>
  <c r="WD16" i="1" s="1"/>
  <c r="U7" i="9"/>
  <c r="V7" i="9"/>
  <c r="WD19" i="1" s="1"/>
  <c r="U35" i="9"/>
  <c r="V35" i="9"/>
  <c r="WD47" i="1" s="1"/>
  <c r="U39" i="9"/>
  <c r="V39" i="9"/>
  <c r="WD51" i="1" s="1"/>
  <c r="U42" i="9"/>
  <c r="V42" i="9"/>
  <c r="WD54" i="1" s="1"/>
  <c r="U23" i="9"/>
  <c r="V23" i="9"/>
  <c r="WD35" i="1" s="1"/>
  <c r="U21" i="9"/>
  <c r="V21" i="9"/>
  <c r="WD33" i="1" s="1"/>
  <c r="U72" i="9"/>
  <c r="V72" i="9"/>
  <c r="WD84" i="1" s="1"/>
  <c r="U31" i="9"/>
  <c r="V31" i="9"/>
  <c r="WD43" i="1" s="1"/>
  <c r="U6" i="9"/>
  <c r="V6" i="9"/>
  <c r="WD18" i="1" s="1"/>
  <c r="U65" i="9"/>
  <c r="V65" i="9"/>
  <c r="WD77" i="1" s="1"/>
  <c r="U62" i="9"/>
  <c r="V62" i="9"/>
  <c r="WD74" i="1" s="1"/>
  <c r="T18" i="9"/>
  <c r="U75" i="9"/>
  <c r="V75" i="9"/>
  <c r="WD87" i="1" s="1"/>
  <c r="U79" i="9"/>
  <c r="V79" i="9"/>
  <c r="WD91" i="1" s="1"/>
  <c r="U54" i="9"/>
  <c r="V54" i="9"/>
  <c r="WD66" i="1" s="1"/>
  <c r="U9" i="9"/>
  <c r="V9" i="9"/>
  <c r="WD21" i="1" s="1"/>
  <c r="U57" i="9"/>
  <c r="V57" i="9"/>
  <c r="WD69" i="1" s="1"/>
  <c r="U63" i="9"/>
  <c r="V63" i="9"/>
  <c r="WD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WL95" i="1" l="1"/>
  <c r="WM97" i="1"/>
  <c r="WM95" i="1" s="1"/>
  <c r="WI95" i="1"/>
  <c r="WG63" i="1"/>
  <c r="WF63" i="1"/>
  <c r="WH63" i="1" s="1"/>
  <c r="WJ63" i="1" s="1"/>
  <c r="WG40" i="1"/>
  <c r="WF40" i="1"/>
  <c r="WH40" i="1" s="1"/>
  <c r="WJ40" i="1" s="1"/>
  <c r="WG75" i="1"/>
  <c r="WF75" i="1"/>
  <c r="WH75" i="1" s="1"/>
  <c r="WJ75" i="1" s="1"/>
  <c r="WG91" i="1"/>
  <c r="WF91" i="1"/>
  <c r="WH91" i="1" s="1"/>
  <c r="WJ91" i="1" s="1"/>
  <c r="WF17" i="1"/>
  <c r="WH17" i="1" s="1"/>
  <c r="WJ17" i="1" s="1"/>
  <c r="WG17" i="1"/>
  <c r="WF25" i="1"/>
  <c r="WH25" i="1" s="1"/>
  <c r="WJ25" i="1" s="1"/>
  <c r="WG25" i="1"/>
  <c r="WF56" i="1"/>
  <c r="WH56" i="1" s="1"/>
  <c r="WJ56" i="1" s="1"/>
  <c r="WG56" i="1"/>
  <c r="WG77" i="1"/>
  <c r="WF77" i="1"/>
  <c r="WH77" i="1" s="1"/>
  <c r="WJ77" i="1" s="1"/>
  <c r="WG20" i="1"/>
  <c r="WF20" i="1"/>
  <c r="WH20" i="1" s="1"/>
  <c r="WJ20" i="1" s="1"/>
  <c r="WG18" i="1"/>
  <c r="WF18" i="1"/>
  <c r="WH18" i="1" s="1"/>
  <c r="WJ18" i="1" s="1"/>
  <c r="WG35" i="1"/>
  <c r="WF35" i="1"/>
  <c r="WH35" i="1" s="1"/>
  <c r="WJ35" i="1" s="1"/>
  <c r="WF32" i="1"/>
  <c r="WH32" i="1" s="1"/>
  <c r="WJ32" i="1" s="1"/>
  <c r="WG32" i="1"/>
  <c r="WG24" i="1"/>
  <c r="WF24" i="1"/>
  <c r="WH24" i="1" s="1"/>
  <c r="WJ24" i="1" s="1"/>
  <c r="WG83" i="1"/>
  <c r="WF83" i="1"/>
  <c r="WH83" i="1" s="1"/>
  <c r="WJ83" i="1" s="1"/>
  <c r="WG49" i="1"/>
  <c r="WF49" i="1"/>
  <c r="WH49" i="1" s="1"/>
  <c r="WJ49" i="1" s="1"/>
  <c r="WG53" i="1"/>
  <c r="WF53" i="1"/>
  <c r="WH53" i="1" s="1"/>
  <c r="WJ53" i="1" s="1"/>
  <c r="WG85" i="1"/>
  <c r="WF85" i="1"/>
  <c r="WH85" i="1" s="1"/>
  <c r="WJ85" i="1" s="1"/>
  <c r="WG90" i="1"/>
  <c r="WF90" i="1"/>
  <c r="WH90" i="1" s="1"/>
  <c r="WJ90" i="1" s="1"/>
  <c r="WG61" i="1"/>
  <c r="WF61" i="1"/>
  <c r="WH61" i="1" s="1"/>
  <c r="WJ61" i="1" s="1"/>
  <c r="WF80" i="1"/>
  <c r="WH80" i="1" s="1"/>
  <c r="WJ80" i="1" s="1"/>
  <c r="WG80" i="1"/>
  <c r="WG76" i="1"/>
  <c r="WF76" i="1"/>
  <c r="WH76" i="1" s="1"/>
  <c r="WJ76" i="1" s="1"/>
  <c r="WG59" i="1"/>
  <c r="WF59" i="1"/>
  <c r="WH59" i="1" s="1"/>
  <c r="WJ59" i="1" s="1"/>
  <c r="WF62" i="1"/>
  <c r="WH62" i="1" s="1"/>
  <c r="WJ62" i="1" s="1"/>
  <c r="WG62" i="1"/>
  <c r="WG19" i="1"/>
  <c r="WF19" i="1"/>
  <c r="WH19" i="1" s="1"/>
  <c r="WJ19" i="1" s="1"/>
  <c r="WF69" i="1"/>
  <c r="WH69" i="1" s="1"/>
  <c r="WJ69" i="1" s="1"/>
  <c r="WG69" i="1"/>
  <c r="WG87" i="1"/>
  <c r="WF87" i="1"/>
  <c r="WH87" i="1" s="1"/>
  <c r="WJ87" i="1" s="1"/>
  <c r="WF64" i="1"/>
  <c r="WH64" i="1" s="1"/>
  <c r="WJ64" i="1" s="1"/>
  <c r="WG64" i="1"/>
  <c r="WF52" i="1"/>
  <c r="WH52" i="1" s="1"/>
  <c r="WJ52" i="1" s="1"/>
  <c r="WG52" i="1"/>
  <c r="WG45" i="1"/>
  <c r="WF45" i="1"/>
  <c r="WH45" i="1" s="1"/>
  <c r="WJ45" i="1" s="1"/>
  <c r="WG47" i="1"/>
  <c r="WF47" i="1"/>
  <c r="WH47" i="1" s="1"/>
  <c r="WJ47" i="1" s="1"/>
  <c r="WF58" i="1"/>
  <c r="WH58" i="1" s="1"/>
  <c r="WJ58" i="1" s="1"/>
  <c r="WG58" i="1"/>
  <c r="WG54" i="1"/>
  <c r="WF54" i="1"/>
  <c r="WH54" i="1" s="1"/>
  <c r="WJ54" i="1" s="1"/>
  <c r="WG79" i="1"/>
  <c r="WF79" i="1"/>
  <c r="WH79" i="1" s="1"/>
  <c r="WJ79" i="1" s="1"/>
  <c r="WG81" i="1"/>
  <c r="WF81" i="1"/>
  <c r="WH81" i="1" s="1"/>
  <c r="WJ81" i="1" s="1"/>
  <c r="WF50" i="1"/>
  <c r="WH50" i="1" s="1"/>
  <c r="WJ50" i="1" s="1"/>
  <c r="WG50" i="1"/>
  <c r="WF60" i="1"/>
  <c r="WH60" i="1" s="1"/>
  <c r="WJ60" i="1" s="1"/>
  <c r="WG60" i="1"/>
  <c r="WG23" i="1"/>
  <c r="WF23" i="1"/>
  <c r="WH23" i="1" s="1"/>
  <c r="WJ23" i="1" s="1"/>
  <c r="WG28" i="1"/>
  <c r="WF28" i="1"/>
  <c r="WH28" i="1" s="1"/>
  <c r="WJ28" i="1" s="1"/>
  <c r="WF78" i="1"/>
  <c r="WH78" i="1" s="1"/>
  <c r="WJ78" i="1" s="1"/>
  <c r="WG78" i="1"/>
  <c r="WF44" i="1"/>
  <c r="WH44" i="1" s="1"/>
  <c r="WJ44" i="1" s="1"/>
  <c r="WG44" i="1"/>
  <c r="WG57" i="1"/>
  <c r="WF57" i="1"/>
  <c r="WH57" i="1" s="1"/>
  <c r="WJ57" i="1" s="1"/>
  <c r="WF70" i="1"/>
  <c r="WH70" i="1" s="1"/>
  <c r="WJ70" i="1" s="1"/>
  <c r="WG70" i="1"/>
  <c r="WG43" i="1"/>
  <c r="WF43" i="1"/>
  <c r="WH43" i="1" s="1"/>
  <c r="WJ43" i="1" s="1"/>
  <c r="WG16" i="1"/>
  <c r="WF16" i="1"/>
  <c r="WH16" i="1" s="1"/>
  <c r="WJ16" i="1" s="1"/>
  <c r="WG67" i="1"/>
  <c r="WF67" i="1"/>
  <c r="WH67" i="1" s="1"/>
  <c r="WJ67" i="1" s="1"/>
  <c r="WF21" i="1"/>
  <c r="WH21" i="1" s="1"/>
  <c r="WJ21" i="1" s="1"/>
  <c r="WG21" i="1"/>
  <c r="WG34" i="1"/>
  <c r="WF34" i="1"/>
  <c r="WH34" i="1" s="1"/>
  <c r="WJ34" i="1" s="1"/>
  <c r="WG65" i="1"/>
  <c r="WF65" i="1"/>
  <c r="WH65" i="1" s="1"/>
  <c r="WJ65" i="1" s="1"/>
  <c r="WG71" i="1"/>
  <c r="WF71" i="1"/>
  <c r="WH71" i="1" s="1"/>
  <c r="WJ71" i="1" s="1"/>
  <c r="WF31" i="1"/>
  <c r="WH31" i="1" s="1"/>
  <c r="WJ31" i="1" s="1"/>
  <c r="WG31" i="1"/>
  <c r="WF72" i="1"/>
  <c r="WH72" i="1" s="1"/>
  <c r="WJ72" i="1" s="1"/>
  <c r="WG72" i="1"/>
  <c r="WG33" i="1"/>
  <c r="WF33" i="1"/>
  <c r="WH33" i="1" s="1"/>
  <c r="WJ33" i="1" s="1"/>
  <c r="WG68" i="1"/>
  <c r="WF68" i="1"/>
  <c r="WH68" i="1" s="1"/>
  <c r="WJ68" i="1" s="1"/>
  <c r="WG74" i="1"/>
  <c r="WF74" i="1"/>
  <c r="WH74" i="1" s="1"/>
  <c r="WJ74" i="1" s="1"/>
  <c r="WG51" i="1"/>
  <c r="WF51" i="1"/>
  <c r="WH51" i="1" s="1"/>
  <c r="WJ51" i="1" s="1"/>
  <c r="WG27" i="1"/>
  <c r="WF27" i="1"/>
  <c r="WH27" i="1" s="1"/>
  <c r="WJ27" i="1" s="1"/>
  <c r="WG92" i="1"/>
  <c r="WF92" i="1"/>
  <c r="WH92" i="1" s="1"/>
  <c r="WJ92" i="1" s="1"/>
  <c r="WG73" i="1"/>
  <c r="WF73" i="1"/>
  <c r="WH73" i="1" s="1"/>
  <c r="WJ73" i="1" s="1"/>
  <c r="WF42" i="1"/>
  <c r="WH42" i="1" s="1"/>
  <c r="WJ42" i="1" s="1"/>
  <c r="WG42" i="1"/>
  <c r="WG26" i="1"/>
  <c r="WF26" i="1"/>
  <c r="WH26" i="1" s="1"/>
  <c r="WJ26" i="1" s="1"/>
  <c r="WG82" i="1"/>
  <c r="WF82" i="1"/>
  <c r="WH82" i="1" s="1"/>
  <c r="WJ82" i="1" s="1"/>
  <c r="WF88" i="1"/>
  <c r="WH88" i="1" s="1"/>
  <c r="WJ88" i="1" s="1"/>
  <c r="WG88" i="1"/>
  <c r="WF86" i="1"/>
  <c r="WH86" i="1" s="1"/>
  <c r="WJ86" i="1" s="1"/>
  <c r="WG86" i="1"/>
  <c r="WG48" i="1"/>
  <c r="WF48" i="1"/>
  <c r="WH48" i="1" s="1"/>
  <c r="WJ48" i="1" s="1"/>
  <c r="WG15" i="1"/>
  <c r="WF15" i="1"/>
  <c r="WH15" i="1" s="1"/>
  <c r="WG38" i="1"/>
  <c r="WF38" i="1"/>
  <c r="WH38" i="1" s="1"/>
  <c r="WJ38" i="1" s="1"/>
  <c r="WG84" i="1"/>
  <c r="WF84" i="1"/>
  <c r="WH84" i="1" s="1"/>
  <c r="WJ84" i="1" s="1"/>
  <c r="WG41" i="1"/>
  <c r="WF41" i="1"/>
  <c r="WH41" i="1" s="1"/>
  <c r="WJ41" i="1" s="1"/>
  <c r="WG66" i="1"/>
  <c r="WF66" i="1"/>
  <c r="WH66" i="1" s="1"/>
  <c r="WJ66" i="1" s="1"/>
  <c r="WF37" i="1"/>
  <c r="WH37" i="1" s="1"/>
  <c r="WJ37" i="1" s="1"/>
  <c r="WG37" i="1"/>
  <c r="WG46" i="1"/>
  <c r="WF46" i="1"/>
  <c r="WH46" i="1" s="1"/>
  <c r="WJ46" i="1" s="1"/>
  <c r="WF55" i="1"/>
  <c r="WH55" i="1" s="1"/>
  <c r="WJ55" i="1" s="1"/>
  <c r="WG55" i="1"/>
  <c r="UV79" i="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VU5" i="1" l="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R31" i="1"/>
  <c r="WK31" i="1"/>
  <c r="WP31" i="1"/>
  <c r="WI31" i="1"/>
  <c r="WL31" i="1"/>
  <c r="WM31" i="1"/>
  <c r="WN31" i="1"/>
  <c r="WQ31" i="1"/>
  <c r="WO31" i="1"/>
  <c r="WO21" i="1"/>
  <c r="WP21" i="1"/>
  <c r="WL21" i="1"/>
  <c r="WI21" i="1"/>
  <c r="WN21" i="1"/>
  <c r="WQ21" i="1"/>
  <c r="WK21" i="1"/>
  <c r="WR21" i="1"/>
  <c r="WS21" i="1"/>
  <c r="WM21" i="1"/>
  <c r="WS70" i="1"/>
  <c r="WL70" i="1"/>
  <c r="WM70" i="1"/>
  <c r="WP70" i="1"/>
  <c r="WN70" i="1"/>
  <c r="WI70" i="1"/>
  <c r="WQ70" i="1"/>
  <c r="WR70" i="1"/>
  <c r="WO70" i="1"/>
  <c r="WK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J15" i="1"/>
  <c r="WH13"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G13"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7" i="1"/>
  <c r="VU8"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Q80" i="1"/>
  <c r="WI80" i="1"/>
  <c r="WK80" i="1"/>
  <c r="WL80" i="1"/>
  <c r="WM80" i="1"/>
  <c r="WP80" i="1"/>
  <c r="WR80" i="1"/>
  <c r="WS80" i="1"/>
  <c r="WN80" i="1"/>
  <c r="WK32" i="1"/>
  <c r="WR32" i="1"/>
  <c r="WI32" i="1"/>
  <c r="WM32" i="1"/>
  <c r="WS32" i="1"/>
  <c r="WQ32" i="1"/>
  <c r="WN32" i="1"/>
  <c r="WL32" i="1"/>
  <c r="WP32" i="1"/>
  <c r="WO32" i="1"/>
  <c r="WP63" i="1"/>
  <c r="WL63" i="1"/>
  <c r="WN63" i="1"/>
  <c r="WK63" i="1"/>
  <c r="WS63" i="1"/>
  <c r="WI63" i="1"/>
  <c r="WR63" i="1"/>
  <c r="WQ63" i="1"/>
  <c r="WO63" i="1"/>
  <c r="WM63" i="1"/>
  <c r="TP79" i="1"/>
  <c r="TR79" i="1" s="1"/>
  <c r="TT79" i="1" s="1"/>
  <c r="TQ79" i="1"/>
  <c r="R79" i="1"/>
  <c r="S79" i="1"/>
  <c r="UX79" i="1"/>
  <c r="VB79" i="1" s="1"/>
  <c r="S83" i="1"/>
  <c r="R83" i="1"/>
  <c r="TQ77" i="1"/>
  <c r="TP77" i="1"/>
  <c r="TR77" i="1" s="1"/>
  <c r="TT77" i="1" s="1"/>
  <c r="TQ61" i="1"/>
  <c r="TP61" i="1"/>
  <c r="TR61" i="1" s="1"/>
  <c r="TT61" i="1" s="1"/>
  <c r="R87" i="1"/>
  <c r="S87" i="1"/>
  <c r="TQ56" i="1"/>
  <c r="TP56" i="1"/>
  <c r="TR56" i="1" s="1"/>
  <c r="TT56" i="1" s="1"/>
  <c r="UX17" i="1"/>
  <c r="VB17" i="1" s="1"/>
  <c r="TQ83" i="1"/>
  <c r="TP83" i="1"/>
  <c r="TR83" i="1" s="1"/>
  <c r="TT83" i="1" s="1"/>
  <c r="S19" i="1"/>
  <c r="R19" i="1"/>
  <c r="UX18" i="1"/>
  <c r="VB18" i="1" s="1"/>
  <c r="R40" i="1"/>
  <c r="S40" i="1"/>
  <c r="UX68" i="1"/>
  <c r="VB68" i="1" s="1"/>
  <c r="TP75" i="1"/>
  <c r="TR75" i="1" s="1"/>
  <c r="TT75" i="1" s="1"/>
  <c r="TQ75" i="1"/>
  <c r="UX46" i="1"/>
  <c r="VB46" i="1" s="1"/>
  <c r="TP63" i="1"/>
  <c r="TR63" i="1" s="1"/>
  <c r="TT63" i="1" s="1"/>
  <c r="TQ63" i="1"/>
  <c r="S47" i="1"/>
  <c r="R47" i="1"/>
  <c r="UX77" i="1"/>
  <c r="VB77" i="1" s="1"/>
  <c r="R86" i="1"/>
  <c r="S86" i="1"/>
  <c r="TQ26" i="1"/>
  <c r="TP26" i="1"/>
  <c r="TR26" i="1" s="1"/>
  <c r="TT26" i="1" s="1"/>
  <c r="R72" i="1"/>
  <c r="S72" i="1"/>
  <c r="R65" i="1"/>
  <c r="S65" i="1"/>
  <c r="UX42" i="1"/>
  <c r="VB42" i="1" s="1"/>
  <c r="TP27" i="1"/>
  <c r="TR27" i="1" s="1"/>
  <c r="TT27" i="1" s="1"/>
  <c r="TQ27" i="1"/>
  <c r="TQ84" i="1"/>
  <c r="TP84" i="1"/>
  <c r="TR84" i="1" s="1"/>
  <c r="TT84" i="1" s="1"/>
  <c r="R78" i="1"/>
  <c r="S78" i="1"/>
  <c r="TQ60" i="1"/>
  <c r="TP60" i="1"/>
  <c r="TR60" i="1" s="1"/>
  <c r="TT60" i="1" s="1"/>
  <c r="R64" i="1"/>
  <c r="S64" i="1"/>
  <c r="R81" i="1"/>
  <c r="S81" i="1"/>
  <c r="UX16" i="1"/>
  <c r="VB16" i="1" s="1"/>
  <c r="TQ17" i="1"/>
  <c r="TP17" i="1"/>
  <c r="TR17" i="1" s="1"/>
  <c r="TT17" i="1" s="1"/>
  <c r="R75" i="1"/>
  <c r="S75" i="1"/>
  <c r="UX82" i="1"/>
  <c r="VB82" i="1" s="1"/>
  <c r="R27" i="1"/>
  <c r="S27" i="1"/>
  <c r="TP78" i="1"/>
  <c r="TR78" i="1" s="1"/>
  <c r="TT78" i="1" s="1"/>
  <c r="TQ78" i="1"/>
  <c r="TQ76" i="1"/>
  <c r="TP76" i="1"/>
  <c r="TR76" i="1" s="1"/>
  <c r="TT76" i="1" s="1"/>
  <c r="UX61" i="1"/>
  <c r="VB61" i="1" s="1"/>
  <c r="TQ87" i="1"/>
  <c r="TP87" i="1"/>
  <c r="TR87" i="1" s="1"/>
  <c r="TT87" i="1" s="1"/>
  <c r="R56" i="1"/>
  <c r="S56" i="1"/>
  <c r="R53" i="1"/>
  <c r="S53" i="1"/>
  <c r="UX83" i="1"/>
  <c r="VB83" i="1" s="1"/>
  <c r="TQ19" i="1"/>
  <c r="TP19" i="1"/>
  <c r="TR19" i="1" s="1"/>
  <c r="TT19" i="1" s="1"/>
  <c r="TQ40" i="1"/>
  <c r="TP40" i="1"/>
  <c r="TR40" i="1" s="1"/>
  <c r="TT40" i="1" s="1"/>
  <c r="TQ38" i="1"/>
  <c r="TP38" i="1"/>
  <c r="TR38" i="1" s="1"/>
  <c r="TT38" i="1" s="1"/>
  <c r="UX75" i="1"/>
  <c r="VB75" i="1" s="1"/>
  <c r="TQ37" i="1"/>
  <c r="TP37" i="1"/>
  <c r="TR37" i="1" s="1"/>
  <c r="TT37" i="1" s="1"/>
  <c r="UX63" i="1"/>
  <c r="VB63" i="1" s="1"/>
  <c r="TP47" i="1"/>
  <c r="TR47" i="1" s="1"/>
  <c r="TT47" i="1" s="1"/>
  <c r="TQ47" i="1"/>
  <c r="UX86" i="1"/>
  <c r="VB86" i="1" s="1"/>
  <c r="R26" i="1"/>
  <c r="S26" i="1"/>
  <c r="UX72" i="1"/>
  <c r="VB72" i="1" s="1"/>
  <c r="TQ65" i="1"/>
  <c r="TP65" i="1"/>
  <c r="TR65" i="1" s="1"/>
  <c r="TT65" i="1" s="1"/>
  <c r="S73" i="1"/>
  <c r="R73" i="1"/>
  <c r="UX27" i="1"/>
  <c r="VB27" i="1" s="1"/>
  <c r="R84" i="1"/>
  <c r="S84" i="1"/>
  <c r="S57" i="1"/>
  <c r="R57" i="1"/>
  <c r="UX78" i="1"/>
  <c r="VB78" i="1" s="1"/>
  <c r="R60" i="1"/>
  <c r="S60" i="1"/>
  <c r="R45" i="1"/>
  <c r="S45" i="1"/>
  <c r="UX64" i="1"/>
  <c r="VB64" i="1" s="1"/>
  <c r="TQ81" i="1"/>
  <c r="TP81" i="1"/>
  <c r="TR81" i="1" s="1"/>
  <c r="TT81" i="1" s="1"/>
  <c r="TQ54" i="1"/>
  <c r="TP54" i="1"/>
  <c r="TR54" i="1" s="1"/>
  <c r="TT54" i="1" s="1"/>
  <c r="UX85" i="1"/>
  <c r="VB85" i="1" s="1"/>
  <c r="R68" i="1"/>
  <c r="S68" i="1"/>
  <c r="TQ86" i="1"/>
  <c r="TP86" i="1"/>
  <c r="TR86" i="1" s="1"/>
  <c r="TT86" i="1" s="1"/>
  <c r="UX71" i="1"/>
  <c r="VB71" i="1" s="1"/>
  <c r="UX50" i="1"/>
  <c r="VB50" i="1" s="1"/>
  <c r="S76" i="1"/>
  <c r="R76" i="1"/>
  <c r="TQ90" i="1"/>
  <c r="TP90" i="1"/>
  <c r="TR90" i="1" s="1"/>
  <c r="TT90" i="1" s="1"/>
  <c r="UX87" i="1"/>
  <c r="VB87" i="1" s="1"/>
  <c r="UX56" i="1"/>
  <c r="VB56" i="1" s="1"/>
  <c r="TQ53" i="1"/>
  <c r="TP53" i="1"/>
  <c r="TR53" i="1" s="1"/>
  <c r="TT53" i="1" s="1"/>
  <c r="R24" i="1"/>
  <c r="S24" i="1"/>
  <c r="UX19" i="1"/>
  <c r="VB19" i="1" s="1"/>
  <c r="TQ58" i="1"/>
  <c r="TP58" i="1"/>
  <c r="TR58" i="1" s="1"/>
  <c r="TT58" i="1" s="1"/>
  <c r="UX40" i="1"/>
  <c r="VB40" i="1" s="1"/>
  <c r="R38" i="1"/>
  <c r="S38" i="1"/>
  <c r="R37" i="1"/>
  <c r="S37" i="1"/>
  <c r="R59" i="1"/>
  <c r="S59" i="1"/>
  <c r="UX47" i="1"/>
  <c r="VB47" i="1" s="1"/>
  <c r="TQ88" i="1"/>
  <c r="TP88" i="1"/>
  <c r="TR88" i="1" s="1"/>
  <c r="TT88" i="1" s="1"/>
  <c r="UX26" i="1"/>
  <c r="VB26" i="1" s="1"/>
  <c r="R31" i="1"/>
  <c r="S31" i="1"/>
  <c r="UX65" i="1"/>
  <c r="VB65" i="1" s="1"/>
  <c r="TQ73" i="1"/>
  <c r="TP73" i="1"/>
  <c r="TR73" i="1" s="1"/>
  <c r="TT73" i="1" s="1"/>
  <c r="TP41" i="1"/>
  <c r="TR41" i="1" s="1"/>
  <c r="TT41" i="1" s="1"/>
  <c r="TQ41" i="1"/>
  <c r="UX84" i="1"/>
  <c r="VB84" i="1" s="1"/>
  <c r="TQ57" i="1"/>
  <c r="TP57" i="1"/>
  <c r="TR57" i="1" s="1"/>
  <c r="TT57" i="1" s="1"/>
  <c r="S28" i="1"/>
  <c r="R28" i="1"/>
  <c r="UX60" i="1"/>
  <c r="VB60" i="1" s="1"/>
  <c r="TP45" i="1"/>
  <c r="TR45" i="1" s="1"/>
  <c r="TT45" i="1" s="1"/>
  <c r="TQ45" i="1"/>
  <c r="TQ14" i="1"/>
  <c r="TP14" i="1"/>
  <c r="TR14" i="1" s="1"/>
  <c r="UX81" i="1"/>
  <c r="VB81" i="1" s="1"/>
  <c r="R54" i="1"/>
  <c r="S54" i="1"/>
  <c r="R61" i="1"/>
  <c r="S61" i="1"/>
  <c r="UX62" i="1"/>
  <c r="VB62" i="1" s="1"/>
  <c r="R63" i="1"/>
  <c r="S63" i="1"/>
  <c r="R42" i="1"/>
  <c r="S42" i="1"/>
  <c r="TQ64" i="1"/>
  <c r="TP64" i="1"/>
  <c r="TR64" i="1" s="1"/>
  <c r="TT64" i="1" s="1"/>
  <c r="UX76" i="1"/>
  <c r="VB76" i="1" s="1"/>
  <c r="R90" i="1"/>
  <c r="S90" i="1"/>
  <c r="R69" i="1"/>
  <c r="S69" i="1"/>
  <c r="R25" i="1"/>
  <c r="S25" i="1"/>
  <c r="UX53" i="1"/>
  <c r="VB53" i="1" s="1"/>
  <c r="TQ24" i="1"/>
  <c r="TP24" i="1"/>
  <c r="TR24" i="1" s="1"/>
  <c r="TT24" i="1" s="1"/>
  <c r="R35" i="1"/>
  <c r="S35" i="1"/>
  <c r="R58" i="1"/>
  <c r="S58" i="1"/>
  <c r="TQ20" i="1"/>
  <c r="TP20" i="1"/>
  <c r="TR20" i="1" s="1"/>
  <c r="TT20" i="1" s="1"/>
  <c r="UX38" i="1"/>
  <c r="VB38" i="1" s="1"/>
  <c r="S55" i="1"/>
  <c r="R55" i="1"/>
  <c r="UX37" i="1"/>
  <c r="VB37" i="1" s="1"/>
  <c r="TP59" i="1"/>
  <c r="TR59" i="1" s="1"/>
  <c r="TT59" i="1" s="1"/>
  <c r="TQ59" i="1"/>
  <c r="R33" i="1"/>
  <c r="S33" i="1"/>
  <c r="R88" i="1"/>
  <c r="S88" i="1"/>
  <c r="TQ66" i="1"/>
  <c r="TP66" i="1"/>
  <c r="TR66" i="1" s="1"/>
  <c r="TT66" i="1" s="1"/>
  <c r="TP31" i="1"/>
  <c r="TR31" i="1" s="1"/>
  <c r="TT31" i="1" s="1"/>
  <c r="TQ31" i="1"/>
  <c r="TQ34" i="1"/>
  <c r="TP34" i="1"/>
  <c r="TR34" i="1" s="1"/>
  <c r="TT34" i="1" s="1"/>
  <c r="UX73" i="1"/>
  <c r="VB73" i="1" s="1"/>
  <c r="R41" i="1"/>
  <c r="S41" i="1"/>
  <c r="TQ74" i="1"/>
  <c r="TP74" i="1"/>
  <c r="TR74" i="1" s="1"/>
  <c r="TT74" i="1" s="1"/>
  <c r="UX57" i="1"/>
  <c r="VB57" i="1" s="1"/>
  <c r="TQ28" i="1"/>
  <c r="TP28" i="1"/>
  <c r="TR28" i="1" s="1"/>
  <c r="TT28" i="1" s="1"/>
  <c r="R21" i="1"/>
  <c r="S21" i="1"/>
  <c r="UX45" i="1"/>
  <c r="VB45" i="1" s="1"/>
  <c r="R14" i="1"/>
  <c r="S14" i="1"/>
  <c r="R67" i="1"/>
  <c r="S67" i="1"/>
  <c r="UX54" i="1"/>
  <c r="VB54" i="1" s="1"/>
  <c r="UX32" i="1"/>
  <c r="VB32" i="1" s="1"/>
  <c r="UX15" i="1"/>
  <c r="VB15" i="1" s="1"/>
  <c r="S16" i="1"/>
  <c r="R16" i="1"/>
  <c r="TQ80" i="1"/>
  <c r="TP80" i="1"/>
  <c r="TR80" i="1" s="1"/>
  <c r="TT80" i="1" s="1"/>
  <c r="UX90" i="1"/>
  <c r="VB90" i="1" s="1"/>
  <c r="TQ69" i="1"/>
  <c r="TP69" i="1"/>
  <c r="TR69" i="1" s="1"/>
  <c r="TT69" i="1" s="1"/>
  <c r="TQ25" i="1"/>
  <c r="TP25" i="1"/>
  <c r="TR25" i="1" s="1"/>
  <c r="TT25" i="1" s="1"/>
  <c r="R49" i="1"/>
  <c r="S49" i="1"/>
  <c r="UX24" i="1"/>
  <c r="VB24" i="1" s="1"/>
  <c r="TP35" i="1"/>
  <c r="TR35" i="1" s="1"/>
  <c r="TT35" i="1" s="1"/>
  <c r="TQ35" i="1"/>
  <c r="UX58" i="1"/>
  <c r="VB58" i="1" s="1"/>
  <c r="R20" i="1"/>
  <c r="S20" i="1"/>
  <c r="R91" i="1"/>
  <c r="S91" i="1"/>
  <c r="TP55" i="1"/>
  <c r="TR55" i="1" s="1"/>
  <c r="TT55" i="1" s="1"/>
  <c r="TQ55" i="1"/>
  <c r="TQ70" i="1"/>
  <c r="TP70" i="1"/>
  <c r="TR70" i="1" s="1"/>
  <c r="TT70" i="1" s="1"/>
  <c r="UX59" i="1"/>
  <c r="VB59" i="1" s="1"/>
  <c r="TQ33" i="1"/>
  <c r="TP33" i="1"/>
  <c r="TR33" i="1" s="1"/>
  <c r="TT33" i="1" s="1"/>
  <c r="TQ48" i="1"/>
  <c r="TP48" i="1"/>
  <c r="TR48" i="1" s="1"/>
  <c r="TT48" i="1" s="1"/>
  <c r="UX88" i="1"/>
  <c r="VB88" i="1" s="1"/>
  <c r="S66" i="1"/>
  <c r="R66" i="1"/>
  <c r="UX31" i="1"/>
  <c r="VB31" i="1" s="1"/>
  <c r="R34" i="1"/>
  <c r="S34" i="1"/>
  <c r="TQ92" i="1"/>
  <c r="TP92" i="1"/>
  <c r="TR92" i="1" s="1"/>
  <c r="TT92" i="1" s="1"/>
  <c r="UX41" i="1"/>
  <c r="VB41" i="1" s="1"/>
  <c r="R74" i="1"/>
  <c r="S74" i="1"/>
  <c r="S44" i="1"/>
  <c r="R44" i="1"/>
  <c r="UX28" i="1"/>
  <c r="VB28" i="1" s="1"/>
  <c r="TP21" i="1"/>
  <c r="TR21" i="1" s="1"/>
  <c r="TT21" i="1" s="1"/>
  <c r="TQ21" i="1"/>
  <c r="TQ52" i="1"/>
  <c r="TP52" i="1"/>
  <c r="TR52" i="1" s="1"/>
  <c r="TT52" i="1" s="1"/>
  <c r="UX14" i="1"/>
  <c r="TP67" i="1"/>
  <c r="TR67" i="1" s="1"/>
  <c r="TT67" i="1" s="1"/>
  <c r="TQ67" i="1"/>
  <c r="TP43" i="1"/>
  <c r="TR43" i="1" s="1"/>
  <c r="TT43" i="1" s="1"/>
  <c r="TQ43" i="1"/>
  <c r="S18" i="1"/>
  <c r="R18" i="1"/>
  <c r="R46" i="1"/>
  <c r="S46" i="1"/>
  <c r="TQ72" i="1"/>
  <c r="TP72" i="1"/>
  <c r="TR72" i="1" s="1"/>
  <c r="TT72" i="1" s="1"/>
  <c r="UX51" i="1"/>
  <c r="VB51" i="1" s="1"/>
  <c r="UX23" i="1"/>
  <c r="VB23" i="1" s="1"/>
  <c r="R80" i="1"/>
  <c r="S80" i="1"/>
  <c r="R85" i="1"/>
  <c r="S85" i="1"/>
  <c r="UX69" i="1"/>
  <c r="VB69" i="1" s="1"/>
  <c r="UX25" i="1"/>
  <c r="VB25" i="1" s="1"/>
  <c r="TQ49" i="1"/>
  <c r="TP49" i="1"/>
  <c r="TR49" i="1" s="1"/>
  <c r="TT49" i="1" s="1"/>
  <c r="R32" i="1"/>
  <c r="S32" i="1"/>
  <c r="UX35" i="1"/>
  <c r="VB35" i="1" s="1"/>
  <c r="TQ62" i="1"/>
  <c r="TP62" i="1"/>
  <c r="TR62" i="1" s="1"/>
  <c r="TT62" i="1" s="1"/>
  <c r="UX20" i="1"/>
  <c r="VB20" i="1" s="1"/>
  <c r="TQ91" i="1"/>
  <c r="TP91" i="1"/>
  <c r="TR91" i="1" s="1"/>
  <c r="TT91" i="1" s="1"/>
  <c r="UX55" i="1"/>
  <c r="VB55" i="1" s="1"/>
  <c r="R70" i="1"/>
  <c r="S70" i="1"/>
  <c r="R15" i="1"/>
  <c r="S15" i="1"/>
  <c r="UX33" i="1"/>
  <c r="VB33" i="1" s="1"/>
  <c r="R48" i="1"/>
  <c r="S48" i="1"/>
  <c r="TQ82" i="1"/>
  <c r="TP82" i="1"/>
  <c r="TR82" i="1" s="1"/>
  <c r="TT82" i="1" s="1"/>
  <c r="UX66" i="1"/>
  <c r="VB66" i="1" s="1"/>
  <c r="S71" i="1"/>
  <c r="R71" i="1"/>
  <c r="UX34" i="1"/>
  <c r="VB34" i="1" s="1"/>
  <c r="R92" i="1"/>
  <c r="S92" i="1"/>
  <c r="S51" i="1"/>
  <c r="R51" i="1"/>
  <c r="UX74" i="1"/>
  <c r="VB74" i="1" s="1"/>
  <c r="TQ44" i="1"/>
  <c r="TP44" i="1"/>
  <c r="TR44" i="1" s="1"/>
  <c r="TT44" i="1" s="1"/>
  <c r="R23" i="1"/>
  <c r="S23" i="1"/>
  <c r="UX21" i="1"/>
  <c r="VB21" i="1" s="1"/>
  <c r="R52" i="1"/>
  <c r="S52" i="1"/>
  <c r="TQ50" i="1"/>
  <c r="TP50" i="1"/>
  <c r="TR50" i="1" s="1"/>
  <c r="TT50" i="1" s="1"/>
  <c r="UX67" i="1"/>
  <c r="VB67" i="1" s="1"/>
  <c r="S43" i="1"/>
  <c r="R43" i="1"/>
  <c r="UX80" i="1"/>
  <c r="VB80" i="1" s="1"/>
  <c r="TQ85" i="1"/>
  <c r="TP85" i="1"/>
  <c r="TR85" i="1" s="1"/>
  <c r="TT85" i="1" s="1"/>
  <c r="R17" i="1"/>
  <c r="S17" i="1"/>
  <c r="UX49" i="1"/>
  <c r="VB49" i="1" s="1"/>
  <c r="TQ32" i="1"/>
  <c r="TP32" i="1"/>
  <c r="TR32" i="1" s="1"/>
  <c r="TT32" i="1" s="1"/>
  <c r="TQ18" i="1"/>
  <c r="TP18" i="1"/>
  <c r="TR18" i="1" s="1"/>
  <c r="TT18" i="1" s="1"/>
  <c r="S62" i="1"/>
  <c r="R62" i="1"/>
  <c r="TQ68" i="1"/>
  <c r="TP68" i="1"/>
  <c r="TR68" i="1" s="1"/>
  <c r="TT68" i="1" s="1"/>
  <c r="UX91" i="1"/>
  <c r="VB91" i="1" s="1"/>
  <c r="TQ46" i="1"/>
  <c r="TP46" i="1"/>
  <c r="TR46" i="1" s="1"/>
  <c r="TT46" i="1" s="1"/>
  <c r="UX70" i="1"/>
  <c r="VB70" i="1" s="1"/>
  <c r="TP15" i="1"/>
  <c r="TR15" i="1" s="1"/>
  <c r="TT15" i="1" s="1"/>
  <c r="TQ15" i="1"/>
  <c r="R77" i="1"/>
  <c r="S77" i="1"/>
  <c r="UX48" i="1"/>
  <c r="VB48" i="1" s="1"/>
  <c r="R82" i="1"/>
  <c r="S82" i="1"/>
  <c r="TP71" i="1"/>
  <c r="TR71" i="1" s="1"/>
  <c r="TT71" i="1" s="1"/>
  <c r="TQ71" i="1"/>
  <c r="TQ42" i="1"/>
  <c r="TP42" i="1"/>
  <c r="TR42" i="1" s="1"/>
  <c r="TT42" i="1" s="1"/>
  <c r="UX92" i="1"/>
  <c r="VB92" i="1" s="1"/>
  <c r="TP51" i="1"/>
  <c r="TR51" i="1" s="1"/>
  <c r="TT51" i="1" s="1"/>
  <c r="TQ51" i="1"/>
  <c r="UX44" i="1"/>
  <c r="VB44" i="1" s="1"/>
  <c r="TP23" i="1"/>
  <c r="TR23" i="1" s="1"/>
  <c r="TT23" i="1" s="1"/>
  <c r="TQ23" i="1"/>
  <c r="UX52" i="1"/>
  <c r="VB52" i="1" s="1"/>
  <c r="R50" i="1"/>
  <c r="S50" i="1"/>
  <c r="TQ16" i="1"/>
  <c r="TP16" i="1"/>
  <c r="TR16" i="1" s="1"/>
  <c r="TT16" i="1" s="1"/>
  <c r="UX43" i="1"/>
  <c r="VB43" i="1" s="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WI13" i="1" l="1"/>
  <c r="K7" i="11" s="1"/>
  <c r="VZ4" i="1"/>
  <c r="WA4" i="1" s="1"/>
  <c r="VZ9" i="1"/>
  <c r="WA9" i="1" s="1"/>
  <c r="VZ2" i="1"/>
  <c r="VZ5" i="1"/>
  <c r="WA5" i="1" s="1"/>
  <c r="WN13" i="1"/>
  <c r="P7" i="11" s="1"/>
  <c r="VU2" i="1"/>
  <c r="VU10" i="1" s="1"/>
  <c r="WJ13" i="1"/>
  <c r="L7" i="11" s="1"/>
  <c r="WQ13" i="1"/>
  <c r="S7" i="11" s="1"/>
  <c r="WL13" i="1"/>
  <c r="N7" i="11" s="1"/>
  <c r="VZ8" i="1"/>
  <c r="WA8" i="1" s="1"/>
  <c r="VZ7" i="1"/>
  <c r="WA7" i="1" s="1"/>
  <c r="WO13" i="1"/>
  <c r="Q7" i="11" s="1"/>
  <c r="VZ3" i="1"/>
  <c r="WA3" i="1" s="1"/>
  <c r="WP13" i="1"/>
  <c r="R7" i="11" s="1"/>
  <c r="WR13" i="1"/>
  <c r="T7" i="11" s="1"/>
  <c r="WK13" i="1"/>
  <c r="M7" i="11" s="1"/>
  <c r="WM13" i="1"/>
  <c r="O7" i="11" s="1"/>
  <c r="VZ6" i="1"/>
  <c r="WA6" i="1" s="1"/>
  <c r="WS13" i="1"/>
  <c r="U7" i="11" s="1"/>
  <c r="UM6" i="1"/>
  <c r="VC79" i="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WA2" i="1" l="1"/>
  <c r="VZ10" i="1"/>
  <c r="TJ4" i="1"/>
  <c r="TK4" i="1" s="1"/>
  <c r="T13" i="1"/>
  <c r="UB13" i="1"/>
  <c r="T5" i="11" s="1"/>
  <c r="VJ13" i="1"/>
  <c r="T6" i="11" s="1"/>
  <c r="U13" i="1"/>
  <c r="UR2" i="1"/>
  <c r="VD13" i="1"/>
  <c r="N6" i="11" s="1"/>
  <c r="TV13" i="1"/>
  <c r="N5" i="11" s="1"/>
  <c r="TY13" i="1"/>
  <c r="Q5" i="11" s="1"/>
  <c r="TJ6" i="1"/>
  <c r="TK6" i="1" s="1"/>
  <c r="VH13" i="1"/>
  <c r="R6" i="11" s="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K6" i="11" s="1"/>
  <c r="VC13" i="1"/>
  <c r="M6" i="11" s="1"/>
  <c r="UR3" i="1"/>
  <c r="US3" i="1" s="1"/>
  <c r="VB13" i="1"/>
  <c r="L6" i="11" s="1"/>
  <c r="UM3" i="1"/>
  <c r="UM10" i="1" s="1"/>
  <c r="UR6" i="1"/>
  <c r="US6" i="1" s="1"/>
  <c r="TS13" i="1"/>
  <c r="K5" i="11" s="1"/>
  <c r="TW13" i="1"/>
  <c r="O5" i="11" s="1"/>
  <c r="UR8" i="1"/>
  <c r="US8" i="1" s="1"/>
  <c r="VF13" i="1"/>
  <c r="P6" i="11" s="1"/>
  <c r="VK13" i="1"/>
  <c r="U6" i="11" s="1"/>
  <c r="TJ9" i="1"/>
  <c r="TK9" i="1" s="1"/>
  <c r="VG13" i="1"/>
  <c r="Q6" i="11" s="1"/>
  <c r="UR9" i="1"/>
  <c r="US9" i="1" s="1"/>
  <c r="UA13" i="1"/>
  <c r="S5" i="11" s="1"/>
  <c r="VI13" i="1"/>
  <c r="S6" i="11" s="1"/>
  <c r="TE10" i="1"/>
  <c r="TJ2" i="1"/>
  <c r="VE13" i="1"/>
  <c r="O6" i="11" s="1"/>
  <c r="S4" i="11"/>
  <c r="T4" i="11"/>
  <c r="U4" i="11"/>
  <c r="R4" i="11"/>
  <c r="L4" i="11"/>
  <c r="N3" i="11"/>
  <c r="M3" i="11"/>
  <c r="K3" i="11"/>
  <c r="O3" i="11"/>
  <c r="N4" i="11"/>
  <c r="O4" i="11"/>
  <c r="M4" i="11"/>
  <c r="P4" i="11"/>
  <c r="K4" i="11"/>
  <c r="BC13" i="1"/>
  <c r="BB13" i="1"/>
  <c r="AL13" i="1"/>
  <c r="AK13" i="1"/>
  <c r="L1" i="11" l="1"/>
  <c r="TJ10" i="1"/>
  <c r="TK2" i="1"/>
  <c r="Q4" i="11"/>
  <c r="Q1" i="11" s="1"/>
  <c r="UR10" i="1"/>
  <c r="US2" i="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<sst xmlns="http://schemas.openxmlformats.org/spreadsheetml/2006/main" count="8002" uniqueCount="1237">
  <si>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</si>
  <si>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</si>
  <si>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</si>
  <si>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</si>
  <si>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</si>
  <si>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</si>
  <si>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</si>
  <si>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</si>
  <si>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</si>
  <si>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</si>
  <si>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</si>
  <si>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</si>
  <si>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</si>
  <si>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</si>
  <si>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</si>
  <si>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</si>
  <si>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</si>
  <si>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</si>
  <si>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</si>
  <si>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</si>
  <si>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</si>
  <si>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</si>
  <si>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</si>
  <si>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</si>
  <si>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</si>
  <si>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</si>
  <si>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</si>
  <si>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</si>
  <si>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</si>
  <si>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</si>
  <si>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</si>
  <si>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</si>
  <si>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</si>
  <si>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</si>
  <si>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</si>
  <si>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</si>
  <si>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</si>
  <si>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</si>
  <si>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</si>
  <si>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</si>
  <si>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</si>
  <si>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</si>
  <si>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</si>
  <si>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</si>
  <si>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</si>
  <si>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</si>
  <si>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</si>
  <si>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</si>
  <si>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</si>
  <si>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</si>
  <si>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</si>
  <si>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</si>
  <si>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</si>
  <si>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</si>
  <si>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</si>
  <si>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</si>
  <si>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</si>
  <si>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</si>
  <si>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</si>
  <si>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</si>
  <si>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</si>
  <si>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</si>
  <si>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</si>
  <si>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</si>
  <si>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</si>
  <si>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</si>
  <si>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</si>
  <si>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</si>
  <si>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</si>
  <si>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</si>
  <si>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</si>
  <si>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</si>
  <si>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</si>
  <si>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</si>
  <si>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</si>
  <si>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</si>
  <si>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</si>
  <si>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</si>
  <si>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</si>
  <si>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</si>
  <si>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</si>
  <si>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</si>
  <si>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</si>
  <si>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</si>
  <si>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</si>
  <si>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</si>
  <si>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</si>
  <si>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</si>
  <si>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</si>
  <si>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</si>
  <si>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</si>
  <si>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</si>
  <si>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</si>
  <si>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</si>
  <si>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</si>
  <si>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</si>
  <si>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</si>
  <si>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</si>
  <si>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</si>
  <si>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</si>
  <si>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</si>
  <si>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</si>
  <si>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</si>
  <si>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</si>
  <si>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</si>
  <si>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</si>
  <si>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</si>
  <si>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</si>
  <si>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</si>
  <si>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</si>
  <si>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</si>
  <si>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</si>
  <si>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</si>
  <si>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</si>
  <si>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</si>
  <si>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</si>
  <si>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</si>
  <si>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</si>
  <si>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</si>
  <si>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</si>
  <si>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</si>
  <si>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</si>
  <si>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</si>
  <si>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</si>
  <si>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</si>
  <si>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</si>
  <si>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</si>
  <si>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</si>
  <si>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</si>
  <si>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</si>
  <si>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</si>
  <si>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</si>
  <si>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</si>
  <si>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</si>
  <si>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</si>
  <si>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</si>
  <si>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</si>
  <si>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</si>
  <si>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</si>
  <si>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</si>
  <si>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</si>
  <si>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</si>
  <si>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</si>
  <si>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</si>
  <si>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</si>
  <si>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</si>
  <si>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</si>
  <si>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</si>
  <si>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</si>
  <si>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</si>
  <si>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</si>
  <si>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</si>
  <si>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</si>
  <si>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</si>
  <si>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</si>
  <si>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</si>
  <si>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</si>
  <si>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</si>
  <si>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</si>
  <si>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</si>
  <si>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</si>
  <si>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</si>
  <si>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</si>
  <si>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</si>
  <si>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</si>
  <si>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</si>
  <si>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</si>
  <si>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</si>
  <si>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</si>
  <si>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</si>
  <si>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</si>
  <si>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</si>
  <si>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</si>
  <si>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</si>
  <si>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</si>
  <si>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</si>
  <si>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</si>
  <si>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</si>
  <si>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</si>
  <si>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</si>
  <si>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</si>
  <si>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</si>
  <si>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</si>
  <si>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</si>
  <si>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</si>
  <si>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</si>
  <si>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</si>
  <si>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</si>
  <si>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</si>
  <si>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</si>
  <si>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</si>
  <si>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</si>
  <si>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</si>
  <si>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</si>
  <si>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</si>
  <si>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</si>
  <si>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</si>
  <si>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</si>
  <si>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</si>
  <si>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</si>
  <si>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</si>
  <si>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</si>
  <si>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</si>
  <si>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</si>
  <si>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</si>
  <si>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</si>
  <si>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</si>
  <si>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</si>
  <si>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</si>
  <si>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</si>
  <si>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</si>
  <si>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</si>
  <si>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</si>
  <si>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</si>
  <si>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</si>
  <si>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</si>
  <si>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</si>
  <si>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</si>
  <si>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</si>
  <si>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</si>
  <si>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</si>
  <si>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</si>
  <si>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</si>
  <si>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</si>
  <si>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</si>
  <si>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</si>
  <si>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</si>
  <si>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</si>
  <si>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</si>
  <si>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</si>
  <si>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</si>
  <si>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</si>
  <si>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</si>
  <si>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</si>
  <si>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</si>
  <si>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</si>
  <si>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</si>
  <si>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</si>
  <si>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</si>
  <si>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</si>
  <si>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</si>
  <si>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</si>
  <si>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</si>
  <si>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</si>
  <si>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</si>
  <si>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</si>
  <si>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</si>
  <si>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</si>
  <si>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</si>
  <si>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</si>
  <si>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</si>
  <si>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</si>
  <si>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</si>
  <si>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</si>
  <si>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</si>
  <si>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</si>
  <si>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</si>
  <si>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</si>
  <si>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</si>
  <si>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</si>
  <si>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</si>
  <si>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</si>
  <si>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</si>
  <si>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</si>
  <si>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</si>
  <si>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</si>
  <si>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</si>
  <si>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</si>
  <si>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</si>
  <si>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</si>
  <si>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</si>
  <si>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</si>
  <si>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</si>
  <si>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</si>
  <si>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</si>
  <si>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</si>
  <si>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</si>
  <si>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</si>
  <si>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</si>
  <si>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</si>
  <si>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</si>
  <si>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</si>
  <si>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</si>
  <si>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</si>
  <si>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</si>
  <si>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</si>
  <si>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</si>
  <si>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</si>
  <si>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</si>
  <si>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</si>
  <si>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</si>
  <si>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</si>
  <si>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</si>
  <si>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</si>
  <si>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</si>
  <si>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</si>
  <si>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</si>
  <si>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</si>
  <si>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</si>
  <si>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</si>
  <si>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</si>
  <si>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</si>
  <si>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</si>
  <si>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</si>
  <si>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</si>
  <si>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</si>
  <si>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</si>
  <si>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</si>
  <si>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</si>
  <si>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</si>
  <si>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</si>
  <si>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</si>
  <si>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</si>
  <si>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</si>
  <si>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</si>
  <si>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</si>
  <si>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</si>
  <si>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</si>
  <si>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</si>
  <si>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</si>
  <si>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</si>
  <si>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</si>
  <si>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</si>
  <si>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</si>
  <si>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</si>
  <si>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</si>
  <si>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</si>
  <si>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</si>
  <si>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</si>
  <si>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</si>
  <si>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</si>
  <si>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</si>
  <si>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</si>
  <si>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</si>
  <si>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</si>
  <si>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</si>
  <si>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</si>
  <si>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</si>
  <si>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</si>
  <si>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</si>
  <si>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</si>
  <si>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</si>
  <si>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</si>
  <si>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</si>
  <si>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</si>
  <si>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</si>
  <si>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</si>
  <si>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</si>
  <si>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</si>
  <si>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</si>
  <si>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</si>
  <si>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</si>
  <si>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</si>
  <si>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</si>
  <si>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</si>
  <si>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</si>
  <si>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</si>
  <si>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</si>
  <si>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</si>
  <si>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</si>
  <si>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</si>
  <si>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</si>
  <si>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</si>
  <si>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</si>
  <si>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</si>
  <si>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</si>
  <si>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</si>
  <si>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</si>
  <si>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</si>
  <si>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</si>
  <si>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</si>
  <si>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</si>
  <si>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</si>
  <si>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</si>
  <si>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</si>
  <si>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</si>
  <si>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</si>
  <si>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</si>
  <si>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</si>
  <si>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</si>
  <si>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</si>
  <si>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</si>
  <si>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</si>
  <si>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</si>
  <si>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</si>
  <si>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</si>
  <si>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</si>
  <si>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</si>
  <si>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</si>
  <si>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</si>
  <si>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</si>
  <si>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</si>
  <si>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</si>
  <si>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</si>
  <si>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</si>
  <si>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</si>
  <si>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</si>
  <si>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</si>
  <si>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</si>
  <si>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</si>
  <si>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</si>
  <si>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</si>
  <si>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</si>
  <si>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</si>
  <si>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</si>
  <si>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</si>
  <si>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</si>
  <si>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</si>
  <si>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</si>
  <si>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</si>
  <si>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</si>
  <si>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</si>
  <si>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</si>
  <si>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</si>
  <si>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</si>
  <si>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</si>
  <si>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</si>
  <si>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</si>
  <si>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</si>
  <si>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</si>
  <si>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</si>
  <si>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</si>
  <si>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</si>
  <si>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</si>
  <si>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</si>
  <si>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</si>
  <si>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</si>
  <si>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</si>
  <si>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</si>
  <si>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</si>
  <si>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</si>
  <si>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</si>
  <si>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</si>
  <si>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</si>
  <si>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</si>
  <si>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</si>
  <si>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</si>
  <si>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</si>
  <si>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</si>
  <si>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</si>
  <si>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</si>
  <si>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</si>
  <si>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</si>
  <si>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</si>
  <si>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</si>
  <si>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</si>
  <si>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</si>
  <si>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</si>
  <si>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</si>
  <si>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</si>
  <si>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</si>
  <si>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</si>
  <si>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</si>
  <si>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</si>
  <si>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</si>
  <si>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</si>
  <si>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</si>
  <si>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</si>
  <si>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</si>
  <si>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</si>
  <si>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</si>
  <si>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</si>
  <si>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</si>
  <si>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</si>
  <si>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</si>
  <si>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</si>
  <si>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</si>
  <si>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</si>
  <si>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</si>
  <si>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</si>
  <si>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</si>
  <si>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</si>
  <si>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</si>
  <si>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</si>
  <si>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</si>
  <si>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</si>
  <si>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</si>
  <si>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</si>
  <si>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</si>
  <si>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</si>
  <si>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</si>
  <si>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</si>
  <si>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</si>
  <si>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</si>
  <si>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</si>
  <si>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</si>
  <si>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</si>
  <si>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</si>
  <si>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</si>
  <si>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</si>
  <si>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</si>
  <si>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</si>
  <si>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</si>
  <si>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</si>
  <si>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</si>
  <si>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</si>
  <si>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</si>
  <si>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</si>
  <si>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</si>
  <si>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</si>
  <si>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</si>
  <si>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</si>
  <si>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</si>
  <si>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</si>
  <si>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</si>
  <si>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</si>
  <si>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</si>
  <si>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</si>
  <si>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</si>
  <si>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</si>
  <si>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</si>
  <si>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</si>
  <si>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</si>
  <si>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</si>
  <si>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</si>
  <si>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</si>
  <si>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</si>
  <si>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</si>
  <si>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</si>
  <si>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</si>
  <si>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</si>
  <si>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</si>
  <si>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</si>
  <si>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</si>
  <si>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</si>
  <si>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</si>
  <si>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</si>
  <si>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</si>
  <si>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</si>
  <si>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</si>
  <si>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</si>
  <si>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</si>
  <si>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</si>
  <si>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</si>
  <si>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</si>
  <si>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</si>
  <si>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</si>
  <si>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</si>
  <si>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</si>
  <si>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</si>
  <si>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</si>
  <si>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</si>
  <si>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</si>
  <si>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</si>
  <si>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</si>
  <si>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</si>
  <si>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</si>
  <si>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</si>
  <si>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</si>
  <si>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</si>
  <si>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</si>
  <si>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</si>
  <si>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</si>
  <si>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</si>
  <si>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</si>
  <si>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</si>
  <si>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</si>
  <si>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</si>
  <si>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</si>
  <si>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</si>
  <si>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</si>
  <si>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</si>
  <si>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</si>
  <si>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</si>
  <si>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</si>
  <si>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</si>
  <si>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</si>
  <si>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</si>
  <si>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</si>
  <si>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</si>
  <si>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</si>
  <si>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</si>
  <si>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</si>
  <si>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</si>
  <si>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</si>
  <si>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</si>
  <si>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</si>
  <si>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</si>
  <si>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</si>
  <si>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</si>
  <si>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</si>
  <si>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</si>
  <si>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</si>
  <si>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</si>
  <si>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</si>
  <si>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</si>
  <si>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</si>
  <si>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</si>
  <si>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</si>
  <si>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</si>
  <si>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</si>
  <si>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</si>
  <si>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</si>
  <si>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</si>
  <si>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</si>
  <si>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</si>
  <si>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</si>
  <si>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</si>
  <si>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</si>
  <si>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</si>
  <si>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</si>
  <si>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</si>
  <si>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</si>
  <si>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</si>
  <si>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</si>
  <si>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</si>
  <si>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</si>
  <si>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</si>
  <si>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</si>
  <si>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</si>
  <si>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</si>
  <si>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</si>
  <si>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</si>
  <si>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</si>
  <si>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</si>
  <si>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</si>
  <si>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</si>
  <si>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</si>
  <si>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</si>
  <si>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</si>
  <si>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</si>
  <si>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</si>
  <si>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</si>
  <si>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</si>
  <si>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</si>
  <si>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</si>
  <si>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</si>
  <si>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</si>
  <si>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</si>
  <si>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</si>
  <si>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</si>
  <si>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</si>
  <si>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</si>
  <si>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</si>
  <si>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</si>
  <si>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</si>
  <si>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</si>
  <si>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</si>
  <si>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</si>
  <si>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</si>
  <si>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</si>
  <si>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</si>
  <si>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</si>
  <si>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</si>
  <si>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</si>
  <si>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</si>
  <si>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</si>
  <si>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</si>
  <si>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</si>
  <si>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</si>
  <si>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</si>
  <si>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</si>
  <si>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</si>
  <si>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</si>
  <si>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</si>
  <si>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</si>
  <si>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</si>
  <si>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</si>
  <si>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</si>
  <si>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</si>
  <si>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</si>
  <si>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</si>
  <si>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</si>
  <si>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</si>
  <si>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</si>
  <si>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</si>
  <si>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</si>
  <si>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</si>
  <si>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</si>
  <si>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</si>
  <si>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</si>
  <si>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</si>
  <si>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</si>
  <si>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</si>
  <si>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</si>
  <si>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</si>
  <si>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</si>
  <si>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</si>
  <si>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</si>
  <si>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</si>
  <si>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</si>
  <si>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</si>
  <si>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</si>
  <si>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</si>
  <si>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</si>
  <si>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</si>
  <si>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</si>
  <si>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</si>
  <si>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</si>
  <si>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</si>
  <si>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</si>
  <si>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</si>
  <si>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</si>
  <si>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</si>
  <si>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</si>
  <si>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</si>
  <si>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</si>
  <si>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</si>
  <si>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</si>
  <si>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</si>
  <si>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</si>
  <si>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</si>
  <si>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</si>
  <si>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</si>
  <si>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</si>
  <si>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</si>
  <si>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</si>
  <si>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</si>
  <si>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</si>
  <si>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</si>
  <si>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</si>
  <si>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</si>
  <si>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</si>
  <si>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</si>
  <si>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</si>
  <si>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</si>
  <si>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</si>
  <si>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</si>
  <si>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</si>
  <si>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</si>
  <si>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</si>
  <si>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</si>
  <si>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</si>
  <si>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</si>
  <si>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</si>
  <si>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</si>
  <si>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</si>
  <si>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</si>
  <si>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</si>
  <si>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</si>
  <si>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</si>
  <si>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</si>
  <si>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</si>
  <si>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</si>
  <si>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</si>
  <si>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</si>
  <si>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</si>
  <si>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</si>
  <si>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</si>
  <si>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</si>
  <si>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</si>
  <si>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</si>
  <si>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</si>
  <si>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</si>
  <si>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</si>
  <si>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</si>
  <si>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</si>
  <si>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</si>
  <si>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</si>
  <si>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</si>
  <si>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</si>
  <si>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</si>
  <si>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</si>
  <si>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</si>
  <si>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</si>
  <si>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</si>
  <si>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</si>
  <si>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</si>
  <si>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</si>
  <si>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</si>
  <si>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</si>
  <si>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</si>
  <si>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</si>
  <si>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</si>
  <si>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</si>
  <si>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</si>
  <si>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</si>
  <si>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</si>
  <si>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</si>
  <si>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</si>
  <si>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</si>
  <si>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</si>
  <si>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</si>
  <si>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</si>
  <si>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</si>
  <si>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</si>
  <si>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</si>
  <si>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</si>
  <si>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</si>
  <si>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</si>
  <si>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</si>
  <si>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</si>
  <si>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</si>
  <si>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</si>
  <si>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</si>
  <si>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</si>
  <si>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</si>
  <si>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</si>
  <si>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</si>
  <si>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</si>
  <si>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</si>
  <si>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</si>
  <si>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</si>
  <si>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</si>
  <si>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</si>
  <si>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</si>
  <si>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</si>
  <si>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</si>
  <si>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</si>
  <si>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</si>
  <si>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</si>
  <si>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</si>
  <si>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</si>
  <si>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</si>
  <si>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</si>
  <si>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</si>
  <si>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</si>
  <si>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</si>
  <si>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</si>
  <si>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</si>
  <si>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</si>
  <si>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</si>
  <si>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</si>
  <si>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</si>
  <si>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</si>
  <si>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</si>
  <si>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</si>
  <si>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</si>
  <si>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</si>
  <si>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</si>
  <si>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</si>
  <si>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</si>
  <si>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</si>
  <si>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</si>
  <si>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</si>
  <si>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</si>
  <si>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</si>
  <si>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</si>
  <si>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</si>
  <si>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</si>
  <si>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</si>
  <si>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</si>
  <si>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</si>
  <si>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</si>
  <si>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</si>
  <si>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</si>
  <si>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</si>
  <si>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</si>
  <si>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</si>
  <si>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</si>
  <si>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</si>
  <si>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</si>
  <si>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</si>
  <si>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</si>
  <si>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</si>
  <si>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</si>
  <si>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</si>
  <si>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</si>
  <si>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</si>
  <si>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</si>
  <si>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</si>
  <si>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</si>
  <si>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</si>
  <si>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</si>
  <si>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</si>
  <si>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</si>
  <si>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</si>
  <si>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</si>
  <si>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</si>
  <si>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</si>
  <si>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</si>
  <si>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</si>
  <si>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</si>
  <si>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</si>
  <si>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</si>
  <si>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</si>
  <si>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</si>
  <si>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</si>
  <si>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</si>
  <si>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</si>
  <si>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</si>
  <si>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</si>
  <si>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</si>
  <si>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</si>
  <si>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</si>
  <si>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</si>
  <si>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</si>
  <si>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</si>
  <si>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</si>
  <si>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</si>
  <si>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</si>
  <si>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</si>
  <si>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</si>
  <si>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</si>
  <si>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</si>
  <si>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</si>
  <si>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</si>
  <si>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</si>
  <si>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</si>
  <si>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</si>
  <si>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</si>
  <si>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</si>
  <si>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</si>
  <si>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</si>
  <si>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</si>
  <si>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</si>
  <si>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</si>
  <si>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</si>
  <si>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</si>
  <si>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</si>
  <si>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</si>
  <si>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</si>
  <si>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</si>
  <si>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</si>
  <si>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</si>
  <si>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</si>
  <si>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</si>
  <si>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</si>
  <si>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</si>
  <si>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</si>
  <si>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</si>
  <si>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</si>
  <si>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</si>
  <si>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</si>
  <si>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</si>
  <si>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</si>
  <si>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</si>
  <si>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</si>
  <si>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</si>
  <si>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</si>
  <si>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</si>
  <si>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</si>
  <si>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</si>
  <si>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</si>
  <si>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</si>
  <si>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</si>
  <si>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</si>
  <si>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</si>
  <si>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</si>
  <si>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</si>
  <si>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</si>
  <si>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</si>
  <si>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</si>
  <si>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</si>
  <si>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</si>
  <si>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</si>
  <si>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</si>
  <si>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</si>
  <si>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</si>
  <si>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</si>
  <si>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</si>
  <si>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</si>
  <si>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</si>
  <si>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</si>
  <si>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</si>
  <si>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</si>
  <si>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</si>
  <si>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</si>
  <si>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</si>
  <si>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</si>
  <si>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</si>
  <si>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</si>
  <si>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</si>
  <si>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</si>
  <si>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</si>
  <si>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</si>
  <si>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</si>
  <si>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</si>
  <si>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</si>
  <si>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</si>
  <si>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</si>
  <si>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</si>
  <si>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</si>
  <si>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</si>
  <si>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</si>
  <si>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</si>
  <si>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</si>
  <si>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</si>
  <si>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</si>
  <si>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</si>
  <si>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</si>
  <si>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</si>
  <si>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</si>
  <si>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</si>
  <si>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</si>
  <si>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</si>
  <si>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</si>
  <si>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</si>
  <si>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</si>
  <si>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</si>
  <si>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</si>
  <si>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</si>
  <si>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</si>
  <si>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</si>
  <si>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</si>
  <si>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</si>
  <si>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</si>
  <si>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</si>
  <si>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</si>
  <si>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</si>
  <si>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</si>
  <si>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</si>
  <si>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</si>
  <si>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</si>
  <si>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</si>
  <si>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</si>
  <si>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</si>
  <si>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</si>
  <si>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</si>
  <si>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</si>
  <si>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</si>
  <si>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</si>
  <si>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</si>
  <si>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</si>
  <si>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</si>
  <si>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</si>
  <si>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</si>
  <si>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</si>
  <si>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</si>
  <si>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</si>
  <si>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</si>
  <si>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</si>
  <si>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</si>
  <si>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</si>
  <si>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</si>
  <si>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</si>
  <si>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</si>
  <si>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</si>
  <si>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</si>
  <si>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</si>
  <si>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</si>
  <si>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</si>
  <si>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</si>
  <si>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</si>
  <si>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</si>
  <si>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</si>
  <si>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</si>
  <si>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</si>
  <si>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</si>
  <si>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</si>
  <si>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</si>
  <si>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</si>
  <si>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</si>
  <si>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</si>
  <si>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</si>
  <si>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</si>
  <si>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</si>
  <si>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</si>
  <si>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</si>
  <si>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</si>
  <si>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</si>
  <si>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</si>
  <si>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</si>
  <si>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</si>
  <si>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</si>
  <si>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</si>
  <si>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</si>
  <si>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</si>
  <si>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</si>
  <si>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</si>
  <si>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</si>
  <si>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</si>
  <si>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</si>
  <si>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</si>
  <si>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</si>
  <si>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</si>
  <si>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</si>
  <si>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</si>
  <si>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</si>
  <si>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</si>
  <si>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</si>
  <si>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</si>
  <si>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</si>
  <si>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</si>
  <si>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</si>
  <si>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</si>
  <si>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</si>
  <si>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</si>
  <si>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</si>
  <si>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</si>
  <si>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</si>
  <si>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</si>
  <si>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</si>
  <si>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</si>
  <si>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</si>
  <si>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</si>
  <si>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</si>
  <si>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</si>
  <si>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</si>
  <si>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</si>
  <si>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</si>
  <si>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</si>
  <si>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</si>
  <si>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</si>
  <si>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</si>
  <si>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</si>
  <si>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</si>
  <si>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</si>
  <si>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</si>
  <si>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</si>
  <si>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</si>
  <si>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</si>
  <si>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</si>
  <si>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</si>
  <si>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</si>
  <si>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</si>
  <si>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</si>
  <si>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</si>
  <si>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</si>
  <si>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</si>
  <si>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</si>
  <si>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</si>
  <si>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</si>
  <si>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</si>
  <si>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</si>
  <si>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</si>
  <si>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</si>
  <si>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</si>
  <si>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</si>
  <si>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</si>
  <si>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</si>
  <si>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</si>
  <si>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</si>
  <si>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</si>
  <si>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</si>
  <si>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</si>
  <si>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</si>
  <si>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</si>
  <si>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</si>
  <si>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</si>
  <si>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</si>
  <si>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</si>
  <si>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</si>
  <si>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</si>
  <si>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</si>
  <si>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</si>
  <si>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</si>
  <si>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</si>
  <si>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</si>
  <si>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</si>
  <si>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</si>
  <si>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</si>
  <si>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</si>
  <si>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</si>
  <si>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</si>
  <si>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</si>
  <si>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</si>
  <si>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</si>
  <si>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</si>
  <si>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</si>
  <si>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</si>
  <si>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</si>
  <si>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</si>
  <si>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</si>
  <si>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</si>
  <si>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</si>
  <si>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</si>
  <si>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</si>
  <si>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</si>
  <si>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</si>
  <si>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</si>
  <si>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</si>
  <si>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</si>
  <si>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</si>
  <si>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</si>
  <si>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</si>
  <si>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</si>
  <si>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</si>
  <si>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</si>
  <si>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</si>
  <si>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</si>
  <si>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</si>
  <si>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</si>
  <si>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</si>
  <si>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</si>
  <si>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</si>
  <si>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</si>
  <si>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</si>
  <si>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</si>
  <si>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</si>
  <si>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</si>
  <si>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</si>
  <si>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</si>
  <si>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</si>
  <si>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</si>
  <si>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</si>
  <si>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</si>
  <si>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</si>
  <si>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</si>
  <si>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</si>
  <si>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</si>
  <si>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</si>
  <si>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</si>
  <si>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</si>
  <si>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</si>
  <si>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</si>
  <si>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</si>
  <si>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</si>
  <si>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</si>
  <si>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</si>
  <si>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</si>
  <si>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</si>
  <si>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</si>
  <si>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</si>
  <si>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</si>
  <si>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</si>
  <si>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</si>
  <si>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</si>
  <si>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</si>
  <si>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</si>
  <si>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</si>
  <si>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</si>
  <si>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</si>
  <si>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</si>
  <si>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</si>
  <si>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</si>
  <si>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</si>
  <si>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</si>
  <si>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</si>
  <si>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</si>
  <si>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</si>
  <si>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iv. check CSI for contract roles</t>
  </si>
  <si>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</si>
  <si>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</si>
  <si>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</si>
  <si>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</si>
  <si>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</si>
  <si>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</si>
  <si>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</si>
  <si>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</si>
  <si>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</si>
  <si>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</si>
  <si>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</si>
  <si>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</si>
  <si>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</si>
  <si>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</si>
  <si>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</si>
  <si>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</si>
  <si>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</si>
  <si>
    <r>
      <t xml:space="preserve">v. </t>
    </r>
    <r>
      <rPr>
        <sz val="11"/>
        <color theme="1"/>
        <rFont val="Calibri"/>
        <family val="2"/>
        <scheme val="minor"/>
      </rPr>
      <t xml:space="preserve"> Open futuresATR</t>
    </r>
  </si>
  <si>
    <t>vi. copy over SIG/ACT/SEA/vStart/Safef cols</t>
  </si>
  <si>
    <r>
      <t xml:space="preserve">v. </t>
    </r>
    <r>
      <rPr>
        <b/>
        <sz val="11"/>
        <color theme="1"/>
        <rFont val="Calibri"/>
        <family val="2"/>
        <scheme val="minor"/>
      </rPr>
      <t>run v4orders</t>
    </r>
  </si>
  <si>
    <t>2. Update Dashboard/SignalBook (1-2hrs)</t>
  </si>
  <si>
    <t>3. clear checklist</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</si>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</sst>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435.05</v>
          </cell>
          <cell r="D4">
            <v>11.802819567</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148.13</v>
          </cell>
          <cell r="D10">
            <v>0.81100000000000005</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0.83712217450000004</v>
          </cell>
          <cell r="F14">
            <v>1</v>
          </cell>
        </row>
        <row r="15">
          <cell r="A15" t="str">
            <v>EBL</v>
          </cell>
          <cell r="B15" t="str">
            <v>BDU6</v>
          </cell>
          <cell r="C15">
            <v>167.08</v>
          </cell>
          <cell r="D15">
            <v>0.89800000000000002</v>
          </cell>
          <cell r="F15">
            <v>1</v>
          </cell>
        </row>
        <row r="16">
          <cell r="A16" t="str">
            <v>EBM</v>
          </cell>
          <cell r="B16" t="str">
            <v>BLU6</v>
          </cell>
          <cell r="C16">
            <v>133.66</v>
          </cell>
          <cell r="D16">
            <v>0.254</v>
          </cell>
          <cell r="F16">
            <v>1</v>
          </cell>
        </row>
        <row r="17">
          <cell r="A17" t="str">
            <v>EBS</v>
          </cell>
          <cell r="B17" t="str">
            <v>EZU6</v>
          </cell>
          <cell r="C17">
            <v>112.08499999999999</v>
          </cell>
          <cell r="D17">
            <v>7.1499999999999994E-2</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4233.5</v>
          </cell>
          <cell r="D22">
            <v>113.38856727</v>
          </cell>
          <cell r="F22">
            <v>-1</v>
          </cell>
        </row>
        <row r="23">
          <cell r="A23" t="str">
            <v>FDX</v>
          </cell>
          <cell r="B23" t="str">
            <v>DXMU6</v>
          </cell>
          <cell r="C23">
            <v>9704.5</v>
          </cell>
          <cell r="D23">
            <v>251.48470265500001</v>
          </cell>
          <cell r="F23">
            <v>-1</v>
          </cell>
        </row>
        <row r="24">
          <cell r="A24" t="str">
            <v>FEI</v>
          </cell>
          <cell r="B24" t="str">
            <v>IEZ6</v>
          </cell>
          <cell r="C24">
            <v>100.36</v>
          </cell>
          <cell r="D24">
            <v>2.5499999999999998E-2</v>
          </cell>
          <cell r="F24">
            <v>1</v>
          </cell>
        </row>
        <row r="25">
          <cell r="A25" t="str">
            <v>FFI</v>
          </cell>
          <cell r="B25" t="str">
            <v>LFU6</v>
          </cell>
          <cell r="C25">
            <v>6468.5</v>
          </cell>
          <cell r="D25">
            <v>166.51936572599999</v>
          </cell>
          <cell r="F25">
            <v>-1</v>
          </cell>
        </row>
        <row r="26">
          <cell r="A26" t="str">
            <v>FLG</v>
          </cell>
          <cell r="B26" t="str">
            <v>LGU6</v>
          </cell>
          <cell r="C26">
            <v>129.18</v>
          </cell>
          <cell r="D26">
            <v>0.94850000000000001</v>
          </cell>
          <cell r="F26">
            <v>1</v>
          </cell>
        </row>
        <row r="27">
          <cell r="A27" t="str">
            <v>FSS</v>
          </cell>
          <cell r="B27" t="str">
            <v>LLZ6</v>
          </cell>
          <cell r="C27">
            <v>99.71</v>
          </cell>
          <cell r="D27">
            <v>5.5500000000000001E-2</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8779</v>
          </cell>
          <cell r="D30">
            <v>203.740897902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21038</v>
          </cell>
          <cell r="D32">
            <v>432.47222467900002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51.68</v>
          </cell>
          <cell r="D39">
            <v>1.5945</v>
          </cell>
          <cell r="F39">
            <v>-1</v>
          </cell>
        </row>
        <row r="40">
          <cell r="A40" t="str">
            <v>LGO</v>
          </cell>
          <cell r="B40" t="str">
            <v>GASQ6</v>
          </cell>
          <cell r="C40">
            <v>441.5</v>
          </cell>
          <cell r="D40">
            <v>14.8929044535</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1768</v>
          </cell>
          <cell r="D42">
            <v>34.829205462499999</v>
          </cell>
          <cell r="F42">
            <v>1</v>
          </cell>
        </row>
        <row r="43">
          <cell r="A43" t="str">
            <v>LSU</v>
          </cell>
          <cell r="B43" t="str">
            <v>QWV6</v>
          </cell>
          <cell r="C43">
            <v>564</v>
          </cell>
          <cell r="D43">
            <v>11.57</v>
          </cell>
          <cell r="F43">
            <v>1</v>
          </cell>
        </row>
        <row r="44">
          <cell r="A44" t="str">
            <v>MEM</v>
          </cell>
          <cell r="B44" t="str">
            <v>@MMEU6</v>
          </cell>
          <cell r="C44">
            <v>843</v>
          </cell>
          <cell r="D44">
            <v>19.235619048</v>
          </cell>
          <cell r="F44">
            <v>1</v>
          </cell>
        </row>
        <row r="45">
          <cell r="A45" t="str">
            <v>MFX</v>
          </cell>
          <cell r="B45" t="str">
            <v>IBN6</v>
          </cell>
          <cell r="C45">
            <v>8231.7999999999993</v>
          </cell>
          <cell r="D45">
            <v>274.68246480800002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493.6</v>
          </cell>
          <cell r="D58">
            <v>9.9849999999999994</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8392</v>
          </cell>
          <cell r="D63">
            <v>122.828853463</v>
          </cell>
          <cell r="F63">
            <v>1</v>
          </cell>
        </row>
        <row r="64">
          <cell r="A64" t="str">
            <v>SJB</v>
          </cell>
          <cell r="B64" t="str">
            <v>BBU6</v>
          </cell>
          <cell r="C64">
            <v>153.33000000000001</v>
          </cell>
          <cell r="D64">
            <v>0.3145</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8017</v>
          </cell>
          <cell r="D66">
            <v>176.021146012</v>
          </cell>
          <cell r="F66">
            <v>-1</v>
          </cell>
        </row>
        <row r="67">
          <cell r="A67" t="str">
            <v>SSG</v>
          </cell>
          <cell r="B67" t="str">
            <v>SSN6</v>
          </cell>
          <cell r="C67">
            <v>319.7</v>
          </cell>
          <cell r="D67">
            <v>5.4979574624999996</v>
          </cell>
          <cell r="F67">
            <v>1</v>
          </cell>
        </row>
        <row r="68">
          <cell r="A68" t="str">
            <v>STW</v>
          </cell>
          <cell r="B68" t="str">
            <v>TWN6</v>
          </cell>
          <cell r="C68">
            <v>321.7</v>
          </cell>
          <cell r="D68">
            <v>5.5177508660000001</v>
          </cell>
          <cell r="F68">
            <v>1</v>
          </cell>
        </row>
        <row r="69">
          <cell r="A69" t="str">
            <v>SXE</v>
          </cell>
          <cell r="B69" t="str">
            <v>EXU6</v>
          </cell>
          <cell r="C69">
            <v>2857</v>
          </cell>
          <cell r="D69">
            <v>83.827108434500005</v>
          </cell>
          <cell r="F69">
            <v>-1</v>
          </cell>
        </row>
        <row r="70">
          <cell r="A70" t="str">
            <v>TF</v>
          </cell>
          <cell r="B70" t="str">
            <v>@TFSU6</v>
          </cell>
          <cell r="C70">
            <v>1154.2</v>
          </cell>
          <cell r="D70">
            <v>22.7179156875</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5250</v>
          </cell>
          <cell r="D76">
            <v>83.459691715000005</v>
          </cell>
          <cell r="F76">
            <v>1</v>
          </cell>
        </row>
        <row r="77">
          <cell r="A77" t="str">
            <v>YB</v>
          </cell>
          <cell r="B77" t="str">
            <v>HBSU6</v>
          </cell>
          <cell r="C77">
            <v>98.1</v>
          </cell>
          <cell r="D77">
            <v>3.7499999999999999E-2</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98.49</v>
          </cell>
          <cell r="D79">
            <v>7.5009144E-2</v>
          </cell>
          <cell r="F79">
            <v>-1</v>
          </cell>
        </row>
        <row r="80">
          <cell r="A80" t="str">
            <v>YT3</v>
          </cell>
          <cell r="B80" t="str">
            <v>HXSU6</v>
          </cell>
          <cell r="C80">
            <v>97.984999999999999</v>
          </cell>
          <cell r="D80">
            <v>8.9098238499999996E-2</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Close2016.07.04 16:00</v>
          </cell>
          <cell r="C1" t="str">
            <v>ATR20</v>
          </cell>
        </row>
        <row r="2">
          <cell r="B2">
            <v>1.04236</v>
          </cell>
          <cell r="C2">
            <v>3.0669999999999998E-3</v>
          </cell>
        </row>
        <row r="3">
          <cell r="B3">
            <v>1.7630600000000001</v>
          </cell>
          <cell r="C3">
            <v>1.0466E-2</v>
          </cell>
        </row>
        <row r="4">
          <cell r="B4">
            <v>77.259</v>
          </cell>
          <cell r="C4">
            <v>0.3775</v>
          </cell>
        </row>
        <row r="5">
          <cell r="B5">
            <v>0.73194000000000004</v>
          </cell>
          <cell r="C5">
            <v>2.9239999999999999E-3</v>
          </cell>
        </row>
        <row r="6">
          <cell r="B6">
            <v>0.75380000000000003</v>
          </cell>
          <cell r="C6">
            <v>3.2490000000000002E-3</v>
          </cell>
        </row>
        <row r="7">
          <cell r="B7">
            <v>0.96896000000000004</v>
          </cell>
          <cell r="C7">
            <v>3.5165000000000001E-3</v>
          </cell>
        </row>
        <row r="8">
          <cell r="B8">
            <v>0.92923999999999995</v>
          </cell>
          <cell r="C8">
            <v>3.5019999999999999E-3</v>
          </cell>
        </row>
        <row r="9">
          <cell r="B9">
            <v>0.75519999999999998</v>
          </cell>
          <cell r="C9">
            <v>2.5574999999999999E-3</v>
          </cell>
        </row>
        <row r="10">
          <cell r="B10">
            <v>0.70191000000000003</v>
          </cell>
          <cell r="C10">
            <v>2.7899999999999999E-3</v>
          </cell>
        </row>
        <row r="11">
          <cell r="B11">
            <v>1.8379799999999999</v>
          </cell>
          <cell r="C11">
            <v>1.03605E-2</v>
          </cell>
        </row>
        <row r="12">
          <cell r="B12">
            <v>1.29077</v>
          </cell>
          <cell r="C12">
            <v>6.9670000000000001E-3</v>
          </cell>
        </row>
        <row r="13">
          <cell r="B13">
            <v>1.32925</v>
          </cell>
          <cell r="C13">
            <v>7.6550000000000003E-3</v>
          </cell>
        </row>
        <row r="14">
          <cell r="B14">
            <v>136.245</v>
          </cell>
          <cell r="C14">
            <v>0.86234999999999995</v>
          </cell>
        </row>
        <row r="15">
          <cell r="B15">
            <v>1.70865</v>
          </cell>
          <cell r="C15">
            <v>9.3970000000000008E-3</v>
          </cell>
        </row>
        <row r="16">
          <cell r="B16">
            <v>1.5413600000000001</v>
          </cell>
          <cell r="C16">
            <v>6.3530000000000001E-3</v>
          </cell>
        </row>
        <row r="17">
          <cell r="B17">
            <v>1.4784900000000001</v>
          </cell>
          <cell r="C17">
            <v>6.3965000000000003E-3</v>
          </cell>
        </row>
        <row r="18">
          <cell r="B18">
            <v>1.4328799999999999</v>
          </cell>
          <cell r="C18">
            <v>4.8745000000000004E-3</v>
          </cell>
        </row>
        <row r="19">
          <cell r="B19">
            <v>114.254</v>
          </cell>
          <cell r="C19">
            <v>0.51160000000000005</v>
          </cell>
        </row>
        <row r="20">
          <cell r="B20">
            <v>1.0824199999999999</v>
          </cell>
          <cell r="C20">
            <v>2.4620000000000002E-3</v>
          </cell>
        </row>
        <row r="21">
          <cell r="B21">
            <v>0.83850000000000002</v>
          </cell>
          <cell r="C21">
            <v>4.0755000000000001E-3</v>
          </cell>
        </row>
        <row r="22">
          <cell r="B22">
            <v>1.1146799999999999</v>
          </cell>
          <cell r="C22">
            <v>3.9954999999999999E-3</v>
          </cell>
        </row>
        <row r="23">
          <cell r="B23">
            <v>79.712999999999994</v>
          </cell>
          <cell r="C23">
            <v>0.36314999999999997</v>
          </cell>
        </row>
        <row r="24">
          <cell r="B24">
            <v>74.09</v>
          </cell>
          <cell r="C24">
            <v>0.35065000000000002</v>
          </cell>
        </row>
        <row r="25">
          <cell r="B25">
            <v>105.535</v>
          </cell>
          <cell r="C25">
            <v>0.40550000000000003</v>
          </cell>
        </row>
        <row r="26">
          <cell r="B26">
            <v>0.72296000000000005</v>
          </cell>
          <cell r="C26">
            <v>3.0270000000000002E-3</v>
          </cell>
        </row>
        <row r="27">
          <cell r="B27">
            <v>0.97099000000000002</v>
          </cell>
          <cell r="C27">
            <v>2.846E-3</v>
          </cell>
        </row>
        <row r="28">
          <cell r="B28">
            <v>1.28542</v>
          </cell>
          <cell r="C28">
            <v>4.3074999999999997E-3</v>
          </cell>
        </row>
        <row r="29">
          <cell r="B29">
            <v>102.498</v>
          </cell>
          <cell r="C29">
            <v>0.29270000000000002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workbookViewId="0">
      <selection activeCell="D16" sqref="D16"/>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42556</v>
      </c>
      <c r="B1" t="s">
        <v>1144</v>
      </c>
      <c r="K1" s="282">
        <f>SUM(K3:K500)</f>
        <v>4903.5933366503332</v>
      </c>
      <c r="L1" s="283">
        <f t="shared" ref="L1:Q1" si="0">SUM(L3:L500)</f>
        <v>5780.7729498327444</v>
      </c>
      <c r="M1" s="283">
        <f t="shared" si="0"/>
        <v>39622.211680410175</v>
      </c>
      <c r="N1" s="283">
        <f t="shared" si="0"/>
        <v>-39622.211680410175</v>
      </c>
      <c r="O1" s="283">
        <f t="shared" si="0"/>
        <v>-13520.574452140623</v>
      </c>
      <c r="P1" s="283">
        <f t="shared" si="0"/>
        <v>-2823.2988219027939</v>
      </c>
      <c r="Q1" s="284">
        <f t="shared" si="0"/>
        <v>-1228.5622633269541</v>
      </c>
      <c r="R1" s="286">
        <f>sym!O1</f>
        <v>0.72151898734177211</v>
      </c>
      <c r="S1" s="286">
        <f>sym!N1</f>
        <v>0.27848101265822783</v>
      </c>
    </row>
    <row r="2" spans="1:22" x14ac:dyDescent="0.25">
      <c r="A2" t="str">
        <f>MARGIN!G12</f>
        <v>Close2016.07.04 16:00</v>
      </c>
      <c r="B2">
        <v>1</v>
      </c>
      <c r="C2" t="s">
        <v>1153</v>
      </c>
      <c r="K2" s="194" t="s">
        <v>1194</v>
      </c>
      <c r="L2" s="113" t="s">
        <v>1195</v>
      </c>
      <c r="M2" s="273" t="s">
        <v>1113</v>
      </c>
      <c r="N2" s="272" t="s">
        <v>1220</v>
      </c>
      <c r="O2" s="270" t="s">
        <v>1218</v>
      </c>
      <c r="P2" s="280" t="s">
        <v>1227</v>
      </c>
      <c r="Q2" s="280" t="s">
        <v>1228</v>
      </c>
      <c r="R2" s="285" t="s">
        <v>1222</v>
      </c>
      <c r="S2" s="285" t="s">
        <v>1221</v>
      </c>
      <c r="T2" s="285" t="s">
        <v>1224</v>
      </c>
      <c r="U2" s="285" t="s">
        <v>1225</v>
      </c>
      <c r="V2" s="285" t="s">
        <v>1226</v>
      </c>
    </row>
    <row r="3" spans="1:22" x14ac:dyDescent="0.25">
      <c r="A3" t="s">
        <v>1182</v>
      </c>
      <c r="C3" t="s">
        <v>1145</v>
      </c>
      <c r="D3" t="s">
        <v>1196</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2" x14ac:dyDescent="0.25">
      <c r="C4" t="s">
        <v>1146</v>
      </c>
      <c r="J4">
        <f>SIGNALS!RP12</f>
        <v>20160630</v>
      </c>
      <c r="K4" s="194">
        <f>SIGNALS!SK13</f>
        <v>-185.74391967023473</v>
      </c>
      <c r="L4" s="194">
        <f>SIGNALS!SL13</f>
        <v>-1773.1454860537783</v>
      </c>
      <c r="M4" s="194">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2" x14ac:dyDescent="0.25">
      <c r="C5" t="s">
        <v>1147</v>
      </c>
      <c r="J5">
        <f>SIGNALS!SX12</f>
        <v>20160701</v>
      </c>
      <c r="K5" s="194">
        <f>SIGNALS!TS13</f>
        <v>-5231.3641848586931</v>
      </c>
      <c r="L5" s="194">
        <f>SIGNALS!TT13</f>
        <v>-4782.6457577528236</v>
      </c>
      <c r="M5" s="194">
        <f>SIGNALS!TU13</f>
        <v>3128.0571291882993</v>
      </c>
      <c r="N5" s="194">
        <f>SIGNALS!TV13</f>
        <v>-3128.0571291882993</v>
      </c>
      <c r="O5" s="194">
        <f>SIGNALS!TW13</f>
        <v>2903.0215352321361</v>
      </c>
      <c r="P5" s="194">
        <f>SIGNALS!TX13</f>
        <v>5136.9811229762581</v>
      </c>
      <c r="Q5" s="194">
        <f>SIGNALS!TY13</f>
        <v>-1944.2036463631871</v>
      </c>
      <c r="R5" s="194">
        <f>SIGNALS!TZ13</f>
        <v>3536.4336085919385</v>
      </c>
      <c r="S5" s="194">
        <f>SIGNALS!UA13</f>
        <v>-3536.4336085919385</v>
      </c>
      <c r="T5" s="194">
        <f>SIGNALS!UB13</f>
        <v>-17263.445867529448</v>
      </c>
      <c r="U5" s="194">
        <f>SIGNALS!UC13</f>
        <v>17263.445867529448</v>
      </c>
      <c r="V5" s="286">
        <f>SIGNALS!TE13</f>
        <v>0.63291139240506333</v>
      </c>
    </row>
    <row r="6" spans="1:22" x14ac:dyDescent="0.25">
      <c r="C6" t="s">
        <v>1149</v>
      </c>
      <c r="J6">
        <f>SIGNALS!UF12</f>
        <v>20160704</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7" spans="1:22" x14ac:dyDescent="0.25">
      <c r="J7">
        <f>SIGNALS!VN12</f>
        <v>20160706</v>
      </c>
      <c r="K7" s="194">
        <f>SIGNALS!WI13</f>
        <v>0</v>
      </c>
      <c r="L7" s="194">
        <f>SIGNALS!WJ13</f>
        <v>0</v>
      </c>
      <c r="M7" s="194">
        <f>SIGNALS!WK13</f>
        <v>0</v>
      </c>
      <c r="N7" s="194">
        <f>SIGNALS!WL13</f>
        <v>0</v>
      </c>
      <c r="O7" s="194">
        <f>SIGNALS!WM13</f>
        <v>0</v>
      </c>
      <c r="P7" s="194">
        <f>SIGNALS!WN13</f>
        <v>0</v>
      </c>
      <c r="Q7" s="194">
        <f>SIGNALS!WO13</f>
        <v>0</v>
      </c>
      <c r="R7" s="194">
        <f>SIGNALS!WP13</f>
        <v>0</v>
      </c>
      <c r="S7" s="194">
        <f>SIGNALS!WQ13</f>
        <v>0</v>
      </c>
      <c r="T7" s="194">
        <f>SIGNALS!WR13</f>
        <v>0</v>
      </c>
      <c r="U7" s="194">
        <f>SIGNALS!WS13</f>
        <v>0</v>
      </c>
      <c r="V7" s="286">
        <f>SIGNALS!VU13</f>
        <v>0</v>
      </c>
    </row>
    <row r="8" spans="1:22" x14ac:dyDescent="0.25">
      <c r="A8" t="str">
        <f>'FuturesInfo (3)'!N1</f>
        <v>PC2016-07-01 00:00:00</v>
      </c>
      <c r="B8" t="s">
        <v>1148</v>
      </c>
    </row>
    <row r="9" spans="1:22" x14ac:dyDescent="0.25">
      <c r="B9">
        <v>1</v>
      </c>
      <c r="C9" t="s">
        <v>1153</v>
      </c>
    </row>
    <row r="10" spans="1:22" x14ac:dyDescent="0.25">
      <c r="A10" t="s">
        <v>1182</v>
      </c>
      <c r="C10" t="s">
        <v>1203</v>
      </c>
    </row>
    <row r="11" spans="1:22" x14ac:dyDescent="0.25">
      <c r="A11" s="105" t="s">
        <v>1182</v>
      </c>
      <c r="C11" t="s">
        <v>1205</v>
      </c>
      <c r="D11" t="s">
        <v>1206</v>
      </c>
    </row>
    <row r="12" spans="1:22" x14ac:dyDescent="0.25">
      <c r="A12" s="105" t="s">
        <v>1182</v>
      </c>
      <c r="D12" t="s">
        <v>1207</v>
      </c>
    </row>
    <row r="13" spans="1:22" x14ac:dyDescent="0.25">
      <c r="A13" s="105" t="s">
        <v>1182</v>
      </c>
      <c r="D13" t="s">
        <v>1213</v>
      </c>
    </row>
    <row r="14" spans="1:22" x14ac:dyDescent="0.25">
      <c r="A14" s="105" t="s">
        <v>1182</v>
      </c>
      <c r="D14" t="s">
        <v>1208</v>
      </c>
    </row>
    <row r="15" spans="1:22" x14ac:dyDescent="0.25">
      <c r="A15" s="105"/>
      <c r="D15" t="s">
        <v>1236</v>
      </c>
    </row>
    <row r="16" spans="1:22" x14ac:dyDescent="0.25">
      <c r="A16" s="105"/>
      <c r="D16" t="s">
        <v>1231</v>
      </c>
    </row>
    <row r="17" spans="1:3" x14ac:dyDescent="0.25">
      <c r="A17" s="105"/>
    </row>
    <row r="18" spans="1:3" x14ac:dyDescent="0.25">
      <c r="B18" t="s">
        <v>1232</v>
      </c>
    </row>
    <row r="19" spans="1:3" x14ac:dyDescent="0.25">
      <c r="A19" s="105" t="s">
        <v>1182</v>
      </c>
      <c r="C19" t="s">
        <v>1204</v>
      </c>
    </row>
    <row r="20" spans="1:3" x14ac:dyDescent="0.25">
      <c r="A20" s="105" t="s">
        <v>1182</v>
      </c>
      <c r="C20" t="s">
        <v>1186</v>
      </c>
    </row>
    <row r="21" spans="1:3" x14ac:dyDescent="0.25">
      <c r="A21" s="105" t="s">
        <v>1182</v>
      </c>
      <c r="C21" t="s">
        <v>1187</v>
      </c>
    </row>
    <row r="22" spans="1:3" x14ac:dyDescent="0.25">
      <c r="A22" s="105" t="s">
        <v>1182</v>
      </c>
      <c r="C22" t="s">
        <v>1211</v>
      </c>
    </row>
    <row r="23" spans="1:3" x14ac:dyDescent="0.25">
      <c r="A23" s="105" t="s">
        <v>1182</v>
      </c>
      <c r="C23" t="s">
        <v>1229</v>
      </c>
    </row>
    <row r="24" spans="1:3" x14ac:dyDescent="0.25">
      <c r="A24" s="105" t="s">
        <v>1182</v>
      </c>
      <c r="C24" t="s">
        <v>1230</v>
      </c>
    </row>
    <row r="25" spans="1:3" x14ac:dyDescent="0.25">
      <c r="A25" s="105"/>
    </row>
    <row r="26" spans="1:3" x14ac:dyDescent="0.25">
      <c r="B26" t="s">
        <v>1233</v>
      </c>
    </row>
    <row r="28" spans="1:3" x14ac:dyDescent="0.25">
      <c r="B28" t="s">
        <v>1152</v>
      </c>
    </row>
    <row r="29" spans="1:3" x14ac:dyDescent="0.25">
      <c r="C29" t="s">
        <v>1201</v>
      </c>
    </row>
    <row r="30" spans="1:3" x14ac:dyDescent="0.25">
      <c r="C30" t="s">
        <v>1210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S128"/>
  <sheetViews>
    <sheetView tabSelected="1" zoomScale="85" zoomScaleNormal="85" workbookViewId="0">
      <pane xSplit="4" ySplit="12" topLeftCell="UT13" activePane="bottomRight" state="frozen"/>
      <selection pane="topRight" activeCell="BZ1" sqref="BZ1"/>
      <selection pane="bottomLeft" activeCell="A2" sqref="A2"/>
      <selection pane="bottomRight" activeCell="UY15" sqref="UY15"/>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s>
  <sheetData>
    <row r="1" spans="1:617"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1197</v>
      </c>
      <c r="FW1" s="259"/>
      <c r="FX1" s="254" t="s">
        <v>1158</v>
      </c>
      <c r="FY1" s="254"/>
      <c r="FZ1" s="254" t="s">
        <v>1198</v>
      </c>
      <c r="GA1" s="254"/>
      <c r="GB1" s="212" t="s">
        <v>1199</v>
      </c>
      <c r="GC1" s="212" t="s">
        <v>1200</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1197</v>
      </c>
      <c r="GW1" s="259"/>
      <c r="GX1" s="254" t="s">
        <v>1158</v>
      </c>
      <c r="GY1" s="254"/>
      <c r="GZ1" s="254" t="s">
        <v>1198</v>
      </c>
      <c r="HA1" s="254"/>
      <c r="HB1" s="212" t="s">
        <v>1199</v>
      </c>
      <c r="HC1" s="212" t="s">
        <v>1200</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1197</v>
      </c>
      <c r="HW1" s="259"/>
      <c r="HX1" s="254" t="s">
        <v>1158</v>
      </c>
      <c r="HY1" s="254"/>
      <c r="HZ1" s="254" t="s">
        <v>1198</v>
      </c>
      <c r="IA1" s="254"/>
      <c r="IB1" s="212" t="s">
        <v>1199</v>
      </c>
      <c r="IC1" s="212" t="s">
        <v>1200</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1197</v>
      </c>
      <c r="IW1" s="259"/>
      <c r="IX1" s="254" t="s">
        <v>1158</v>
      </c>
      <c r="IY1" s="254"/>
      <c r="IZ1" s="254" t="s">
        <v>1198</v>
      </c>
      <c r="JA1" s="254"/>
      <c r="JB1" s="212" t="s">
        <v>1199</v>
      </c>
      <c r="JC1" s="212" t="s">
        <v>1200</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1197</v>
      </c>
      <c r="JW1" s="259"/>
      <c r="JX1" s="254" t="s">
        <v>1158</v>
      </c>
      <c r="JY1" s="254"/>
      <c r="JZ1" s="254" t="s">
        <v>1198</v>
      </c>
      <c r="KA1" s="254"/>
      <c r="KB1" s="212" t="s">
        <v>1199</v>
      </c>
      <c r="KC1" s="212" t="s">
        <v>1200</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1197</v>
      </c>
      <c r="KW1" s="259"/>
      <c r="KX1" s="254" t="s">
        <v>1158</v>
      </c>
      <c r="KY1" s="254"/>
      <c r="KZ1" s="254" t="s">
        <v>1198</v>
      </c>
      <c r="LA1" s="254"/>
      <c r="LB1" s="212" t="s">
        <v>1199</v>
      </c>
      <c r="LC1" s="212" t="s">
        <v>1200</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1197</v>
      </c>
      <c r="LW1" s="259"/>
      <c r="LX1" s="254" t="s">
        <v>1158</v>
      </c>
      <c r="LY1" s="254"/>
      <c r="LZ1" s="254" t="s">
        <v>1198</v>
      </c>
      <c r="MA1" s="254"/>
      <c r="MB1" s="212" t="s">
        <v>1199</v>
      </c>
      <c r="MC1" s="212" t="s">
        <v>1200</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1197</v>
      </c>
      <c r="MW1" s="259"/>
      <c r="MX1" s="254" t="s">
        <v>1158</v>
      </c>
      <c r="MY1" s="254"/>
      <c r="MZ1" s="254" t="s">
        <v>1198</v>
      </c>
      <c r="NA1" s="254"/>
      <c r="NB1" s="212" t="s">
        <v>1199</v>
      </c>
      <c r="NC1" s="212" t="s">
        <v>1200</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1197</v>
      </c>
      <c r="NW1" s="259"/>
      <c r="NX1" s="254" t="s">
        <v>1158</v>
      </c>
      <c r="NY1" s="254"/>
      <c r="NZ1" s="254" t="s">
        <v>1198</v>
      </c>
      <c r="OA1" s="254"/>
      <c r="OB1" s="212" t="s">
        <v>1199</v>
      </c>
      <c r="OC1" s="212" t="s">
        <v>1200</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1197</v>
      </c>
      <c r="OW1" s="259"/>
      <c r="OX1" s="254" t="s">
        <v>1158</v>
      </c>
      <c r="OY1" s="254"/>
      <c r="OZ1" s="254" t="s">
        <v>1198</v>
      </c>
      <c r="PA1" s="254"/>
      <c r="PB1" s="212" t="s">
        <v>1199</v>
      </c>
      <c r="PC1" s="212" t="s">
        <v>1200</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1197</v>
      </c>
      <c r="PX1" s="259"/>
      <c r="PY1" s="254" t="s">
        <v>1158</v>
      </c>
      <c r="PZ1" s="254"/>
      <c r="QA1" s="254" t="s">
        <v>1198</v>
      </c>
      <c r="QB1" s="254"/>
      <c r="QC1" s="212" t="s">
        <v>1199</v>
      </c>
      <c r="QD1" s="212" t="s">
        <v>1200</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1197</v>
      </c>
      <c r="QZ1" s="259"/>
      <c r="RA1" s="254" t="s">
        <v>1158</v>
      </c>
      <c r="RB1" s="254"/>
      <c r="RC1" s="254" t="s">
        <v>1198</v>
      </c>
      <c r="RD1" s="254"/>
      <c r="RE1" s="212" t="s">
        <v>1199</v>
      </c>
      <c r="RF1" s="212" t="s">
        <v>1200</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1197</v>
      </c>
      <c r="SH1" s="259"/>
      <c r="SI1" s="254" t="s">
        <v>1158</v>
      </c>
      <c r="SJ1" s="254"/>
      <c r="SK1" s="254" t="s">
        <v>1198</v>
      </c>
      <c r="SL1" s="254"/>
      <c r="SM1" s="212" t="s">
        <v>1199</v>
      </c>
      <c r="SN1" s="212" t="s">
        <v>1200</v>
      </c>
      <c r="SW1" s="206" t="s">
        <v>1154</v>
      </c>
      <c r="SX1" s="206" t="s">
        <v>1155</v>
      </c>
      <c r="SY1" s="206"/>
      <c r="SZ1" s="206"/>
      <c r="TA1" s="206"/>
      <c r="TB1" s="206"/>
      <c r="TC1" s="205">
        <f>SX12</f>
        <v>20160701</v>
      </c>
      <c r="TD1" s="205" t="s">
        <v>1075</v>
      </c>
      <c r="TE1" s="205" t="s">
        <v>1143</v>
      </c>
      <c r="TG1" s="205"/>
      <c r="TH1" s="274" t="str">
        <f>TA12</f>
        <v>SEA1</v>
      </c>
      <c r="TI1" t="s">
        <v>1075</v>
      </c>
      <c r="TJ1" s="205" t="s">
        <v>1143</v>
      </c>
      <c r="TK1" s="205" t="s">
        <v>1156</v>
      </c>
      <c r="TM1" s="259" t="s">
        <v>1157</v>
      </c>
      <c r="TN1" s="259"/>
      <c r="TO1" s="259" t="s">
        <v>1197</v>
      </c>
      <c r="TP1" s="259"/>
      <c r="TQ1" s="254" t="s">
        <v>1158</v>
      </c>
      <c r="TR1" s="254"/>
      <c r="TS1" s="254" t="s">
        <v>1198</v>
      </c>
      <c r="TT1" s="254"/>
      <c r="TU1" s="212" t="s">
        <v>1199</v>
      </c>
      <c r="TV1" s="212" t="s">
        <v>1200</v>
      </c>
      <c r="UE1" s="206" t="s">
        <v>1154</v>
      </c>
      <c r="UF1" s="206" t="s">
        <v>1155</v>
      </c>
      <c r="UG1" s="206"/>
      <c r="UH1" s="206"/>
      <c r="UI1" s="206"/>
      <c r="UJ1" s="206"/>
      <c r="UK1" s="205">
        <f>UF12</f>
        <v>20160704</v>
      </c>
      <c r="UL1" s="205" t="s">
        <v>1075</v>
      </c>
      <c r="UM1" s="205" t="s">
        <v>1143</v>
      </c>
      <c r="UO1" s="205"/>
      <c r="UP1" s="274" t="str">
        <f>UI12</f>
        <v>SEA1</v>
      </c>
      <c r="UQ1" t="s">
        <v>1075</v>
      </c>
      <c r="UR1" s="205" t="s">
        <v>1143</v>
      </c>
      <c r="US1" s="205" t="s">
        <v>1156</v>
      </c>
      <c r="UU1" s="259" t="s">
        <v>1157</v>
      </c>
      <c r="UV1" s="259"/>
      <c r="UW1" s="259" t="s">
        <v>1197</v>
      </c>
      <c r="UX1" s="259"/>
      <c r="UY1" s="254" t="s">
        <v>1158</v>
      </c>
      <c r="UZ1" s="254"/>
      <c r="VA1" s="254" t="s">
        <v>1198</v>
      </c>
      <c r="VB1" s="254"/>
      <c r="VC1" s="212" t="s">
        <v>1199</v>
      </c>
      <c r="VD1" s="212" t="s">
        <v>1200</v>
      </c>
      <c r="VM1" s="206" t="s">
        <v>1154</v>
      </c>
      <c r="VN1" s="206" t="s">
        <v>1155</v>
      </c>
      <c r="VO1" s="206"/>
      <c r="VP1" s="206"/>
      <c r="VQ1" s="206"/>
      <c r="VR1" s="206"/>
      <c r="VS1" s="205">
        <f>VN12</f>
        <v>20160706</v>
      </c>
      <c r="VT1" s="205" t="s">
        <v>1075</v>
      </c>
      <c r="VU1" s="205" t="s">
        <v>1143</v>
      </c>
      <c r="VW1" s="205"/>
      <c r="VX1" s="274" t="str">
        <f>VQ12</f>
        <v>SEA1</v>
      </c>
      <c r="VY1" t="s">
        <v>1075</v>
      </c>
      <c r="VZ1" s="205" t="s">
        <v>1143</v>
      </c>
      <c r="WA1" s="205" t="s">
        <v>1156</v>
      </c>
      <c r="WC1" s="259" t="s">
        <v>1157</v>
      </c>
      <c r="WD1" s="259"/>
      <c r="WE1" s="259" t="s">
        <v>1197</v>
      </c>
      <c r="WF1" s="259"/>
      <c r="WG1" s="254" t="s">
        <v>1158</v>
      </c>
      <c r="WH1" s="254"/>
      <c r="WI1" s="254" t="s">
        <v>1198</v>
      </c>
      <c r="WJ1" s="254"/>
      <c r="WK1" s="212" t="s">
        <v>1199</v>
      </c>
      <c r="WL1" s="212" t="s">
        <v>1200</v>
      </c>
    </row>
    <row r="2" spans="1:617"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tr">
        <f>SD2</f>
        <v>currency</v>
      </c>
      <c r="SY2" s="271"/>
      <c r="SZ2" s="271"/>
      <c r="TC2" s="138">
        <f>SUMIF($C$14:$C$92,SW2,TF$14:TF$92)</f>
        <v>5</v>
      </c>
      <c r="TD2" s="201">
        <f>TC2/$C2</f>
        <v>0.55555555555555558</v>
      </c>
      <c r="TE2" s="138">
        <f t="shared" ref="TE2" si="0">SUMIF($C$14:$C$92,SW2,TT$14:TT$92)</f>
        <v>0</v>
      </c>
      <c r="TG2" s="138"/>
      <c r="TH2" s="138">
        <f t="shared" ref="TH2:TH9" si="1">SUMIF($C$14:$C$92,SW2,TG$14:TG$92)</f>
        <v>6</v>
      </c>
      <c r="TI2" s="201">
        <f t="shared" ref="TI2:TI10" si="2">TH2/$C2</f>
        <v>0.66666666666666663</v>
      </c>
      <c r="TJ2" s="138">
        <f t="shared" ref="TJ2:TJ9" si="3">SUMIF($C$14:$C$92,SW2,TU$14:TU$92)</f>
        <v>0</v>
      </c>
      <c r="TK2" t="str">
        <f>IF(AND(TI2&lt;0.5,TJ2&lt;0),"inverted","normal")</f>
        <v>normal</v>
      </c>
      <c r="TL2" t="str">
        <f>SW2</f>
        <v>currency</v>
      </c>
      <c r="TM2" s="259">
        <f t="shared" ref="TM2:TM9" si="4">SUMIFS(TE$14:TE$92,TE$14:TE$92,1,$C$14:$C$92,SW2)</f>
        <v>8</v>
      </c>
      <c r="TN2" s="260">
        <f t="shared" ref="TN2:TN10" si="5">TM2/TU2</f>
        <v>0.88888888888888884</v>
      </c>
      <c r="TO2" s="259">
        <f>SUMIFS(SX$14:SX$92,SX$14:SX$92,1,$C$14:$C$92,SW2)</f>
        <v>6</v>
      </c>
      <c r="TP2" s="260">
        <f t="shared" ref="TP2:TP10" si="6">TO2/TU2</f>
        <v>0.66666666666666663</v>
      </c>
      <c r="TQ2" s="255">
        <f t="shared" ref="TQ2:TQ9" si="7">ABS(SUMIFS(TE$14:TE$92,TE$14:TE$92,-1,$C$14:$C$92,SW2))</f>
        <v>1</v>
      </c>
      <c r="TR2" s="256">
        <f t="shared" ref="TR2:TR10" si="8">TQ2/TU2</f>
        <v>0.1111111111111111</v>
      </c>
      <c r="TS2" s="255">
        <f t="shared" ref="TS2:TS9" si="9">ABS(SUMIFS(SX$14:SX$92,SX$14:SX$92,-1,$C$14:$C$92,SW2))</f>
        <v>3</v>
      </c>
      <c r="TT2" s="260">
        <f t="shared" ref="TT2:TT10" si="10">TS2/TU2</f>
        <v>0.33333333333333331</v>
      </c>
      <c r="TU2">
        <f t="shared" ref="TU2:TU10" si="11">TM2+TQ2</f>
        <v>9</v>
      </c>
      <c r="TV2" s="277">
        <f>TS2+TO2</f>
        <v>9</v>
      </c>
      <c r="UE2" t="s">
        <v>1141</v>
      </c>
      <c r="UF2" s="271" t="str">
        <f>TL2</f>
        <v>currency</v>
      </c>
      <c r="UG2" s="271"/>
      <c r="UH2" s="271"/>
      <c r="UK2" s="138">
        <f>SUMIF($C$14:$C$92,UE2,UN$14:UN$92)</f>
        <v>0</v>
      </c>
      <c r="UL2" s="201">
        <f>UK2/$C2</f>
        <v>0</v>
      </c>
      <c r="UM2" s="138">
        <f t="shared" ref="UM2" si="12">SUMIF($C$14:$C$92,UE2,VB$14:VB$92)</f>
        <v>0</v>
      </c>
      <c r="UO2" s="138"/>
      <c r="UP2" s="138">
        <f t="shared" ref="UP2:UP9" si="13">SUMIF($C$14:$C$92,UE2,UO$14:UO$92)</f>
        <v>0</v>
      </c>
      <c r="UQ2" s="201">
        <f t="shared" ref="UQ2:UQ10" si="14">UP2/$C2</f>
        <v>0</v>
      </c>
      <c r="UR2" s="138">
        <f t="shared" ref="UR2:UR9" si="15">SUMIF($C$14:$C$92,UE2,VC$14:VC$92)</f>
        <v>0</v>
      </c>
      <c r="US2" t="str">
        <f>IF(AND(UQ2&lt;0.5,UR2&lt;0),"inverted","normal")</f>
        <v>normal</v>
      </c>
      <c r="UT2" t="str">
        <f>UE2</f>
        <v>currency</v>
      </c>
      <c r="UU2" s="259">
        <f t="shared" ref="UU2:UU9" si="16">SUMIFS(UM$14:UM$92,UM$14:UM$92,1,$C$14:$C$92,UE2)</f>
        <v>0</v>
      </c>
      <c r="UV2" s="260" t="e">
        <f t="shared" ref="UV2:UV10" si="17">UU2/VC2</f>
        <v>#DIV/0!</v>
      </c>
      <c r="UW2" s="259">
        <f>SUMIFS(UF$14:UF$92,UF$14:UF$92,1,$C$14:$C$92,UE2)</f>
        <v>7</v>
      </c>
      <c r="UX2" s="260" t="e">
        <f t="shared" ref="UX2:UX10" si="18">UW2/VC2</f>
        <v>#DIV/0!</v>
      </c>
      <c r="UY2" s="255">
        <f t="shared" ref="UY2:UY9" si="19">ABS(SUMIFS(UM$14:UM$92,UM$14:UM$92,-1,$C$14:$C$92,UE2))</f>
        <v>0</v>
      </c>
      <c r="UZ2" s="256" t="e">
        <f t="shared" ref="UZ2:UZ10" si="20">UY2/VC2</f>
        <v>#DIV/0!</v>
      </c>
      <c r="VA2" s="255">
        <f t="shared" ref="VA2:VA9" si="21">ABS(SUMIFS(UF$14:UF$92,UF$14:UF$92,-1,$C$14:$C$92,UE2))</f>
        <v>2</v>
      </c>
      <c r="VB2" s="260" t="e">
        <f t="shared" ref="VB2:VB10" si="22">VA2/VC2</f>
        <v>#DIV/0!</v>
      </c>
      <c r="VC2">
        <f t="shared" ref="VC2:VC10" si="23">UU2+UY2</f>
        <v>0</v>
      </c>
      <c r="VD2" s="277">
        <f>VA2+UW2</f>
        <v>9</v>
      </c>
      <c r="VM2" t="s">
        <v>1141</v>
      </c>
      <c r="VN2" s="271" t="str">
        <f>UT2</f>
        <v>currency</v>
      </c>
      <c r="VO2" s="271"/>
      <c r="VP2" s="271"/>
      <c r="VS2" s="138">
        <f>SUMIF($C$14:$C$92,VM2,VV$14:VV$92)</f>
        <v>9</v>
      </c>
      <c r="VT2" s="201">
        <f>VS2/$C2</f>
        <v>1</v>
      </c>
      <c r="VU2" s="138">
        <f t="shared" ref="VU2" si="24">SUMIF($C$14:$C$92,VM2,WJ$14:WJ$92)</f>
        <v>0</v>
      </c>
      <c r="VW2" s="138"/>
      <c r="VX2" s="138">
        <f t="shared" ref="VX2:VX9" si="25">SUMIF($C$14:$C$92,VM2,VW$14:VW$92)</f>
        <v>9</v>
      </c>
      <c r="VY2" s="201">
        <f t="shared" ref="VY2:VY10" si="26">VX2/$C2</f>
        <v>1</v>
      </c>
      <c r="VZ2" s="138">
        <f t="shared" ref="VZ2:VZ9" si="27">SUMIF($C$14:$C$92,VM2,WK$14:WK$92)</f>
        <v>0</v>
      </c>
      <c r="WA2" t="str">
        <f>IF(AND(VY2&lt;0.5,VZ2&lt;0),"inverted","normal")</f>
        <v>normal</v>
      </c>
      <c r="WB2" t="str">
        <f>VM2</f>
        <v>currency</v>
      </c>
      <c r="WC2" s="259">
        <f t="shared" ref="WC2:WC9" si="28">SUMIFS(VU$14:VU$92,VU$14:VU$92,1,$C$14:$C$92,VM2)</f>
        <v>0</v>
      </c>
      <c r="WD2" s="260" t="e">
        <f t="shared" ref="WD2:WD10" si="29">WC2/WK2</f>
        <v>#DIV/0!</v>
      </c>
      <c r="WE2" s="259">
        <f>SUMIFS(VN$14:VN$92,VN$14:VN$92,1,$C$14:$C$92,VM2)</f>
        <v>0</v>
      </c>
      <c r="WF2" s="260" t="e">
        <f t="shared" ref="WF2:WF10" si="30">WE2/WK2</f>
        <v>#DIV/0!</v>
      </c>
      <c r="WG2" s="255">
        <f t="shared" ref="WG2:WG9" si="31">ABS(SUMIFS(VU$14:VU$92,VU$14:VU$92,-1,$C$14:$C$92,VM2))</f>
        <v>0</v>
      </c>
      <c r="WH2" s="256" t="e">
        <f t="shared" ref="WH2:WH10" si="32">WG2/WK2</f>
        <v>#DIV/0!</v>
      </c>
      <c r="WI2" s="255">
        <f t="shared" ref="WI2:WI9" si="33">ABS(SUMIFS(VN$14:VN$92,VN$14:VN$92,-1,$C$14:$C$92,VM2))</f>
        <v>0</v>
      </c>
      <c r="WJ2" s="260" t="e">
        <f t="shared" ref="WJ2:WJ10" si="34">WI2/WK2</f>
        <v>#DIV/0!</v>
      </c>
      <c r="WK2">
        <f t="shared" ref="WK2:WK10" si="35">WC2+WG2</f>
        <v>0</v>
      </c>
      <c r="WL2" s="277">
        <f>WI2+WE2</f>
        <v>0</v>
      </c>
    </row>
    <row r="3" spans="1:617"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tr">
        <f t="shared" ref="SX3:SX9" si="37">SD3</f>
        <v>energy</v>
      </c>
      <c r="SY3" s="271"/>
      <c r="SZ3" s="271"/>
      <c r="TC3" s="138">
        <f>SUMIF($C$14:$C$92,SW3,TF$14:TF$92)</f>
        <v>7</v>
      </c>
      <c r="TD3" s="201">
        <f t="shared" ref="TD3:TD10" si="38">TC3/$C3</f>
        <v>1</v>
      </c>
      <c r="TE3" s="138">
        <f>SUMIF($C$14:$C$92,SW3,TT$14:TT$92)</f>
        <v>1172.5713211458944</v>
      </c>
      <c r="TG3" s="138"/>
      <c r="TH3" s="138">
        <f t="shared" si="1"/>
        <v>5</v>
      </c>
      <c r="TI3" s="201">
        <f t="shared" si="2"/>
        <v>0.7142857142857143</v>
      </c>
      <c r="TJ3" s="138">
        <f t="shared" si="3"/>
        <v>84.547129880143075</v>
      </c>
      <c r="TK3" t="str">
        <f>IF(AND(TI3&lt;0.5,TJ3&lt;0),"inverted","normal")</f>
        <v>normal</v>
      </c>
      <c r="TL3" t="str">
        <f t="shared" ref="TL3:TL9" si="39">SW3</f>
        <v>energy</v>
      </c>
      <c r="TM3" s="259">
        <f t="shared" si="4"/>
        <v>6</v>
      </c>
      <c r="TN3" s="260">
        <f t="shared" si="5"/>
        <v>0.8571428571428571</v>
      </c>
      <c r="TO3" s="259">
        <f t="shared" ref="TO3:TO9" si="40">SUMIFS(SX$14:SX$92,SX$14:SX$92,1,$C$14:$C$92,SW3)</f>
        <v>6</v>
      </c>
      <c r="TP3" s="260">
        <f t="shared" si="6"/>
        <v>0.8571428571428571</v>
      </c>
      <c r="TQ3" s="255">
        <f t="shared" si="7"/>
        <v>1</v>
      </c>
      <c r="TR3" s="256">
        <f t="shared" si="8"/>
        <v>0.14285714285714285</v>
      </c>
      <c r="TS3" s="255">
        <f t="shared" si="9"/>
        <v>1</v>
      </c>
      <c r="TT3" s="260">
        <f t="shared" si="10"/>
        <v>0.14285714285714285</v>
      </c>
      <c r="TU3">
        <f t="shared" si="11"/>
        <v>7</v>
      </c>
      <c r="TV3" s="277">
        <f t="shared" ref="TV3:TV9" si="41">TS3+TO3</f>
        <v>7</v>
      </c>
      <c r="UE3" s="1" t="s">
        <v>291</v>
      </c>
      <c r="UF3" s="271" t="str">
        <f t="shared" ref="UF3:UF9" si="42">TL3</f>
        <v>energy</v>
      </c>
      <c r="UG3" s="271"/>
      <c r="UH3" s="271"/>
      <c r="UK3" s="138">
        <f>SUMIF($C$14:$C$92,UE3,UN$14:UN$92)</f>
        <v>0</v>
      </c>
      <c r="UL3" s="201">
        <f t="shared" ref="UL3:UL10" si="43">UK3/$C3</f>
        <v>0</v>
      </c>
      <c r="UM3" s="138">
        <f>SUMIF($C$14:$C$92,UE3,VB$14:VB$92)</f>
        <v>0</v>
      </c>
      <c r="UO3" s="138"/>
      <c r="UP3" s="138">
        <f t="shared" si="13"/>
        <v>0</v>
      </c>
      <c r="UQ3" s="201">
        <f t="shared" si="14"/>
        <v>0</v>
      </c>
      <c r="UR3" s="138">
        <f t="shared" si="15"/>
        <v>0</v>
      </c>
      <c r="US3" t="str">
        <f>IF(AND(UQ3&lt;0.5,UR3&lt;0),"inverted","normal")</f>
        <v>normal</v>
      </c>
      <c r="UT3" t="str">
        <f t="shared" ref="UT3:UT9" si="44">UE3</f>
        <v>energy</v>
      </c>
      <c r="UU3" s="259">
        <f t="shared" si="16"/>
        <v>0</v>
      </c>
      <c r="UV3" s="260" t="e">
        <f t="shared" si="17"/>
        <v>#DIV/0!</v>
      </c>
      <c r="UW3" s="259">
        <f t="shared" ref="UW3:UW9" si="45">SUMIFS(UF$14:UF$92,UF$14:UF$92,1,$C$14:$C$92,UE3)</f>
        <v>6</v>
      </c>
      <c r="UX3" s="260" t="e">
        <f t="shared" si="18"/>
        <v>#DIV/0!</v>
      </c>
      <c r="UY3" s="255">
        <f t="shared" si="19"/>
        <v>0</v>
      </c>
      <c r="UZ3" s="256" t="e">
        <f t="shared" si="20"/>
        <v>#DIV/0!</v>
      </c>
      <c r="VA3" s="255">
        <f t="shared" si="21"/>
        <v>1</v>
      </c>
      <c r="VB3" s="260" t="e">
        <f t="shared" si="22"/>
        <v>#DIV/0!</v>
      </c>
      <c r="VC3">
        <f t="shared" si="23"/>
        <v>0</v>
      </c>
      <c r="VD3" s="277">
        <f t="shared" ref="VD3:VD9" si="46">VA3+UW3</f>
        <v>7</v>
      </c>
      <c r="VM3" s="1" t="s">
        <v>291</v>
      </c>
      <c r="VN3" s="271" t="str">
        <f t="shared" ref="VN3:VN9" si="47">UT3</f>
        <v>energy</v>
      </c>
      <c r="VO3" s="271"/>
      <c r="VP3" s="271"/>
      <c r="VS3" s="138">
        <f>SUMIF($C$14:$C$92,VM3,VV$14:VV$92)</f>
        <v>7</v>
      </c>
      <c r="VT3" s="201">
        <f t="shared" ref="VT3:VT10" si="48">VS3/$C3</f>
        <v>1</v>
      </c>
      <c r="VU3" s="138">
        <f>SUMIF($C$14:$C$92,VM3,WJ$14:WJ$92)</f>
        <v>0</v>
      </c>
      <c r="VW3" s="138"/>
      <c r="VX3" s="138">
        <f t="shared" si="25"/>
        <v>7</v>
      </c>
      <c r="VY3" s="201">
        <f t="shared" si="26"/>
        <v>1</v>
      </c>
      <c r="VZ3" s="138">
        <f t="shared" si="27"/>
        <v>0</v>
      </c>
      <c r="WA3" t="str">
        <f>IF(AND(VY3&lt;0.5,VZ3&lt;0),"inverted","normal")</f>
        <v>normal</v>
      </c>
      <c r="WB3" t="str">
        <f t="shared" ref="WB3:WB9" si="49">VM3</f>
        <v>energy</v>
      </c>
      <c r="WC3" s="259">
        <f t="shared" si="28"/>
        <v>0</v>
      </c>
      <c r="WD3" s="260" t="e">
        <f t="shared" si="29"/>
        <v>#DIV/0!</v>
      </c>
      <c r="WE3" s="259">
        <f t="shared" ref="WE3:WE9" si="50">SUMIFS(VN$14:VN$92,VN$14:VN$92,1,$C$14:$C$92,VM3)</f>
        <v>0</v>
      </c>
      <c r="WF3" s="260" t="e">
        <f t="shared" si="30"/>
        <v>#DIV/0!</v>
      </c>
      <c r="WG3" s="255">
        <f t="shared" si="31"/>
        <v>0</v>
      </c>
      <c r="WH3" s="256" t="e">
        <f t="shared" si="32"/>
        <v>#DIV/0!</v>
      </c>
      <c r="WI3" s="255">
        <f t="shared" si="33"/>
        <v>0</v>
      </c>
      <c r="WJ3" s="260" t="e">
        <f t="shared" si="34"/>
        <v>#DIV/0!</v>
      </c>
      <c r="WK3">
        <f t="shared" si="35"/>
        <v>0</v>
      </c>
      <c r="WL3" s="277">
        <f t="shared" ref="WL3:WL9" si="51">WI3+WE3</f>
        <v>0</v>
      </c>
    </row>
    <row r="4" spans="1:617"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tr">
        <f t="shared" si="37"/>
        <v>grain</v>
      </c>
      <c r="SY4" s="271"/>
      <c r="SZ4" s="271"/>
      <c r="TC4" s="138">
        <f t="shared" ref="TC4:TC9" si="52">SUMIF($C$14:$C$92,SW4,TF$14:TF$92)</f>
        <v>6</v>
      </c>
      <c r="TD4" s="201">
        <f t="shared" si="38"/>
        <v>0.6</v>
      </c>
      <c r="TE4" s="138">
        <f t="shared" ref="TE4:TE9" si="53">SUMIF($C$14:$C$92,SW4,TT$14:TT$92)</f>
        <v>-520.57157723133503</v>
      </c>
      <c r="TG4" s="138"/>
      <c r="TH4" s="138">
        <f t="shared" si="1"/>
        <v>4</v>
      </c>
      <c r="TI4" s="201">
        <f t="shared" si="2"/>
        <v>0.4</v>
      </c>
      <c r="TJ4" s="138">
        <f t="shared" si="3"/>
        <v>422.96440650045975</v>
      </c>
      <c r="TK4" t="str">
        <f t="shared" ref="TK4:TK9" si="54">IF(AND(TI4&lt;0.5,TJ4&lt;0),"inverted","normal")</f>
        <v>normal</v>
      </c>
      <c r="TL4" t="str">
        <f t="shared" si="39"/>
        <v>grain</v>
      </c>
      <c r="TM4" s="259">
        <f t="shared" si="4"/>
        <v>0</v>
      </c>
      <c r="TN4" s="260">
        <f t="shared" si="5"/>
        <v>0</v>
      </c>
      <c r="TO4" s="259">
        <f t="shared" si="40"/>
        <v>4</v>
      </c>
      <c r="TP4" s="260">
        <f t="shared" si="6"/>
        <v>0.4</v>
      </c>
      <c r="TQ4" s="255">
        <f t="shared" si="7"/>
        <v>10</v>
      </c>
      <c r="TR4" s="256">
        <f t="shared" si="8"/>
        <v>1</v>
      </c>
      <c r="TS4" s="255">
        <f t="shared" si="9"/>
        <v>6</v>
      </c>
      <c r="TT4" s="260">
        <f t="shared" si="10"/>
        <v>0.6</v>
      </c>
      <c r="TU4">
        <f t="shared" si="11"/>
        <v>10</v>
      </c>
      <c r="TV4" s="277">
        <f t="shared" si="41"/>
        <v>10</v>
      </c>
      <c r="UE4" s="1" t="s">
        <v>300</v>
      </c>
      <c r="UF4" s="271" t="str">
        <f t="shared" si="42"/>
        <v>grain</v>
      </c>
      <c r="UG4" s="271"/>
      <c r="UH4" s="271"/>
      <c r="UK4" s="138">
        <f t="shared" ref="UK4:UK9" si="55">SUMIF($C$14:$C$92,UE4,UN$14:UN$92)</f>
        <v>0</v>
      </c>
      <c r="UL4" s="201">
        <f t="shared" si="43"/>
        <v>0</v>
      </c>
      <c r="UM4" s="138">
        <f t="shared" ref="UM4:UM9" si="56">SUMIF($C$14:$C$92,UE4,VB$14:VB$92)</f>
        <v>0</v>
      </c>
      <c r="UO4" s="138"/>
      <c r="UP4" s="138">
        <f t="shared" si="13"/>
        <v>0</v>
      </c>
      <c r="UQ4" s="201">
        <f t="shared" si="14"/>
        <v>0</v>
      </c>
      <c r="UR4" s="138">
        <f t="shared" si="15"/>
        <v>0</v>
      </c>
      <c r="US4" t="str">
        <f t="shared" ref="US4:US9" si="57">IF(AND(UQ4&lt;0.5,UR4&lt;0),"inverted","normal")</f>
        <v>normal</v>
      </c>
      <c r="UT4" t="str">
        <f t="shared" si="44"/>
        <v>grain</v>
      </c>
      <c r="UU4" s="259">
        <f t="shared" si="16"/>
        <v>0</v>
      </c>
      <c r="UV4" s="260" t="e">
        <f t="shared" si="17"/>
        <v>#DIV/0!</v>
      </c>
      <c r="UW4" s="259">
        <f t="shared" si="45"/>
        <v>3</v>
      </c>
      <c r="UX4" s="260" t="e">
        <f t="shared" si="18"/>
        <v>#DIV/0!</v>
      </c>
      <c r="UY4" s="255">
        <f t="shared" si="19"/>
        <v>0</v>
      </c>
      <c r="UZ4" s="256" t="e">
        <f t="shared" si="20"/>
        <v>#DIV/0!</v>
      </c>
      <c r="VA4" s="255">
        <f t="shared" si="21"/>
        <v>7</v>
      </c>
      <c r="VB4" s="260" t="e">
        <f t="shared" si="22"/>
        <v>#DIV/0!</v>
      </c>
      <c r="VC4">
        <f t="shared" si="23"/>
        <v>0</v>
      </c>
      <c r="VD4" s="277">
        <f t="shared" si="46"/>
        <v>10</v>
      </c>
      <c r="VM4" s="1" t="s">
        <v>300</v>
      </c>
      <c r="VN4" s="271" t="str">
        <f t="shared" si="47"/>
        <v>grain</v>
      </c>
      <c r="VO4" s="271"/>
      <c r="VP4" s="271"/>
      <c r="VS4" s="138">
        <f t="shared" ref="VS4:VS9" si="58">SUMIF($C$14:$C$92,VM4,VV$14:VV$92)</f>
        <v>10</v>
      </c>
      <c r="VT4" s="201">
        <f t="shared" si="48"/>
        <v>1</v>
      </c>
      <c r="VU4" s="138">
        <f t="shared" ref="VU4:VU9" si="59">SUMIF($C$14:$C$92,VM4,WJ$14:WJ$92)</f>
        <v>0</v>
      </c>
      <c r="VW4" s="138"/>
      <c r="VX4" s="138">
        <f t="shared" si="25"/>
        <v>10</v>
      </c>
      <c r="VY4" s="201">
        <f t="shared" si="26"/>
        <v>1</v>
      </c>
      <c r="VZ4" s="138">
        <f t="shared" si="27"/>
        <v>0</v>
      </c>
      <c r="WA4" t="str">
        <f t="shared" ref="WA4:WA9" si="60">IF(AND(VY4&lt;0.5,VZ4&lt;0),"inverted","normal")</f>
        <v>normal</v>
      </c>
      <c r="WB4" t="str">
        <f t="shared" si="49"/>
        <v>grain</v>
      </c>
      <c r="WC4" s="259">
        <f t="shared" si="28"/>
        <v>0</v>
      </c>
      <c r="WD4" s="260" t="e">
        <f t="shared" si="29"/>
        <v>#DIV/0!</v>
      </c>
      <c r="WE4" s="259">
        <f t="shared" si="50"/>
        <v>0</v>
      </c>
      <c r="WF4" s="260" t="e">
        <f t="shared" si="30"/>
        <v>#DIV/0!</v>
      </c>
      <c r="WG4" s="255">
        <f t="shared" si="31"/>
        <v>0</v>
      </c>
      <c r="WH4" s="256" t="e">
        <f t="shared" si="32"/>
        <v>#DIV/0!</v>
      </c>
      <c r="WI4" s="255">
        <f t="shared" si="33"/>
        <v>0</v>
      </c>
      <c r="WJ4" s="260" t="e">
        <f t="shared" si="34"/>
        <v>#DIV/0!</v>
      </c>
      <c r="WK4">
        <f t="shared" si="35"/>
        <v>0</v>
      </c>
      <c r="WL4" s="277">
        <f t="shared" si="51"/>
        <v>0</v>
      </c>
    </row>
    <row r="5" spans="1:617"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tr">
        <f t="shared" si="37"/>
        <v>index</v>
      </c>
      <c r="SY5" s="271"/>
      <c r="SZ5" s="271"/>
      <c r="TC5" s="138">
        <f t="shared" si="52"/>
        <v>11</v>
      </c>
      <c r="TD5" s="201">
        <f t="shared" si="38"/>
        <v>0.52380952380952384</v>
      </c>
      <c r="TE5" s="138">
        <f t="shared" si="53"/>
        <v>-2257.6888206019594</v>
      </c>
      <c r="TG5" s="138"/>
      <c r="TH5" s="138">
        <f t="shared" si="1"/>
        <v>16</v>
      </c>
      <c r="TI5" s="201">
        <f t="shared" si="2"/>
        <v>0.76190476190476186</v>
      </c>
      <c r="TJ5" s="138">
        <f t="shared" si="3"/>
        <v>5096.2008489780374</v>
      </c>
      <c r="TK5" t="str">
        <f t="shared" si="54"/>
        <v>normal</v>
      </c>
      <c r="TL5" t="str">
        <f t="shared" si="39"/>
        <v>index</v>
      </c>
      <c r="TM5" s="259">
        <f t="shared" si="4"/>
        <v>13</v>
      </c>
      <c r="TN5" s="260">
        <f t="shared" si="5"/>
        <v>0.61904761904761907</v>
      </c>
      <c r="TO5" s="259">
        <f t="shared" si="40"/>
        <v>17</v>
      </c>
      <c r="TP5" s="260">
        <f t="shared" si="6"/>
        <v>0.80952380952380953</v>
      </c>
      <c r="TQ5" s="255">
        <f t="shared" si="7"/>
        <v>8</v>
      </c>
      <c r="TR5" s="256">
        <f t="shared" si="8"/>
        <v>0.38095238095238093</v>
      </c>
      <c r="TS5" s="255">
        <f t="shared" si="9"/>
        <v>4</v>
      </c>
      <c r="TT5" s="260">
        <f t="shared" si="10"/>
        <v>0.19047619047619047</v>
      </c>
      <c r="TU5">
        <f t="shared" si="11"/>
        <v>21</v>
      </c>
      <c r="TV5" s="277">
        <f t="shared" si="41"/>
        <v>21</v>
      </c>
      <c r="UE5" s="1" t="s">
        <v>297</v>
      </c>
      <c r="UF5" s="271" t="str">
        <f t="shared" si="42"/>
        <v>index</v>
      </c>
      <c r="UG5" s="271"/>
      <c r="UH5" s="271"/>
      <c r="UK5" s="138">
        <f t="shared" si="55"/>
        <v>0</v>
      </c>
      <c r="UL5" s="201">
        <f t="shared" si="43"/>
        <v>0</v>
      </c>
      <c r="UM5" s="138">
        <f t="shared" si="56"/>
        <v>0</v>
      </c>
      <c r="UO5" s="138"/>
      <c r="UP5" s="138">
        <f t="shared" si="13"/>
        <v>0</v>
      </c>
      <c r="UQ5" s="201">
        <f t="shared" si="14"/>
        <v>0</v>
      </c>
      <c r="UR5" s="138">
        <f t="shared" si="15"/>
        <v>0</v>
      </c>
      <c r="US5" t="str">
        <f t="shared" si="57"/>
        <v>normal</v>
      </c>
      <c r="UT5" t="str">
        <f t="shared" si="44"/>
        <v>index</v>
      </c>
      <c r="UU5" s="259">
        <f t="shared" si="16"/>
        <v>0</v>
      </c>
      <c r="UV5" s="260" t="e">
        <f t="shared" si="17"/>
        <v>#DIV/0!</v>
      </c>
      <c r="UW5" s="259">
        <f t="shared" si="45"/>
        <v>17</v>
      </c>
      <c r="UX5" s="260" t="e">
        <f t="shared" si="18"/>
        <v>#DIV/0!</v>
      </c>
      <c r="UY5" s="255">
        <f t="shared" si="19"/>
        <v>0</v>
      </c>
      <c r="UZ5" s="256" t="e">
        <f t="shared" si="20"/>
        <v>#DIV/0!</v>
      </c>
      <c r="VA5" s="255">
        <f t="shared" si="21"/>
        <v>4</v>
      </c>
      <c r="VB5" s="260" t="e">
        <f t="shared" si="22"/>
        <v>#DIV/0!</v>
      </c>
      <c r="VC5">
        <f t="shared" si="23"/>
        <v>0</v>
      </c>
      <c r="VD5" s="277">
        <f t="shared" si="46"/>
        <v>21</v>
      </c>
      <c r="VM5" s="1" t="s">
        <v>297</v>
      </c>
      <c r="VN5" s="271" t="str">
        <f t="shared" si="47"/>
        <v>index</v>
      </c>
      <c r="VO5" s="271"/>
      <c r="VP5" s="271"/>
      <c r="VS5" s="138">
        <f t="shared" si="58"/>
        <v>21</v>
      </c>
      <c r="VT5" s="201">
        <f t="shared" si="48"/>
        <v>1</v>
      </c>
      <c r="VU5" s="138">
        <f t="shared" si="59"/>
        <v>0</v>
      </c>
      <c r="VW5" s="138"/>
      <c r="VX5" s="138">
        <f t="shared" si="25"/>
        <v>21</v>
      </c>
      <c r="VY5" s="201">
        <f t="shared" si="26"/>
        <v>1</v>
      </c>
      <c r="VZ5" s="138">
        <f t="shared" si="27"/>
        <v>0</v>
      </c>
      <c r="WA5" t="str">
        <f t="shared" si="60"/>
        <v>normal</v>
      </c>
      <c r="WB5" t="str">
        <f t="shared" si="49"/>
        <v>index</v>
      </c>
      <c r="WC5" s="259">
        <f t="shared" si="28"/>
        <v>0</v>
      </c>
      <c r="WD5" s="260" t="e">
        <f t="shared" si="29"/>
        <v>#DIV/0!</v>
      </c>
      <c r="WE5" s="259">
        <f t="shared" si="50"/>
        <v>0</v>
      </c>
      <c r="WF5" s="260" t="e">
        <f t="shared" si="30"/>
        <v>#DIV/0!</v>
      </c>
      <c r="WG5" s="255">
        <f t="shared" si="31"/>
        <v>0</v>
      </c>
      <c r="WH5" s="256" t="e">
        <f t="shared" si="32"/>
        <v>#DIV/0!</v>
      </c>
      <c r="WI5" s="255">
        <f t="shared" si="33"/>
        <v>0</v>
      </c>
      <c r="WJ5" s="260" t="e">
        <f t="shared" si="34"/>
        <v>#DIV/0!</v>
      </c>
      <c r="WK5">
        <f t="shared" si="35"/>
        <v>0</v>
      </c>
      <c r="WL5" s="277">
        <f t="shared" si="51"/>
        <v>0</v>
      </c>
    </row>
    <row r="6" spans="1:617"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tr">
        <f t="shared" si="37"/>
        <v>meat</v>
      </c>
      <c r="SY6" s="271"/>
      <c r="SZ6" s="271"/>
      <c r="TC6" s="138">
        <f t="shared" si="52"/>
        <v>0</v>
      </c>
      <c r="TD6" s="201">
        <f t="shared" si="38"/>
        <v>0</v>
      </c>
      <c r="TE6" s="138">
        <f t="shared" si="53"/>
        <v>0</v>
      </c>
      <c r="TG6" s="138"/>
      <c r="TH6" s="138">
        <f t="shared" si="1"/>
        <v>0</v>
      </c>
      <c r="TI6" s="201">
        <f t="shared" si="2"/>
        <v>0</v>
      </c>
      <c r="TJ6" s="138">
        <f t="shared" si="3"/>
        <v>0</v>
      </c>
      <c r="TK6" t="str">
        <f t="shared" si="54"/>
        <v>normal</v>
      </c>
      <c r="TL6" t="str">
        <f t="shared" si="39"/>
        <v>meat</v>
      </c>
      <c r="TM6" s="259">
        <f t="shared" si="4"/>
        <v>1</v>
      </c>
      <c r="TN6" s="260">
        <f t="shared" si="5"/>
        <v>0.33333333333333331</v>
      </c>
      <c r="TO6" s="259">
        <f t="shared" si="40"/>
        <v>2</v>
      </c>
      <c r="TP6" s="260">
        <f t="shared" si="6"/>
        <v>0.66666666666666663</v>
      </c>
      <c r="TQ6" s="255">
        <f t="shared" si="7"/>
        <v>2</v>
      </c>
      <c r="TR6" s="256">
        <f t="shared" si="8"/>
        <v>0.66666666666666663</v>
      </c>
      <c r="TS6" s="255">
        <f t="shared" si="9"/>
        <v>1</v>
      </c>
      <c r="TT6" s="260">
        <f t="shared" si="10"/>
        <v>0.33333333333333331</v>
      </c>
      <c r="TU6">
        <f t="shared" si="11"/>
        <v>3</v>
      </c>
      <c r="TV6" s="277">
        <f t="shared" si="41"/>
        <v>3</v>
      </c>
      <c r="UE6" s="1" t="s">
        <v>316</v>
      </c>
      <c r="UF6" s="271" t="str">
        <f t="shared" si="42"/>
        <v>meat</v>
      </c>
      <c r="UG6" s="271"/>
      <c r="UH6" s="271"/>
      <c r="UK6" s="138">
        <f t="shared" si="55"/>
        <v>0</v>
      </c>
      <c r="UL6" s="201">
        <f t="shared" si="43"/>
        <v>0</v>
      </c>
      <c r="UM6" s="138">
        <f t="shared" si="56"/>
        <v>0</v>
      </c>
      <c r="UO6" s="138"/>
      <c r="UP6" s="138">
        <f t="shared" si="13"/>
        <v>0</v>
      </c>
      <c r="UQ6" s="201">
        <f t="shared" si="14"/>
        <v>0</v>
      </c>
      <c r="UR6" s="138">
        <f t="shared" si="15"/>
        <v>0</v>
      </c>
      <c r="US6" t="str">
        <f t="shared" si="57"/>
        <v>normal</v>
      </c>
      <c r="UT6" t="str">
        <f t="shared" si="44"/>
        <v>meat</v>
      </c>
      <c r="UU6" s="259">
        <f t="shared" si="16"/>
        <v>0</v>
      </c>
      <c r="UV6" s="260" t="e">
        <f t="shared" si="17"/>
        <v>#DIV/0!</v>
      </c>
      <c r="UW6" s="259">
        <f t="shared" si="45"/>
        <v>2</v>
      </c>
      <c r="UX6" s="260" t="e">
        <f t="shared" si="18"/>
        <v>#DIV/0!</v>
      </c>
      <c r="UY6" s="255">
        <f t="shared" si="19"/>
        <v>0</v>
      </c>
      <c r="UZ6" s="256" t="e">
        <f t="shared" si="20"/>
        <v>#DIV/0!</v>
      </c>
      <c r="VA6" s="255">
        <f t="shared" si="21"/>
        <v>1</v>
      </c>
      <c r="VB6" s="260" t="e">
        <f t="shared" si="22"/>
        <v>#DIV/0!</v>
      </c>
      <c r="VC6">
        <f t="shared" si="23"/>
        <v>0</v>
      </c>
      <c r="VD6" s="277">
        <f t="shared" si="46"/>
        <v>3</v>
      </c>
      <c r="VM6" s="1" t="s">
        <v>316</v>
      </c>
      <c r="VN6" s="271" t="str">
        <f t="shared" si="47"/>
        <v>meat</v>
      </c>
      <c r="VO6" s="271"/>
      <c r="VP6" s="271"/>
      <c r="VS6" s="138">
        <f t="shared" si="58"/>
        <v>3</v>
      </c>
      <c r="VT6" s="201">
        <f t="shared" si="48"/>
        <v>1</v>
      </c>
      <c r="VU6" s="138">
        <f t="shared" si="59"/>
        <v>0</v>
      </c>
      <c r="VW6" s="138"/>
      <c r="VX6" s="138">
        <f t="shared" si="25"/>
        <v>3</v>
      </c>
      <c r="VY6" s="201">
        <f t="shared" si="26"/>
        <v>1</v>
      </c>
      <c r="VZ6" s="138">
        <f t="shared" si="27"/>
        <v>0</v>
      </c>
      <c r="WA6" t="str">
        <f t="shared" si="60"/>
        <v>normal</v>
      </c>
      <c r="WB6" t="str">
        <f t="shared" si="49"/>
        <v>meat</v>
      </c>
      <c r="WC6" s="259">
        <f t="shared" si="28"/>
        <v>0</v>
      </c>
      <c r="WD6" s="260" t="e">
        <f t="shared" si="29"/>
        <v>#DIV/0!</v>
      </c>
      <c r="WE6" s="259">
        <f t="shared" si="50"/>
        <v>0</v>
      </c>
      <c r="WF6" s="260" t="e">
        <f t="shared" si="30"/>
        <v>#DIV/0!</v>
      </c>
      <c r="WG6" s="255">
        <f t="shared" si="31"/>
        <v>0</v>
      </c>
      <c r="WH6" s="256" t="e">
        <f t="shared" si="32"/>
        <v>#DIV/0!</v>
      </c>
      <c r="WI6" s="255">
        <f t="shared" si="33"/>
        <v>0</v>
      </c>
      <c r="WJ6" s="260" t="e">
        <f t="shared" si="34"/>
        <v>#DIV/0!</v>
      </c>
      <c r="WK6">
        <f t="shared" si="35"/>
        <v>0</v>
      </c>
      <c r="WL6" s="277">
        <f t="shared" si="51"/>
        <v>0</v>
      </c>
    </row>
    <row r="7" spans="1:617"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tr">
        <f t="shared" si="37"/>
        <v>metal</v>
      </c>
      <c r="SY7" s="271"/>
      <c r="SZ7" s="271"/>
      <c r="TC7" s="138">
        <f t="shared" si="52"/>
        <v>3</v>
      </c>
      <c r="TD7" s="201">
        <f t="shared" si="38"/>
        <v>0.6</v>
      </c>
      <c r="TE7" s="138">
        <f t="shared" si="53"/>
        <v>0</v>
      </c>
      <c r="TG7" s="138"/>
      <c r="TH7" s="138">
        <f t="shared" si="1"/>
        <v>4</v>
      </c>
      <c r="TI7" s="201">
        <f t="shared" si="2"/>
        <v>0.8</v>
      </c>
      <c r="TJ7" s="138">
        <f t="shared" si="3"/>
        <v>0</v>
      </c>
      <c r="TK7" t="str">
        <f t="shared" si="54"/>
        <v>normal</v>
      </c>
      <c r="TL7" t="str">
        <f t="shared" si="39"/>
        <v>metal</v>
      </c>
      <c r="TM7" s="259">
        <f t="shared" si="4"/>
        <v>5</v>
      </c>
      <c r="TN7" s="260">
        <f t="shared" si="5"/>
        <v>1</v>
      </c>
      <c r="TO7" s="259">
        <f t="shared" si="40"/>
        <v>3</v>
      </c>
      <c r="TP7" s="260">
        <f t="shared" si="6"/>
        <v>0.6</v>
      </c>
      <c r="TQ7" s="255">
        <f t="shared" si="7"/>
        <v>0</v>
      </c>
      <c r="TR7" s="256">
        <f t="shared" si="8"/>
        <v>0</v>
      </c>
      <c r="TS7" s="255">
        <f t="shared" si="9"/>
        <v>2</v>
      </c>
      <c r="TT7" s="260">
        <f t="shared" si="10"/>
        <v>0.4</v>
      </c>
      <c r="TU7">
        <f t="shared" si="11"/>
        <v>5</v>
      </c>
      <c r="TV7" s="277">
        <f t="shared" si="41"/>
        <v>5</v>
      </c>
      <c r="UE7" s="1" t="s">
        <v>350</v>
      </c>
      <c r="UF7" s="271" t="str">
        <f t="shared" si="42"/>
        <v>metal</v>
      </c>
      <c r="UG7" s="271"/>
      <c r="UH7" s="271"/>
      <c r="UK7" s="138">
        <f t="shared" si="55"/>
        <v>0</v>
      </c>
      <c r="UL7" s="201">
        <f t="shared" si="43"/>
        <v>0</v>
      </c>
      <c r="UM7" s="138">
        <f t="shared" si="56"/>
        <v>0</v>
      </c>
      <c r="UO7" s="138"/>
      <c r="UP7" s="138">
        <f t="shared" si="13"/>
        <v>0</v>
      </c>
      <c r="UQ7" s="201">
        <f t="shared" si="14"/>
        <v>0</v>
      </c>
      <c r="UR7" s="138">
        <f t="shared" si="15"/>
        <v>0</v>
      </c>
      <c r="US7" t="str">
        <f t="shared" si="57"/>
        <v>normal</v>
      </c>
      <c r="UT7" t="str">
        <f t="shared" si="44"/>
        <v>metal</v>
      </c>
      <c r="UU7" s="259">
        <f t="shared" si="16"/>
        <v>0</v>
      </c>
      <c r="UV7" s="260" t="e">
        <f t="shared" si="17"/>
        <v>#DIV/0!</v>
      </c>
      <c r="UW7" s="259">
        <f t="shared" si="45"/>
        <v>3</v>
      </c>
      <c r="UX7" s="260" t="e">
        <f t="shared" si="18"/>
        <v>#DIV/0!</v>
      </c>
      <c r="UY7" s="255">
        <f t="shared" si="19"/>
        <v>0</v>
      </c>
      <c r="UZ7" s="256" t="e">
        <f t="shared" si="20"/>
        <v>#DIV/0!</v>
      </c>
      <c r="VA7" s="255">
        <f t="shared" si="21"/>
        <v>2</v>
      </c>
      <c r="VB7" s="260" t="e">
        <f t="shared" si="22"/>
        <v>#DIV/0!</v>
      </c>
      <c r="VC7">
        <f t="shared" si="23"/>
        <v>0</v>
      </c>
      <c r="VD7" s="277">
        <f t="shared" si="46"/>
        <v>5</v>
      </c>
      <c r="VM7" s="1" t="s">
        <v>350</v>
      </c>
      <c r="VN7" s="271" t="str">
        <f t="shared" si="47"/>
        <v>metal</v>
      </c>
      <c r="VO7" s="271"/>
      <c r="VP7" s="271"/>
      <c r="VS7" s="138">
        <f t="shared" si="58"/>
        <v>5</v>
      </c>
      <c r="VT7" s="201">
        <f t="shared" si="48"/>
        <v>1</v>
      </c>
      <c r="VU7" s="138">
        <f t="shared" si="59"/>
        <v>0</v>
      </c>
      <c r="VW7" s="138"/>
      <c r="VX7" s="138">
        <f t="shared" si="25"/>
        <v>5</v>
      </c>
      <c r="VY7" s="201">
        <f t="shared" si="26"/>
        <v>1</v>
      </c>
      <c r="VZ7" s="138">
        <f t="shared" si="27"/>
        <v>0</v>
      </c>
      <c r="WA7" t="str">
        <f t="shared" si="60"/>
        <v>normal</v>
      </c>
      <c r="WB7" t="str">
        <f t="shared" si="49"/>
        <v>metal</v>
      </c>
      <c r="WC7" s="259">
        <f t="shared" si="28"/>
        <v>0</v>
      </c>
      <c r="WD7" s="260" t="e">
        <f t="shared" si="29"/>
        <v>#DIV/0!</v>
      </c>
      <c r="WE7" s="259">
        <f t="shared" si="50"/>
        <v>0</v>
      </c>
      <c r="WF7" s="260" t="e">
        <f t="shared" si="30"/>
        <v>#DIV/0!</v>
      </c>
      <c r="WG7" s="255">
        <f t="shared" si="31"/>
        <v>0</v>
      </c>
      <c r="WH7" s="256" t="e">
        <f t="shared" si="32"/>
        <v>#DIV/0!</v>
      </c>
      <c r="WI7" s="255">
        <f t="shared" si="33"/>
        <v>0</v>
      </c>
      <c r="WJ7" s="260" t="e">
        <f t="shared" si="34"/>
        <v>#DIV/0!</v>
      </c>
      <c r="WK7">
        <f t="shared" si="35"/>
        <v>0</v>
      </c>
      <c r="WL7" s="277">
        <f t="shared" si="51"/>
        <v>0</v>
      </c>
    </row>
    <row r="8" spans="1:617"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tr">
        <f t="shared" si="37"/>
        <v>rates</v>
      </c>
      <c r="SY8" s="271"/>
      <c r="SZ8" s="271"/>
      <c r="TC8" s="138">
        <f t="shared" si="52"/>
        <v>5</v>
      </c>
      <c r="TD8" s="201">
        <f t="shared" si="38"/>
        <v>0.3125</v>
      </c>
      <c r="TE8" s="138">
        <f t="shared" si="53"/>
        <v>-1312.7045320700308</v>
      </c>
      <c r="TG8" s="138"/>
      <c r="TH8" s="138">
        <f t="shared" si="1"/>
        <v>9</v>
      </c>
      <c r="TI8" s="201">
        <f t="shared" si="2"/>
        <v>0.5625</v>
      </c>
      <c r="TJ8" s="138">
        <f t="shared" si="3"/>
        <v>-1077.4661444237956</v>
      </c>
      <c r="TK8" t="str">
        <f t="shared" si="54"/>
        <v>normal</v>
      </c>
      <c r="TL8" t="str">
        <f t="shared" si="39"/>
        <v>rates</v>
      </c>
      <c r="TM8" s="259">
        <f t="shared" si="4"/>
        <v>9</v>
      </c>
      <c r="TN8" s="260">
        <f t="shared" si="5"/>
        <v>0.5625</v>
      </c>
      <c r="TO8" s="259">
        <f t="shared" si="40"/>
        <v>12</v>
      </c>
      <c r="TP8" s="260">
        <f t="shared" si="6"/>
        <v>0.75</v>
      </c>
      <c r="TQ8" s="255">
        <f t="shared" si="7"/>
        <v>7</v>
      </c>
      <c r="TR8" s="256">
        <f t="shared" si="8"/>
        <v>0.4375</v>
      </c>
      <c r="TS8" s="255">
        <f t="shared" si="9"/>
        <v>4</v>
      </c>
      <c r="TT8" s="260">
        <f t="shared" si="10"/>
        <v>0.25</v>
      </c>
      <c r="TU8">
        <f t="shared" si="11"/>
        <v>16</v>
      </c>
      <c r="TV8" s="277">
        <f t="shared" si="41"/>
        <v>16</v>
      </c>
      <c r="UE8" s="1" t="s">
        <v>1142</v>
      </c>
      <c r="UF8" s="271" t="str">
        <f t="shared" si="42"/>
        <v>rates</v>
      </c>
      <c r="UG8" s="271"/>
      <c r="UH8" s="271"/>
      <c r="UK8" s="138">
        <f t="shared" si="55"/>
        <v>0</v>
      </c>
      <c r="UL8" s="201">
        <f t="shared" si="43"/>
        <v>0</v>
      </c>
      <c r="UM8" s="138">
        <f t="shared" si="56"/>
        <v>0</v>
      </c>
      <c r="UO8" s="138"/>
      <c r="UP8" s="138">
        <f t="shared" si="13"/>
        <v>0</v>
      </c>
      <c r="UQ8" s="201">
        <f t="shared" si="14"/>
        <v>0</v>
      </c>
      <c r="UR8" s="138">
        <f t="shared" si="15"/>
        <v>0</v>
      </c>
      <c r="US8" t="str">
        <f t="shared" si="57"/>
        <v>normal</v>
      </c>
      <c r="UT8" t="str">
        <f t="shared" si="44"/>
        <v>rates</v>
      </c>
      <c r="UU8" s="259">
        <f t="shared" si="16"/>
        <v>0</v>
      </c>
      <c r="UV8" s="260" t="e">
        <f t="shared" si="17"/>
        <v>#DIV/0!</v>
      </c>
      <c r="UW8" s="259">
        <f t="shared" si="45"/>
        <v>11</v>
      </c>
      <c r="UX8" s="260" t="e">
        <f t="shared" si="18"/>
        <v>#DIV/0!</v>
      </c>
      <c r="UY8" s="255">
        <f t="shared" si="19"/>
        <v>0</v>
      </c>
      <c r="UZ8" s="256" t="e">
        <f t="shared" si="20"/>
        <v>#DIV/0!</v>
      </c>
      <c r="VA8" s="255">
        <f t="shared" si="21"/>
        <v>5</v>
      </c>
      <c r="VB8" s="260" t="e">
        <f t="shared" si="22"/>
        <v>#DIV/0!</v>
      </c>
      <c r="VC8">
        <f t="shared" si="23"/>
        <v>0</v>
      </c>
      <c r="VD8" s="277">
        <f t="shared" si="46"/>
        <v>16</v>
      </c>
      <c r="VM8" s="1" t="s">
        <v>1142</v>
      </c>
      <c r="VN8" s="271" t="str">
        <f t="shared" si="47"/>
        <v>rates</v>
      </c>
      <c r="VO8" s="271"/>
      <c r="VP8" s="271"/>
      <c r="VS8" s="138">
        <f t="shared" si="58"/>
        <v>16</v>
      </c>
      <c r="VT8" s="201">
        <f t="shared" si="48"/>
        <v>1</v>
      </c>
      <c r="VU8" s="138">
        <f t="shared" si="59"/>
        <v>0</v>
      </c>
      <c r="VW8" s="138"/>
      <c r="VX8" s="138">
        <f t="shared" si="25"/>
        <v>16</v>
      </c>
      <c r="VY8" s="201">
        <f t="shared" si="26"/>
        <v>1</v>
      </c>
      <c r="VZ8" s="138">
        <f t="shared" si="27"/>
        <v>0</v>
      </c>
      <c r="WA8" t="str">
        <f t="shared" si="60"/>
        <v>normal</v>
      </c>
      <c r="WB8" t="str">
        <f t="shared" si="49"/>
        <v>rates</v>
      </c>
      <c r="WC8" s="259">
        <f t="shared" si="28"/>
        <v>0</v>
      </c>
      <c r="WD8" s="260" t="e">
        <f t="shared" si="29"/>
        <v>#DIV/0!</v>
      </c>
      <c r="WE8" s="259">
        <f t="shared" si="50"/>
        <v>0</v>
      </c>
      <c r="WF8" s="260" t="e">
        <f t="shared" si="30"/>
        <v>#DIV/0!</v>
      </c>
      <c r="WG8" s="255">
        <f t="shared" si="31"/>
        <v>0</v>
      </c>
      <c r="WH8" s="256" t="e">
        <f t="shared" si="32"/>
        <v>#DIV/0!</v>
      </c>
      <c r="WI8" s="255">
        <f t="shared" si="33"/>
        <v>0</v>
      </c>
      <c r="WJ8" s="260" t="e">
        <f t="shared" si="34"/>
        <v>#DIV/0!</v>
      </c>
      <c r="WK8">
        <f t="shared" si="35"/>
        <v>0</v>
      </c>
      <c r="WL8" s="277">
        <f t="shared" si="51"/>
        <v>0</v>
      </c>
    </row>
    <row r="9" spans="1:617"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tr">
        <f t="shared" si="37"/>
        <v>soft</v>
      </c>
      <c r="SY9" s="271"/>
      <c r="SZ9" s="271"/>
      <c r="TA9" s="205"/>
      <c r="TB9" s="205"/>
      <c r="TC9" s="207">
        <f t="shared" si="52"/>
        <v>4</v>
      </c>
      <c r="TD9" s="208">
        <f t="shared" si="38"/>
        <v>0.5</v>
      </c>
      <c r="TE9" s="138">
        <f t="shared" si="53"/>
        <v>-1864.252148995392</v>
      </c>
      <c r="TG9" s="207"/>
      <c r="TH9" s="207">
        <f t="shared" si="1"/>
        <v>3</v>
      </c>
      <c r="TI9" s="208">
        <f t="shared" si="2"/>
        <v>0.375</v>
      </c>
      <c r="TJ9" s="207">
        <f t="shared" si="3"/>
        <v>-1398.1891117465441</v>
      </c>
      <c r="TK9" t="str">
        <f t="shared" si="54"/>
        <v>inverted</v>
      </c>
      <c r="TL9" t="str">
        <f t="shared" si="39"/>
        <v>soft</v>
      </c>
      <c r="TM9" s="261">
        <f t="shared" si="4"/>
        <v>8</v>
      </c>
      <c r="TN9" s="260">
        <f t="shared" si="5"/>
        <v>1</v>
      </c>
      <c r="TO9" s="261">
        <f t="shared" si="40"/>
        <v>4</v>
      </c>
      <c r="TP9" s="260">
        <f t="shared" si="6"/>
        <v>0.5</v>
      </c>
      <c r="TQ9" s="257">
        <f t="shared" si="7"/>
        <v>0</v>
      </c>
      <c r="TR9" s="256">
        <f t="shared" si="8"/>
        <v>0</v>
      </c>
      <c r="TS9" s="257">
        <f t="shared" si="9"/>
        <v>4</v>
      </c>
      <c r="TT9" s="260">
        <f t="shared" si="10"/>
        <v>0.5</v>
      </c>
      <c r="TU9" s="205">
        <f t="shared" si="11"/>
        <v>8</v>
      </c>
      <c r="TV9" s="278">
        <f t="shared" si="41"/>
        <v>8</v>
      </c>
      <c r="UE9" s="18" t="s">
        <v>307</v>
      </c>
      <c r="UF9" s="271" t="str">
        <f t="shared" si="42"/>
        <v>soft</v>
      </c>
      <c r="UG9" s="271"/>
      <c r="UH9" s="271"/>
      <c r="UI9" s="205"/>
      <c r="UJ9" s="205"/>
      <c r="UK9" s="207">
        <f t="shared" si="55"/>
        <v>0</v>
      </c>
      <c r="UL9" s="208">
        <f t="shared" si="43"/>
        <v>0</v>
      </c>
      <c r="UM9" s="138">
        <f t="shared" si="56"/>
        <v>0</v>
      </c>
      <c r="UO9" s="207"/>
      <c r="UP9" s="207">
        <f t="shared" si="13"/>
        <v>0</v>
      </c>
      <c r="UQ9" s="208">
        <f t="shared" si="14"/>
        <v>0</v>
      </c>
      <c r="UR9" s="207">
        <f t="shared" si="15"/>
        <v>0</v>
      </c>
      <c r="US9" t="str">
        <f t="shared" si="57"/>
        <v>normal</v>
      </c>
      <c r="UT9" t="str">
        <f t="shared" si="44"/>
        <v>soft</v>
      </c>
      <c r="UU9" s="261">
        <f t="shared" si="16"/>
        <v>0</v>
      </c>
      <c r="UV9" s="260" t="e">
        <f t="shared" si="17"/>
        <v>#DIV/0!</v>
      </c>
      <c r="UW9" s="261">
        <f t="shared" si="45"/>
        <v>5</v>
      </c>
      <c r="UX9" s="260" t="e">
        <f t="shared" si="18"/>
        <v>#DIV/0!</v>
      </c>
      <c r="UY9" s="257">
        <f t="shared" si="19"/>
        <v>0</v>
      </c>
      <c r="UZ9" s="256" t="e">
        <f t="shared" si="20"/>
        <v>#DIV/0!</v>
      </c>
      <c r="VA9" s="257">
        <f t="shared" si="21"/>
        <v>3</v>
      </c>
      <c r="VB9" s="260" t="e">
        <f t="shared" si="22"/>
        <v>#DIV/0!</v>
      </c>
      <c r="VC9" s="205">
        <f t="shared" si="23"/>
        <v>0</v>
      </c>
      <c r="VD9" s="278">
        <f t="shared" si="46"/>
        <v>8</v>
      </c>
      <c r="VM9" s="18" t="s">
        <v>307</v>
      </c>
      <c r="VN9" s="271" t="str">
        <f t="shared" si="47"/>
        <v>soft</v>
      </c>
      <c r="VO9" s="271"/>
      <c r="VP9" s="271"/>
      <c r="VQ9" s="205"/>
      <c r="VR9" s="205"/>
      <c r="VS9" s="207">
        <f t="shared" si="58"/>
        <v>8</v>
      </c>
      <c r="VT9" s="208">
        <f t="shared" si="48"/>
        <v>1</v>
      </c>
      <c r="VU9" s="138">
        <f t="shared" si="59"/>
        <v>0</v>
      </c>
      <c r="VW9" s="207"/>
      <c r="VX9" s="207">
        <f t="shared" si="25"/>
        <v>8</v>
      </c>
      <c r="VY9" s="208">
        <f t="shared" si="26"/>
        <v>1</v>
      </c>
      <c r="VZ9" s="207">
        <f t="shared" si="27"/>
        <v>0</v>
      </c>
      <c r="WA9" t="str">
        <f t="shared" si="60"/>
        <v>normal</v>
      </c>
      <c r="WB9" t="str">
        <f t="shared" si="49"/>
        <v>soft</v>
      </c>
      <c r="WC9" s="261">
        <f t="shared" si="28"/>
        <v>0</v>
      </c>
      <c r="WD9" s="260" t="e">
        <f t="shared" si="29"/>
        <v>#DIV/0!</v>
      </c>
      <c r="WE9" s="261">
        <f t="shared" si="50"/>
        <v>0</v>
      </c>
      <c r="WF9" s="260" t="e">
        <f t="shared" si="30"/>
        <v>#DIV/0!</v>
      </c>
      <c r="WG9" s="257">
        <f t="shared" si="31"/>
        <v>0</v>
      </c>
      <c r="WH9" s="256" t="e">
        <f t="shared" si="32"/>
        <v>#DIV/0!</v>
      </c>
      <c r="WI9" s="257">
        <f t="shared" si="33"/>
        <v>0</v>
      </c>
      <c r="WJ9" s="260" t="e">
        <f t="shared" si="34"/>
        <v>#DIV/0!</v>
      </c>
      <c r="WK9" s="205">
        <f t="shared" si="35"/>
        <v>0</v>
      </c>
      <c r="WL9" s="278">
        <f t="shared" si="51"/>
        <v>0</v>
      </c>
    </row>
    <row r="10" spans="1:617"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f>SUM(TC2:TC9)</f>
        <v>41</v>
      </c>
      <c r="TD10" s="201">
        <f t="shared" si="38"/>
        <v>0.51898734177215189</v>
      </c>
      <c r="TE10" s="170">
        <f>SUM(TE2:TE9)</f>
        <v>-4782.6457577528226</v>
      </c>
      <c r="TG10" s="170"/>
      <c r="TH10" s="170">
        <f>SUM(TH2:TH9)</f>
        <v>47</v>
      </c>
      <c r="TI10" s="201">
        <f t="shared" si="2"/>
        <v>0.59493670886075944</v>
      </c>
      <c r="TJ10" s="170">
        <f>SUM(TJ2:TJ9)</f>
        <v>3128.0571291883007</v>
      </c>
      <c r="TM10" s="7">
        <f>SUM(TM2:TM9)</f>
        <v>50</v>
      </c>
      <c r="TN10" s="260">
        <f t="shared" si="5"/>
        <v>0.63291139240506333</v>
      </c>
      <c r="TO10" s="7">
        <f>SUM(TO2:TO9)</f>
        <v>54</v>
      </c>
      <c r="TP10" s="260">
        <f t="shared" si="6"/>
        <v>0.68354430379746833</v>
      </c>
      <c r="TQ10" s="7">
        <f>SUM(TQ2:TQ9)</f>
        <v>29</v>
      </c>
      <c r="TR10" s="256">
        <f t="shared" si="8"/>
        <v>0.36708860759493672</v>
      </c>
      <c r="TS10" s="7">
        <f>SUM(TS2:TS9)</f>
        <v>25</v>
      </c>
      <c r="TT10" s="260">
        <f t="shared" si="10"/>
        <v>0.31645569620253167</v>
      </c>
      <c r="TU10">
        <f t="shared" si="11"/>
        <v>79</v>
      </c>
      <c r="TV10" s="277">
        <f>SUM(TV2:TV9)</f>
        <v>79</v>
      </c>
      <c r="UE10" t="s">
        <v>1160</v>
      </c>
      <c r="UK10" s="170">
        <f>SUM(UK2:UK9)</f>
        <v>0</v>
      </c>
      <c r="UL10" s="201">
        <f t="shared" si="43"/>
        <v>0</v>
      </c>
      <c r="UM10" s="170">
        <f>SUM(UM2:UM9)</f>
        <v>0</v>
      </c>
      <c r="UO10" s="170"/>
      <c r="UP10" s="170">
        <f>SUM(UP2:UP9)</f>
        <v>0</v>
      </c>
      <c r="UQ10" s="201">
        <f t="shared" si="14"/>
        <v>0</v>
      </c>
      <c r="UR10" s="170">
        <f>SUM(UR2:UR9)</f>
        <v>0</v>
      </c>
      <c r="UU10" s="7">
        <f>SUM(UU2:UU9)</f>
        <v>0</v>
      </c>
      <c r="UV10" s="260" t="e">
        <f t="shared" si="17"/>
        <v>#DIV/0!</v>
      </c>
      <c r="UW10" s="7">
        <f>SUM(UW2:UW9)</f>
        <v>54</v>
      </c>
      <c r="UX10" s="260" t="e">
        <f t="shared" si="18"/>
        <v>#DIV/0!</v>
      </c>
      <c r="UY10" s="7">
        <f>SUM(UY2:UY9)</f>
        <v>0</v>
      </c>
      <c r="UZ10" s="256" t="e">
        <f t="shared" si="20"/>
        <v>#DIV/0!</v>
      </c>
      <c r="VA10" s="7">
        <f>SUM(VA2:VA9)</f>
        <v>25</v>
      </c>
      <c r="VB10" s="260" t="e">
        <f t="shared" si="22"/>
        <v>#DIV/0!</v>
      </c>
      <c r="VC10">
        <f t="shared" si="23"/>
        <v>0</v>
      </c>
      <c r="VD10" s="277">
        <f>SUM(VD2:VD9)</f>
        <v>79</v>
      </c>
      <c r="VM10" t="s">
        <v>1160</v>
      </c>
      <c r="VS10" s="170">
        <f>SUM(VS2:VS9)</f>
        <v>79</v>
      </c>
      <c r="VT10" s="201">
        <f t="shared" si="48"/>
        <v>1</v>
      </c>
      <c r="VU10" s="170">
        <f>SUM(VU2:VU9)</f>
        <v>0</v>
      </c>
      <c r="VW10" s="170"/>
      <c r="VX10" s="170">
        <f>SUM(VX2:VX9)</f>
        <v>79</v>
      </c>
      <c r="VY10" s="201">
        <f t="shared" si="26"/>
        <v>1</v>
      </c>
      <c r="VZ10" s="170">
        <f>SUM(VZ2:VZ9)</f>
        <v>0</v>
      </c>
      <c r="WC10" s="7">
        <f>SUM(WC2:WC9)</f>
        <v>0</v>
      </c>
      <c r="WD10" s="260" t="e">
        <f t="shared" si="29"/>
        <v>#DIV/0!</v>
      </c>
      <c r="WE10" s="7">
        <f>SUM(WE2:WE9)</f>
        <v>0</v>
      </c>
      <c r="WF10" s="260" t="e">
        <f t="shared" si="30"/>
        <v>#DIV/0!</v>
      </c>
      <c r="WG10" s="7">
        <f>SUM(WG2:WG9)</f>
        <v>0</v>
      </c>
      <c r="WH10" s="256" t="e">
        <f t="shared" si="32"/>
        <v>#DIV/0!</v>
      </c>
      <c r="WI10" s="7">
        <f>SUM(WI2:WI9)</f>
        <v>0</v>
      </c>
      <c r="WJ10" s="260" t="e">
        <f t="shared" si="34"/>
        <v>#DIV/0!</v>
      </c>
      <c r="WK10">
        <f t="shared" si="35"/>
        <v>0</v>
      </c>
      <c r="WL10" s="277">
        <f>SUM(WL2:WL9)</f>
        <v>0</v>
      </c>
    </row>
    <row r="11" spans="1:617" outlineLevel="1" x14ac:dyDescent="0.25">
      <c r="PF11" t="s">
        <v>1212</v>
      </c>
      <c r="PG11" s="96">
        <v>0.8</v>
      </c>
      <c r="PH11">
        <v>0.5</v>
      </c>
      <c r="QH11" t="s">
        <v>1212</v>
      </c>
      <c r="QI11" s="96">
        <v>0.8</v>
      </c>
      <c r="QJ11">
        <v>0.5</v>
      </c>
      <c r="RO11" t="s">
        <v>1212</v>
      </c>
      <c r="RP11" s="96">
        <v>0.8</v>
      </c>
      <c r="RQ11">
        <v>0.5</v>
      </c>
      <c r="RR11">
        <v>1</v>
      </c>
      <c r="SW11" t="s">
        <v>1212</v>
      </c>
      <c r="SX11" s="96">
        <v>0.75</v>
      </c>
      <c r="SY11">
        <v>0.5</v>
      </c>
      <c r="SZ11">
        <v>1</v>
      </c>
      <c r="TX11" s="194">
        <f>SY11</f>
        <v>0.5</v>
      </c>
      <c r="TY11" s="194">
        <f>SZ11</f>
        <v>1</v>
      </c>
      <c r="UE11" t="s">
        <v>1212</v>
      </c>
      <c r="UF11" s="96">
        <v>0.75</v>
      </c>
      <c r="UG11">
        <v>0.5</v>
      </c>
      <c r="UH11">
        <v>1</v>
      </c>
      <c r="VF11" s="194">
        <f>UG11</f>
        <v>0.5</v>
      </c>
      <c r="VG11" s="194">
        <f>UH11</f>
        <v>1</v>
      </c>
      <c r="VM11" t="s">
        <v>1212</v>
      </c>
      <c r="VN11" s="96">
        <v>0.75</v>
      </c>
      <c r="VO11">
        <v>0.5</v>
      </c>
      <c r="VP11">
        <v>1</v>
      </c>
      <c r="WN11" s="194">
        <f>VO11</f>
        <v>0.5</v>
      </c>
      <c r="WO11" s="194">
        <f>VP11</f>
        <v>1</v>
      </c>
    </row>
    <row r="12" spans="1:617"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1188</v>
      </c>
      <c r="EU12" t="s">
        <v>1</v>
      </c>
      <c r="EV12" t="s">
        <v>32</v>
      </c>
      <c r="EW12" t="s">
        <v>780</v>
      </c>
      <c r="EX12" t="s">
        <v>1190</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1188</v>
      </c>
      <c r="FS12" t="s">
        <v>1</v>
      </c>
      <c r="FT12" t="s">
        <v>32</v>
      </c>
      <c r="FU12" t="s">
        <v>780</v>
      </c>
      <c r="FV12" s="113" t="s">
        <v>1191</v>
      </c>
      <c r="FW12" s="216" t="s">
        <v>1124</v>
      </c>
      <c r="FX12" t="s">
        <v>1192</v>
      </c>
      <c r="FY12" s="113" t="s">
        <v>1193</v>
      </c>
      <c r="FZ12" s="194" t="s">
        <v>1194</v>
      </c>
      <c r="GA12" s="194" t="s">
        <v>1195</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1188</v>
      </c>
      <c r="GS12" t="s">
        <v>1</v>
      </c>
      <c r="GT12" t="s">
        <v>32</v>
      </c>
      <c r="GU12" t="s">
        <v>780</v>
      </c>
      <c r="GV12" s="113" t="s">
        <v>1191</v>
      </c>
      <c r="GW12" s="276" t="s">
        <v>1124</v>
      </c>
      <c r="GX12" t="s">
        <v>1192</v>
      </c>
      <c r="GY12" s="113" t="s">
        <v>1193</v>
      </c>
      <c r="GZ12" s="194" t="s">
        <v>1194</v>
      </c>
      <c r="HA12" s="113" t="s">
        <v>1195</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1188</v>
      </c>
      <c r="HS12" t="s">
        <v>1</v>
      </c>
      <c r="HT12" t="s">
        <v>32</v>
      </c>
      <c r="HU12" t="s">
        <v>780</v>
      </c>
      <c r="HV12" s="113" t="s">
        <v>1191</v>
      </c>
      <c r="HW12" s="276" t="s">
        <v>1124</v>
      </c>
      <c r="HX12" t="s">
        <v>1192</v>
      </c>
      <c r="HY12" s="113" t="s">
        <v>1193</v>
      </c>
      <c r="HZ12" s="194" t="s">
        <v>1194</v>
      </c>
      <c r="IA12" s="113" t="s">
        <v>1195</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1188</v>
      </c>
      <c r="IS12" t="s">
        <v>1</v>
      </c>
      <c r="IT12" t="s">
        <v>32</v>
      </c>
      <c r="IU12" t="s">
        <v>780</v>
      </c>
      <c r="IV12" s="113" t="s">
        <v>1191</v>
      </c>
      <c r="IW12" s="276" t="s">
        <v>1124</v>
      </c>
      <c r="IX12" t="s">
        <v>1192</v>
      </c>
      <c r="IY12" s="113" t="s">
        <v>1193</v>
      </c>
      <c r="IZ12" s="194" t="s">
        <v>1194</v>
      </c>
      <c r="JA12" s="113" t="s">
        <v>1195</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1188</v>
      </c>
      <c r="JS12" t="s">
        <v>1</v>
      </c>
      <c r="JT12" t="s">
        <v>32</v>
      </c>
      <c r="JU12" t="s">
        <v>780</v>
      </c>
      <c r="JV12" s="113" t="s">
        <v>1191</v>
      </c>
      <c r="JW12" s="276" t="s">
        <v>1124</v>
      </c>
      <c r="JX12" t="s">
        <v>1192</v>
      </c>
      <c r="JY12" s="113" t="s">
        <v>1193</v>
      </c>
      <c r="JZ12" s="194" t="s">
        <v>1194</v>
      </c>
      <c r="KA12" s="113" t="s">
        <v>1195</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1188</v>
      </c>
      <c r="KS12" t="s">
        <v>1</v>
      </c>
      <c r="KT12" t="s">
        <v>32</v>
      </c>
      <c r="KU12" t="s">
        <v>780</v>
      </c>
      <c r="KV12" s="113" t="s">
        <v>1191</v>
      </c>
      <c r="KW12" s="276" t="s">
        <v>1202</v>
      </c>
      <c r="KX12" t="s">
        <v>1192</v>
      </c>
      <c r="KY12" s="113" t="s">
        <v>1193</v>
      </c>
      <c r="KZ12" s="194" t="s">
        <v>1194</v>
      </c>
      <c r="LA12" s="113" t="s">
        <v>1195</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1188</v>
      </c>
      <c r="LS12" t="s">
        <v>1</v>
      </c>
      <c r="LT12" t="s">
        <v>32</v>
      </c>
      <c r="LU12" t="s">
        <v>780</v>
      </c>
      <c r="LV12" s="113" t="s">
        <v>1191</v>
      </c>
      <c r="LW12" s="276" t="s">
        <v>1124</v>
      </c>
      <c r="LX12" t="s">
        <v>1192</v>
      </c>
      <c r="LY12" s="113" t="s">
        <v>1193</v>
      </c>
      <c r="LZ12" s="194" t="s">
        <v>1194</v>
      </c>
      <c r="MA12" s="113" t="s">
        <v>1195</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1188</v>
      </c>
      <c r="MS12" t="s">
        <v>1</v>
      </c>
      <c r="MT12" t="s">
        <v>32</v>
      </c>
      <c r="MU12" t="s">
        <v>780</v>
      </c>
      <c r="MV12" s="113" t="s">
        <v>1191</v>
      </c>
      <c r="MW12" s="276" t="s">
        <v>1124</v>
      </c>
      <c r="MX12" t="s">
        <v>1192</v>
      </c>
      <c r="MY12" s="113" t="s">
        <v>1193</v>
      </c>
      <c r="MZ12" s="194" t="s">
        <v>1194</v>
      </c>
      <c r="NA12" s="113" t="s">
        <v>1195</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1188</v>
      </c>
      <c r="NS12" t="s">
        <v>1</v>
      </c>
      <c r="NT12" t="s">
        <v>32</v>
      </c>
      <c r="NU12" t="s">
        <v>780</v>
      </c>
      <c r="NV12" s="113" t="s">
        <v>1191</v>
      </c>
      <c r="NW12" s="276" t="s">
        <v>1124</v>
      </c>
      <c r="NX12" t="s">
        <v>1192</v>
      </c>
      <c r="NY12" s="113" t="s">
        <v>1193</v>
      </c>
      <c r="NZ12" s="194" t="s">
        <v>1194</v>
      </c>
      <c r="OA12" s="113" t="s">
        <v>1195</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1188</v>
      </c>
      <c r="OS12" t="s">
        <v>1</v>
      </c>
      <c r="OT12" t="s">
        <v>32</v>
      </c>
      <c r="OU12" t="s">
        <v>780</v>
      </c>
      <c r="OV12" s="113" t="s">
        <v>1191</v>
      </c>
      <c r="OW12" s="276" t="s">
        <v>1124</v>
      </c>
      <c r="OX12" t="s">
        <v>1192</v>
      </c>
      <c r="OY12" s="113" t="s">
        <v>1193</v>
      </c>
      <c r="OZ12" s="194" t="s">
        <v>1194</v>
      </c>
      <c r="PA12" s="113" t="s">
        <v>1195</v>
      </c>
      <c r="PB12" s="273" t="s">
        <v>1164</v>
      </c>
      <c r="PC12" s="272" t="s">
        <v>1163</v>
      </c>
      <c r="PD12" s="270" t="s">
        <v>1181</v>
      </c>
      <c r="PF12" t="s">
        <v>1074</v>
      </c>
      <c r="PG12" s="96">
        <v>20160628</v>
      </c>
      <c r="PH12" s="281" t="s">
        <v>1209</v>
      </c>
      <c r="PI12" s="275" t="s">
        <v>1162</v>
      </c>
      <c r="PJ12" s="269" t="s">
        <v>1179</v>
      </c>
      <c r="PK12" s="271" t="s">
        <v>1161</v>
      </c>
      <c r="PL12" s="269" t="s">
        <v>1180</v>
      </c>
      <c r="PM12" t="s">
        <v>1069</v>
      </c>
      <c r="PN12" t="s">
        <v>1125</v>
      </c>
      <c r="PO12" s="275" t="s">
        <v>1162</v>
      </c>
      <c r="PP12" s="271" t="s">
        <v>1161</v>
      </c>
      <c r="PQ12" s="269" t="s">
        <v>1180</v>
      </c>
      <c r="PR12" t="s">
        <v>1068</v>
      </c>
      <c r="PS12" t="s">
        <v>1188</v>
      </c>
      <c r="PT12" t="s">
        <v>1</v>
      </c>
      <c r="PU12" t="s">
        <v>32</v>
      </c>
      <c r="PV12" t="s">
        <v>780</v>
      </c>
      <c r="PW12" s="113" t="s">
        <v>1191</v>
      </c>
      <c r="PX12" s="276" t="s">
        <v>1124</v>
      </c>
      <c r="PY12" t="s">
        <v>1192</v>
      </c>
      <c r="PZ12" s="113" t="s">
        <v>1193</v>
      </c>
      <c r="QA12" s="194" t="s">
        <v>1194</v>
      </c>
      <c r="QB12" s="113" t="s">
        <v>1195</v>
      </c>
      <c r="QC12" s="273" t="s">
        <v>1164</v>
      </c>
      <c r="QD12" s="272" t="s">
        <v>1163</v>
      </c>
      <c r="QE12" s="270" t="s">
        <v>1181</v>
      </c>
      <c r="QF12" s="280" t="s">
        <v>1209</v>
      </c>
      <c r="QH12" t="s">
        <v>1074</v>
      </c>
      <c r="QI12" s="96">
        <v>20160629</v>
      </c>
      <c r="QJ12" s="281" t="s">
        <v>1209</v>
      </c>
      <c r="QK12" s="275" t="s">
        <v>1162</v>
      </c>
      <c r="QL12" s="269" t="s">
        <v>1179</v>
      </c>
      <c r="QM12" s="271" t="s">
        <v>1161</v>
      </c>
      <c r="QN12" s="269" t="s">
        <v>1180</v>
      </c>
      <c r="QO12" t="s">
        <v>1069</v>
      </c>
      <c r="QP12" t="s">
        <v>1125</v>
      </c>
      <c r="QQ12" s="275" t="s">
        <v>1162</v>
      </c>
      <c r="QR12" s="271" t="s">
        <v>1161</v>
      </c>
      <c r="QS12" s="269" t="s">
        <v>1180</v>
      </c>
      <c r="QT12" t="s">
        <v>1068</v>
      </c>
      <c r="QU12" t="s">
        <v>1188</v>
      </c>
      <c r="QV12" t="s">
        <v>1</v>
      </c>
      <c r="QW12" t="s">
        <v>32</v>
      </c>
      <c r="QX12" t="s">
        <v>780</v>
      </c>
      <c r="QY12" s="113" t="s">
        <v>1191</v>
      </c>
      <c r="QZ12" s="276" t="s">
        <v>1124</v>
      </c>
      <c r="RA12" t="s">
        <v>1192</v>
      </c>
      <c r="RB12" s="113" t="s">
        <v>1193</v>
      </c>
      <c r="RC12" s="194" t="s">
        <v>1194</v>
      </c>
      <c r="RD12" s="113" t="s">
        <v>1195</v>
      </c>
      <c r="RE12" s="273" t="s">
        <v>1164</v>
      </c>
      <c r="RF12" s="272" t="s">
        <v>1163</v>
      </c>
      <c r="RG12" s="270" t="s">
        <v>1181</v>
      </c>
      <c r="RH12" s="280" t="s">
        <v>1209</v>
      </c>
      <c r="RI12" s="280"/>
      <c r="RJ12" s="285" t="s">
        <v>1222</v>
      </c>
      <c r="RK12" s="285" t="s">
        <v>1221</v>
      </c>
      <c r="RL12" s="285" t="s">
        <v>1224</v>
      </c>
      <c r="RM12" s="285" t="s">
        <v>1225</v>
      </c>
      <c r="RO12" t="s">
        <v>1223</v>
      </c>
      <c r="RP12" s="96">
        <v>20160630</v>
      </c>
      <c r="RQ12" s="281" t="s">
        <v>1209</v>
      </c>
      <c r="RR12" s="281" t="s">
        <v>1214</v>
      </c>
      <c r="RS12" s="275" t="s">
        <v>1162</v>
      </c>
      <c r="RT12" s="269" t="s">
        <v>1179</v>
      </c>
      <c r="RU12" s="271" t="s">
        <v>1215</v>
      </c>
      <c r="RV12" s="269" t="s">
        <v>1217</v>
      </c>
      <c r="RW12" t="s">
        <v>1069</v>
      </c>
      <c r="RX12" t="s">
        <v>1125</v>
      </c>
      <c r="RY12" s="275" t="s">
        <v>1162</v>
      </c>
      <c r="RZ12" s="271" t="s">
        <v>1215</v>
      </c>
      <c r="SA12" s="269" t="s">
        <v>1217</v>
      </c>
      <c r="SB12" t="s">
        <v>1068</v>
      </c>
      <c r="SC12" t="s">
        <v>1188</v>
      </c>
      <c r="SD12" t="s">
        <v>1</v>
      </c>
      <c r="SE12" t="s">
        <v>32</v>
      </c>
      <c r="SF12" t="s">
        <v>780</v>
      </c>
      <c r="SG12" s="113" t="s">
        <v>1191</v>
      </c>
      <c r="SH12" s="276" t="s">
        <v>1124</v>
      </c>
      <c r="SI12" t="s">
        <v>1192</v>
      </c>
      <c r="SJ12" s="113" t="s">
        <v>1193</v>
      </c>
      <c r="SK12" s="194" t="s">
        <v>1194</v>
      </c>
      <c r="SL12" s="113" t="s">
        <v>1195</v>
      </c>
      <c r="SM12" s="273" t="s">
        <v>1164</v>
      </c>
      <c r="SN12" s="272" t="s">
        <v>1216</v>
      </c>
      <c r="SO12" s="270" t="s">
        <v>1218</v>
      </c>
      <c r="SP12" s="280" t="s">
        <v>1209</v>
      </c>
      <c r="SQ12" s="280" t="s">
        <v>1214</v>
      </c>
      <c r="SR12" s="285" t="s">
        <v>1222</v>
      </c>
      <c r="SS12" s="285" t="s">
        <v>1221</v>
      </c>
      <c r="ST12" s="285" t="s">
        <v>1224</v>
      </c>
      <c r="SU12" s="285" t="s">
        <v>1225</v>
      </c>
      <c r="SW12" t="s">
        <v>1223</v>
      </c>
      <c r="SX12" s="96">
        <v>20160701</v>
      </c>
      <c r="SY12" s="281" t="s">
        <v>1209</v>
      </c>
      <c r="SZ12" s="281" t="s">
        <v>1214</v>
      </c>
      <c r="TA12" s="275" t="s">
        <v>1162</v>
      </c>
      <c r="TB12" s="1" t="s">
        <v>1179</v>
      </c>
      <c r="TC12" s="271" t="s">
        <v>1219</v>
      </c>
      <c r="TD12" s="269" t="s">
        <v>1217</v>
      </c>
      <c r="TE12" t="s">
        <v>1069</v>
      </c>
      <c r="TF12" t="s">
        <v>1125</v>
      </c>
      <c r="TG12" s="275" t="s">
        <v>1162</v>
      </c>
      <c r="TH12" s="271" t="str">
        <f>TC12</f>
        <v>ANTI-S</v>
      </c>
      <c r="TI12" s="269" t="str">
        <f>TD12</f>
        <v>SEA-ADJ</v>
      </c>
      <c r="TJ12" t="s">
        <v>1068</v>
      </c>
      <c r="TK12" t="s">
        <v>1188</v>
      </c>
      <c r="TL12" t="s">
        <v>1</v>
      </c>
      <c r="TM12" t="s">
        <v>32</v>
      </c>
      <c r="TN12" t="s">
        <v>780</v>
      </c>
      <c r="TO12" s="113" t="s">
        <v>1191</v>
      </c>
      <c r="TP12" s="276" t="s">
        <v>1124</v>
      </c>
      <c r="TQ12" t="s">
        <v>1192</v>
      </c>
      <c r="TR12" s="113" t="s">
        <v>1193</v>
      </c>
      <c r="TS12" s="194" t="s">
        <v>1194</v>
      </c>
      <c r="TT12" s="113" t="s">
        <v>1195</v>
      </c>
      <c r="TU12" s="273" t="s">
        <v>1164</v>
      </c>
      <c r="TV12" s="272" t="s">
        <v>1220</v>
      </c>
      <c r="TW12" s="270" t="s">
        <v>1218</v>
      </c>
      <c r="TX12" s="280" t="str">
        <f>SY12</f>
        <v>&gt;equity</v>
      </c>
      <c r="TY12" s="280" t="str">
        <f>SZ12</f>
        <v>&lt;equity</v>
      </c>
      <c r="TZ12" s="285" t="s">
        <v>1222</v>
      </c>
      <c r="UA12" s="285" t="s">
        <v>1221</v>
      </c>
      <c r="UB12" s="285" t="s">
        <v>1224</v>
      </c>
      <c r="UC12" s="285" t="s">
        <v>1225</v>
      </c>
      <c r="UE12" t="s">
        <v>1223</v>
      </c>
      <c r="UF12" s="96">
        <v>20160704</v>
      </c>
      <c r="UG12" s="281" t="s">
        <v>1209</v>
      </c>
      <c r="UH12" s="281" t="s">
        <v>1214</v>
      </c>
      <c r="UI12" s="275" t="s">
        <v>1162</v>
      </c>
      <c r="UJ12" s="1" t="s">
        <v>1179</v>
      </c>
      <c r="UK12" s="271" t="s">
        <v>1219</v>
      </c>
      <c r="UL12" s="269" t="s">
        <v>1217</v>
      </c>
      <c r="UM12" t="s">
        <v>1069</v>
      </c>
      <c r="UN12" t="s">
        <v>1125</v>
      </c>
      <c r="UO12" s="275" t="s">
        <v>1162</v>
      </c>
      <c r="UP12" s="271" t="str">
        <f>UK12</f>
        <v>ANTI-S</v>
      </c>
      <c r="UQ12" s="269" t="str">
        <f>UL12</f>
        <v>SEA-ADJ</v>
      </c>
      <c r="UR12" t="s">
        <v>1068</v>
      </c>
      <c r="US12" t="s">
        <v>1188</v>
      </c>
      <c r="UT12" t="s">
        <v>1</v>
      </c>
      <c r="UU12" t="s">
        <v>32</v>
      </c>
      <c r="UV12" t="s">
        <v>780</v>
      </c>
      <c r="UW12" s="113" t="s">
        <v>1191</v>
      </c>
      <c r="UX12" s="276" t="s">
        <v>1124</v>
      </c>
      <c r="UY12" t="s">
        <v>1192</v>
      </c>
      <c r="UZ12" s="113" t="s">
        <v>1193</v>
      </c>
      <c r="VA12" s="194" t="s">
        <v>1194</v>
      </c>
      <c r="VB12" s="113" t="s">
        <v>1195</v>
      </c>
      <c r="VC12" s="273" t="s">
        <v>1164</v>
      </c>
      <c r="VD12" s="272" t="s">
        <v>1220</v>
      </c>
      <c r="VE12" s="270" t="s">
        <v>1218</v>
      </c>
      <c r="VF12" s="280" t="str">
        <f>UG12</f>
        <v>&gt;equity</v>
      </c>
      <c r="VG12" s="280" t="str">
        <f>UH12</f>
        <v>&lt;equity</v>
      </c>
      <c r="VH12" s="285" t="s">
        <v>1222</v>
      </c>
      <c r="VI12" s="285" t="s">
        <v>1221</v>
      </c>
      <c r="VJ12" s="285" t="s">
        <v>1224</v>
      </c>
      <c r="VK12" s="285" t="s">
        <v>1225</v>
      </c>
      <c r="VM12" t="s">
        <v>1223</v>
      </c>
      <c r="VN12" s="96">
        <v>20160706</v>
      </c>
      <c r="VO12" s="281" t="s">
        <v>1209</v>
      </c>
      <c r="VP12" s="281" t="s">
        <v>1214</v>
      </c>
      <c r="VQ12" s="275" t="s">
        <v>1162</v>
      </c>
      <c r="VR12" s="1" t="s">
        <v>1179</v>
      </c>
      <c r="VS12" s="271" t="s">
        <v>1219</v>
      </c>
      <c r="VT12" s="269" t="s">
        <v>1217</v>
      </c>
      <c r="VU12" t="s">
        <v>1069</v>
      </c>
      <c r="VV12" t="s">
        <v>1125</v>
      </c>
      <c r="VW12" s="275" t="s">
        <v>1162</v>
      </c>
      <c r="VX12" s="271" t="str">
        <f>VS12</f>
        <v>ANTI-S</v>
      </c>
      <c r="VY12" s="269" t="str">
        <f>VT12</f>
        <v>SEA-ADJ</v>
      </c>
      <c r="VZ12" t="s">
        <v>1068</v>
      </c>
      <c r="WA12" t="s">
        <v>1188</v>
      </c>
      <c r="WB12" t="s">
        <v>1</v>
      </c>
      <c r="WC12" t="s">
        <v>32</v>
      </c>
      <c r="WD12" t="s">
        <v>780</v>
      </c>
      <c r="WE12" s="113" t="s">
        <v>1191</v>
      </c>
      <c r="WF12" s="276" t="s">
        <v>1124</v>
      </c>
      <c r="WG12" t="s">
        <v>1192</v>
      </c>
      <c r="WH12" s="113" t="s">
        <v>1193</v>
      </c>
      <c r="WI12" s="194" t="s">
        <v>1194</v>
      </c>
      <c r="WJ12" s="113" t="s">
        <v>1195</v>
      </c>
      <c r="WK12" s="273" t="s">
        <v>1164</v>
      </c>
      <c r="WL12" s="272" t="s">
        <v>1220</v>
      </c>
      <c r="WM12" s="270" t="s">
        <v>1218</v>
      </c>
      <c r="WN12" s="280" t="str">
        <f>VO12</f>
        <v>&gt;equity</v>
      </c>
      <c r="WO12" s="280" t="str">
        <f>VP12</f>
        <v>&lt;equity</v>
      </c>
      <c r="WP12" s="285" t="s">
        <v>1222</v>
      </c>
      <c r="WQ12" s="285" t="s">
        <v>1221</v>
      </c>
      <c r="WR12" s="285" t="s">
        <v>1224</v>
      </c>
      <c r="WS12" s="285" t="s">
        <v>1225</v>
      </c>
    </row>
    <row r="13" spans="1:617"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19134199.434000645</v>
      </c>
      <c r="T13" s="189">
        <f>SUM(T14:T92)</f>
        <v>17252.235854194427</v>
      </c>
      <c r="U13" s="189">
        <f>SUM(U14:U92)</f>
        <v>67346.76211366037</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19134199.434000645</v>
      </c>
      <c r="AK13" s="195">
        <f>SUM(AK14:AK92)</f>
        <v>22160.772792789434</v>
      </c>
      <c r="AL13" s="195">
        <f>SUM(AL14:AL92)</f>
        <v>-21260.110552546623</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19202694.434000645</v>
      </c>
      <c r="BB13" s="195">
        <f>SUM(BB14:BB92)</f>
        <v>3167.3188175710225</v>
      </c>
      <c r="BC13" s="195">
        <f>SUM(BC14:BC92)</f>
        <v>-5161.4092617784654</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f>COUNTIF(SW14:SW92,1)/79</f>
        <v>0.70886075949367089</v>
      </c>
      <c r="SX13" s="265">
        <f>COUNTIF(SX14:SX92,1)/79</f>
        <v>0.68354430379746833</v>
      </c>
      <c r="SY13" s="265">
        <f>COUNTIF(SY14:SY92,1)/79</f>
        <v>0.46835443037974683</v>
      </c>
      <c r="SZ13" s="265">
        <f>COUNTIF(SZ14:SZ92,1)/79</f>
        <v>0.759493670886076</v>
      </c>
      <c r="TA13" s="265">
        <f>COUNTIF(TA14:TA92,1)/79</f>
        <v>0.73417721518987344</v>
      </c>
      <c r="TB13" s="265"/>
      <c r="TC13" s="265">
        <f>COUNTIF(TC14:TC92,1)/79</f>
        <v>0.26582278481012656</v>
      </c>
      <c r="TD13" s="265">
        <f>COUNTIF(TD14:TD92,1)/79</f>
        <v>0.63291139240506333</v>
      </c>
      <c r="TE13" s="265">
        <f>COUNTIF(TE14:TE92,1)/79</f>
        <v>0.63291139240506333</v>
      </c>
      <c r="TF13" s="266">
        <f>SUM(TF14:TF92)/79</f>
        <v>0.51898734177215189</v>
      </c>
      <c r="TG13" s="266">
        <f>SUM(TG14:TG92)/79</f>
        <v>0.59493670886075944</v>
      </c>
      <c r="TH13" s="266">
        <f>SUM(TH14:TH92)/79</f>
        <v>0.4050632911392405</v>
      </c>
      <c r="TI13" s="266">
        <f>SUM(TI14:TI92)/79</f>
        <v>0.44303797468354428</v>
      </c>
      <c r="TO13" s="197"/>
      <c r="TP13" s="186">
        <v>0.25</v>
      </c>
      <c r="TQ13" s="189">
        <f t="shared" ref="TQ13:TX13" si="61">SUM(TQ14:TQ92)</f>
        <v>19134199.434000645</v>
      </c>
      <c r="TR13" s="189">
        <f t="shared" si="61"/>
        <v>20059347.433156341</v>
      </c>
      <c r="TS13" s="195">
        <f t="shared" si="61"/>
        <v>-5231.3641848586931</v>
      </c>
      <c r="TT13" s="195">
        <f t="shared" si="61"/>
        <v>-4782.6457577528236</v>
      </c>
      <c r="TU13" s="195">
        <f t="shared" si="61"/>
        <v>3128.0571291882993</v>
      </c>
      <c r="TV13" s="195">
        <f t="shared" si="61"/>
        <v>-3128.0571291882993</v>
      </c>
      <c r="TW13" s="195">
        <f t="shared" si="61"/>
        <v>2903.0215352321361</v>
      </c>
      <c r="TX13" s="195">
        <f t="shared" si="61"/>
        <v>5136.9811229762581</v>
      </c>
      <c r="TY13" s="195">
        <f>SUM(TY14:TY92)</f>
        <v>-1944.2036463631871</v>
      </c>
      <c r="TZ13" s="195">
        <f>SUM(TZ14:TZ92)</f>
        <v>3536.4336085919385</v>
      </c>
      <c r="UA13" s="195">
        <f t="shared" ref="UA13:UC13" si="62">SUM(UA14:UA92)</f>
        <v>-3536.4336085919385</v>
      </c>
      <c r="UB13" s="195">
        <f t="shared" si="62"/>
        <v>-17263.445867529448</v>
      </c>
      <c r="UC13" s="195">
        <f t="shared" si="62"/>
        <v>17263.445867529448</v>
      </c>
      <c r="UE13" s="265">
        <f>COUNTIF(UE14:UE92,1)/79</f>
        <v>0.63291139240506333</v>
      </c>
      <c r="UF13" s="265">
        <f>COUNTIF(UF14:UF92,1)/79</f>
        <v>0.68354430379746833</v>
      </c>
      <c r="UG13" s="265">
        <f>COUNTIF(UG14:UG92,1)/79</f>
        <v>0.44303797468354428</v>
      </c>
      <c r="UH13" s="265">
        <f>COUNTIF(UH14:UH92,1)/79</f>
        <v>0.77215189873417722</v>
      </c>
      <c r="UI13" s="265">
        <f>COUNTIF(UI14:UI92,1)/79</f>
        <v>0.68354430379746833</v>
      </c>
      <c r="UJ13" s="265"/>
      <c r="UK13" s="265">
        <f>COUNTIF(UK14:UK92,1)/79</f>
        <v>0.31645569620253167</v>
      </c>
      <c r="UL13" s="265">
        <f>COUNTIF(UL14:UL92,1)/79</f>
        <v>0.65822784810126578</v>
      </c>
      <c r="UM13" s="265">
        <f>COUNTIF(UM14:UM92,1)/79</f>
        <v>0</v>
      </c>
      <c r="UN13" s="266">
        <f>SUM(UN14:UN92)/79</f>
        <v>0</v>
      </c>
      <c r="UO13" s="266">
        <f>SUM(UO14:UO92)/79</f>
        <v>0</v>
      </c>
      <c r="UP13" s="266">
        <f>SUM(UP14:UP92)/79</f>
        <v>0</v>
      </c>
      <c r="UQ13" s="266">
        <f>SUM(UQ14:UQ92)/79</f>
        <v>0</v>
      </c>
      <c r="UW13" s="197"/>
      <c r="UX13" s="186">
        <v>0.25</v>
      </c>
      <c r="UY13" s="189">
        <f t="shared" ref="UY13:VF13" si="63">SUM(UY14:UY92)</f>
        <v>19134199.434000645</v>
      </c>
      <c r="UZ13" s="189">
        <f t="shared" si="63"/>
        <v>20750285.154573556</v>
      </c>
      <c r="VA13" s="195">
        <f t="shared" si="63"/>
        <v>0</v>
      </c>
      <c r="VB13" s="195">
        <f t="shared" si="63"/>
        <v>0</v>
      </c>
      <c r="VC13" s="195">
        <f t="shared" si="63"/>
        <v>0</v>
      </c>
      <c r="VD13" s="195">
        <f t="shared" si="63"/>
        <v>0</v>
      </c>
      <c r="VE13" s="195">
        <f t="shared" si="63"/>
        <v>0</v>
      </c>
      <c r="VF13" s="195">
        <f t="shared" si="63"/>
        <v>0</v>
      </c>
      <c r="VG13" s="195">
        <f>SUM(VG14:VG92)</f>
        <v>0</v>
      </c>
      <c r="VH13" s="195">
        <f>SUM(VH14:VH92)</f>
        <v>0</v>
      </c>
      <c r="VI13" s="195">
        <f t="shared" ref="VI13:VK13" si="64">SUM(VI14:VI92)</f>
        <v>0</v>
      </c>
      <c r="VJ13" s="195">
        <f t="shared" si="64"/>
        <v>0</v>
      </c>
      <c r="VK13" s="195">
        <f t="shared" si="64"/>
        <v>0</v>
      </c>
      <c r="VM13" s="265">
        <f>COUNTIF(VM14:VM92,1)/79</f>
        <v>0</v>
      </c>
      <c r="VN13" s="265">
        <f>COUNTIF(VN14:VN92,1)/79</f>
        <v>0</v>
      </c>
      <c r="VO13" s="265">
        <f>COUNTIF(VO14:VO92,1)/79</f>
        <v>0</v>
      </c>
      <c r="VP13" s="265">
        <f>COUNTIF(VP14:VP92,1)/79</f>
        <v>0</v>
      </c>
      <c r="VQ13" s="265">
        <f>COUNTIF(VQ14:VQ92,1)/79</f>
        <v>0</v>
      </c>
      <c r="VR13" s="265"/>
      <c r="VS13" s="265">
        <f>COUNTIF(VS14:VS92,1)/79</f>
        <v>1</v>
      </c>
      <c r="VT13" s="265">
        <f>COUNTIF(VT14:VT92,1)/79</f>
        <v>0</v>
      </c>
      <c r="VU13" s="265">
        <f>COUNTIF(VU14:VU92,1)/79</f>
        <v>0</v>
      </c>
      <c r="VV13" s="266">
        <f>SUM(VV14:VV92)/79</f>
        <v>1</v>
      </c>
      <c r="VW13" s="266">
        <f>SUM(VW14:VW92)/79</f>
        <v>1</v>
      </c>
      <c r="VX13" s="266">
        <f>SUM(VX14:VX92)/79</f>
        <v>0</v>
      </c>
      <c r="VY13" s="266">
        <f>SUM(VY14:VY92)/79</f>
        <v>1</v>
      </c>
      <c r="WE13" s="197"/>
      <c r="WF13" s="186">
        <v>0.25</v>
      </c>
      <c r="WG13" s="189">
        <f t="shared" ref="WG13:WN13" si="65">SUM(WG14:WG92)</f>
        <v>19134199.434000645</v>
      </c>
      <c r="WH13" s="189">
        <f t="shared" si="65"/>
        <v>15635932.440250363</v>
      </c>
      <c r="WI13" s="195">
        <f t="shared" si="65"/>
        <v>0</v>
      </c>
      <c r="WJ13" s="195">
        <f t="shared" si="65"/>
        <v>0</v>
      </c>
      <c r="WK13" s="195">
        <f t="shared" si="65"/>
        <v>0</v>
      </c>
      <c r="WL13" s="195">
        <f t="shared" si="65"/>
        <v>0</v>
      </c>
      <c r="WM13" s="195">
        <f t="shared" si="65"/>
        <v>0</v>
      </c>
      <c r="WN13" s="195">
        <f t="shared" si="65"/>
        <v>0</v>
      </c>
      <c r="WO13" s="195">
        <f>SUM(WO14:WO92)</f>
        <v>0</v>
      </c>
      <c r="WP13" s="195">
        <f>SUM(WP14:WP92)</f>
        <v>0</v>
      </c>
      <c r="WQ13" s="195">
        <f t="shared" ref="WQ13:WS13" si="66">SUM(WQ14:WQ92)</f>
        <v>0</v>
      </c>
      <c r="WR13" s="195">
        <f t="shared" si="66"/>
        <v>0</v>
      </c>
      <c r="WS13" s="195">
        <f t="shared" si="66"/>
        <v>0</v>
      </c>
    </row>
    <row r="14" spans="1:617"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f>RW14</f>
        <v>1</v>
      </c>
      <c r="SX14" s="237">
        <v>1</v>
      </c>
      <c r="SY14" s="237">
        <v>-1</v>
      </c>
      <c r="SZ14" s="237">
        <v>1</v>
      </c>
      <c r="TA14" s="213">
        <v>1</v>
      </c>
      <c r="TB14" s="238">
        <v>-8</v>
      </c>
      <c r="TC14">
        <f>IF(TA14=1,-1,1)</f>
        <v>-1</v>
      </c>
      <c r="TD14">
        <f>IF(TB14&lt;0,TA14*-1,TA14)</f>
        <v>-1</v>
      </c>
      <c r="TE14" s="213">
        <v>1</v>
      </c>
      <c r="TF14">
        <f>IF(SX14=TE14,1,0)</f>
        <v>1</v>
      </c>
      <c r="TG14">
        <f>IF(TE14=TA14,1,0)</f>
        <v>1</v>
      </c>
      <c r="TH14">
        <f>IF(TE14=TC14,1,0)</f>
        <v>0</v>
      </c>
      <c r="TI14">
        <f>IF(TE14=TD14,1,0)</f>
        <v>0</v>
      </c>
      <c r="TJ14" s="247"/>
      <c r="TK14" s="202">
        <v>42542</v>
      </c>
      <c r="TL14">
        <v>60</v>
      </c>
      <c r="TM14" t="str">
        <f t="shared" ref="TM14:TM77" si="81">IF(SX14="","FALSE","TRUE")</f>
        <v>TRUE</v>
      </c>
      <c r="TN14">
        <f>VLOOKUP($A14,'FuturesInfo (3)'!$A$2:$V$80,22)</f>
        <v>0</v>
      </c>
      <c r="TO14" s="251">
        <v>2</v>
      </c>
      <c r="TP14">
        <f>IF(TO14=1,ROUND(TN14*(1+TP$13),0),ROUND(TN14*(1-TP$13),0))</f>
        <v>0</v>
      </c>
      <c r="TQ14" s="138">
        <f>VLOOKUP($A14,'FuturesInfo (3)'!$A$2:$O$80,15)*TN14</f>
        <v>0</v>
      </c>
      <c r="TR14" s="138">
        <f>VLOOKUP($A14,'FuturesInfo (3)'!$A$2:$O$80,15)*TP14</f>
        <v>0</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1</v>
      </c>
      <c r="UF14" s="237">
        <v>1</v>
      </c>
      <c r="UG14" s="237">
        <v>-1</v>
      </c>
      <c r="UH14" s="237">
        <v>1</v>
      </c>
      <c r="UI14" s="213">
        <v>1</v>
      </c>
      <c r="UJ14" s="238">
        <v>-8</v>
      </c>
      <c r="UK14">
        <f>IF(UI14=1,-1,1)</f>
        <v>-1</v>
      </c>
      <c r="UL14">
        <f>IF(UJ14&lt;0,UI14*-1,UI14)</f>
        <v>-1</v>
      </c>
      <c r="UM14" s="213"/>
      <c r="UN14">
        <f>IF(UF14=UM14,1,0)</f>
        <v>0</v>
      </c>
      <c r="UO14">
        <f>IF(UM14=UI14,1,0)</f>
        <v>0</v>
      </c>
      <c r="UP14">
        <f>IF(UM14=UK14,1,0)</f>
        <v>0</v>
      </c>
      <c r="UQ14">
        <f>IF(UM14=UL14,1,0)</f>
        <v>0</v>
      </c>
      <c r="UR14" s="247"/>
      <c r="US14" s="202">
        <v>42542</v>
      </c>
      <c r="UT14">
        <v>60</v>
      </c>
      <c r="UU14" t="str">
        <f t="shared" ref="UU14:UU77" si="82">IF(UF14="","FALSE","TRUE")</f>
        <v>TRUE</v>
      </c>
      <c r="UV14">
        <f>VLOOKUP($A14,'FuturesInfo (3)'!$A$2:$V$80,22)</f>
        <v>0</v>
      </c>
      <c r="UW14" s="251">
        <v>2</v>
      </c>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c r="VM14">
        <f>UM14</f>
        <v>0</v>
      </c>
      <c r="VN14" s="237"/>
      <c r="VO14" s="237"/>
      <c r="VP14" s="237"/>
      <c r="VQ14" s="213"/>
      <c r="VR14" s="238"/>
      <c r="VS14">
        <f>IF(VQ14=1,-1,1)</f>
        <v>1</v>
      </c>
      <c r="VT14">
        <f>IF(VR14&lt;0,VQ14*-1,VQ14)</f>
        <v>0</v>
      </c>
      <c r="VU14" s="213"/>
      <c r="VV14">
        <f>IF(VN14=VU14,1,0)</f>
        <v>1</v>
      </c>
      <c r="VW14">
        <f>IF(VU14=VQ14,1,0)</f>
        <v>1</v>
      </c>
      <c r="VX14">
        <f>IF(VU14=VS14,1,0)</f>
        <v>0</v>
      </c>
      <c r="VY14">
        <f>IF(VU14=VT14,1,0)</f>
        <v>1</v>
      </c>
      <c r="VZ14" s="247"/>
      <c r="WA14" s="202"/>
      <c r="WB14">
        <v>60</v>
      </c>
      <c r="WC14" t="str">
        <f t="shared" ref="WC14:WC77" si="83">IF(VN14="","FALSE","TRUE")</f>
        <v>FALSE</v>
      </c>
      <c r="WD14">
        <f>VLOOKUP($A14,'FuturesInfo (3)'!$A$2:$V$80,22)</f>
        <v>0</v>
      </c>
      <c r="WE14" s="251"/>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row>
    <row r="15" spans="1:617"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3</v>
      </c>
      <c r="Q15">
        <f t="shared" si="70"/>
        <v>3</v>
      </c>
      <c r="R15">
        <f t="shared" si="70"/>
        <v>3</v>
      </c>
      <c r="S15" s="138">
        <f>VLOOKUP($A15,'FuturesInfo (3)'!$A$2:$O$80,15)*Q15</f>
        <v>223890</v>
      </c>
      <c r="T15" s="144">
        <f t="shared" si="71"/>
        <v>4434.3864265870925</v>
      </c>
      <c r="U15" s="144">
        <f t="shared" ref="U15:U78" si="84">IF(K15=1,ABS(S15*L15),-ABS(S15*L15))</f>
        <v>4434.3864265870925</v>
      </c>
      <c r="W15">
        <f t="shared" si="72"/>
        <v>1</v>
      </c>
      <c r="X15">
        <v>-1</v>
      </c>
      <c r="Y15">
        <v>1</v>
      </c>
      <c r="Z15">
        <v>1</v>
      </c>
      <c r="AA15">
        <f>IF(X15=Z15,1,0)</f>
        <v>0</v>
      </c>
      <c r="AB15">
        <f t="shared" si="73"/>
        <v>1</v>
      </c>
      <c r="AC15" s="1">
        <v>1.7655846801600001E-3</v>
      </c>
      <c r="AD15" s="2">
        <v>10</v>
      </c>
      <c r="AE15">
        <v>60</v>
      </c>
      <c r="AF15" t="str">
        <f t="shared" si="74"/>
        <v>TRUE</v>
      </c>
      <c r="AG15">
        <f>VLOOKUP($A15,'FuturesInfo (3)'!$A$2:$V$80,22)</f>
        <v>3</v>
      </c>
      <c r="AH15">
        <f t="shared" si="75"/>
        <v>2</v>
      </c>
      <c r="AI15">
        <f t="shared" ref="AI15:AI78" si="85">AG15</f>
        <v>3</v>
      </c>
      <c r="AJ15" s="138">
        <f>VLOOKUP($A15,'FuturesInfo (3)'!$A$2:$O$80,15)*AI15</f>
        <v>223890</v>
      </c>
      <c r="AK15" s="196">
        <f t="shared" ref="AK15:AK45" si="86">IF(AA15=1,ABS(AJ15*AC15),-ABS(AJ15*AC15))</f>
        <v>-395.29675404102244</v>
      </c>
      <c r="AL15" s="196">
        <f t="shared" ref="AL15:AL78" si="87">IF(AB15=1,ABS(AJ15*AC15),-ABS(AJ15*AC15))</f>
        <v>395.29675404102244</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3</v>
      </c>
      <c r="AY15">
        <f t="shared" si="79"/>
        <v>2</v>
      </c>
      <c r="AZ15">
        <f t="shared" ref="AZ15:AZ78" si="88">AX15</f>
        <v>3</v>
      </c>
      <c r="BA15" s="138">
        <f>VLOOKUP($A15,'FuturesInfo (3)'!$A$2:$O$80,15)*AZ15</f>
        <v>223890</v>
      </c>
      <c r="BB15" s="196">
        <f t="shared" si="80"/>
        <v>-2367.600325380678</v>
      </c>
      <c r="BC15" s="196">
        <f t="shared" ref="BC15:BC78" si="89">IF(AS15=1,ABS(BA15*AT15),-ABS(BA15*AT15))</f>
        <v>2367.600325380678</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f t="shared" ref="SW15:SW78" si="90">RW15</f>
        <v>1</v>
      </c>
      <c r="SX15" s="239">
        <v>1</v>
      </c>
      <c r="SY15" s="239">
        <v>-1</v>
      </c>
      <c r="SZ15" s="239">
        <v>1</v>
      </c>
      <c r="TA15" s="214">
        <v>1</v>
      </c>
      <c r="TB15" s="240">
        <v>-4</v>
      </c>
      <c r="TC15">
        <f t="shared" ref="TC15:TC78" si="91">IF(TA15=1,-1,1)</f>
        <v>-1</v>
      </c>
      <c r="TD15">
        <f t="shared" ref="TD15:TD78" si="92">IF(TB15&lt;0,TA15*-1,TA15)</f>
        <v>-1</v>
      </c>
      <c r="TE15" s="214">
        <v>1</v>
      </c>
      <c r="TF15">
        <f>IF(SX15=TE15,1,0)</f>
        <v>1</v>
      </c>
      <c r="TG15">
        <f t="shared" ref="TG15:TG78" si="93">IF(TE15=TA15,1,0)</f>
        <v>1</v>
      </c>
      <c r="TH15">
        <f>IF(TE15=TC15,1,0)</f>
        <v>0</v>
      </c>
      <c r="TI15">
        <f t="shared" ref="TI15:TI78" si="94">IF(TE15=TD15,1,0)</f>
        <v>0</v>
      </c>
      <c r="TJ15" s="248"/>
      <c r="TK15" s="202">
        <v>42548</v>
      </c>
      <c r="TL15">
        <v>60</v>
      </c>
      <c r="TM15" t="str">
        <f t="shared" si="81"/>
        <v>TRUE</v>
      </c>
      <c r="TN15">
        <f>VLOOKUP($A15,'FuturesInfo (3)'!$A$2:$V$80,22)</f>
        <v>3</v>
      </c>
      <c r="TO15" s="252">
        <v>2</v>
      </c>
      <c r="TP15">
        <f t="shared" ref="TP15:TP78" si="95">IF(TO15=1,ROUND(TN15*(1+TP$13),0),ROUND(TN15*(1-TP$13),0))</f>
        <v>2</v>
      </c>
      <c r="TQ15" s="138">
        <f>VLOOKUP($A15,'FuturesInfo (3)'!$A$2:$O$80,15)*TN15</f>
        <v>223890</v>
      </c>
      <c r="TR15" s="138">
        <f>VLOOKUP($A15,'FuturesInfo (3)'!$A$2:$O$80,15)*TP15</f>
        <v>149260</v>
      </c>
      <c r="TS15" s="196">
        <f t="shared" ref="TS15:TS78" si="96">IF(TF15=1,ABS(TQ15*TJ15),-ABS(TQ15*TJ15))</f>
        <v>0</v>
      </c>
      <c r="TT15" s="196">
        <f t="shared" ref="TT15:TT78" si="97">IF(TF15=1,ABS(TR15*TJ15),-ABS(TR15*TJ15))</f>
        <v>0</v>
      </c>
      <c r="TU15" s="196">
        <f t="shared" ref="TU15:TU78" si="98">IF(TG15=1,ABS(TQ15*TJ15),-ABS(TQ15*TJ15))</f>
        <v>0</v>
      </c>
      <c r="TV15" s="196">
        <f t="shared" ref="TV15:TV78" si="99">IF(TH15=1,ABS(TQ15*TJ15),-ABS(TQ15*TJ15))</f>
        <v>0</v>
      </c>
      <c r="TW15" s="196">
        <f t="shared" ref="TW15:TW20" si="100">IF(TI15=1,ABS(TQ15*TJ15),-ABS(TQ15*TJ15))</f>
        <v>0</v>
      </c>
      <c r="TX15" s="196">
        <f t="shared" ref="TX15:TX78" si="101">IF(IF(SY15=TE15,1,0)=1,ABS(TQ15*TJ15),-ABS(TQ15*TJ15))</f>
        <v>0</v>
      </c>
      <c r="TY15" s="196">
        <f>IF(IF(SZ15=TE15,1,0)=1,ABS(TQ15*TJ15),-ABS(TQ15*TJ15))</f>
        <v>0</v>
      </c>
      <c r="TZ15" s="196">
        <f>IF(IF(sym!$O4=TE15,1,0)=1,ABS(TQ15*TJ15),-ABS(TQ15*TJ15))</f>
        <v>0</v>
      </c>
      <c r="UA15" s="196">
        <f>IF(IF(sym!$N4=TE15,1,0)=1,ABS(TQ15*TJ15),-ABS(TQ15*TJ15))</f>
        <v>0</v>
      </c>
      <c r="UB15" s="196">
        <f t="shared" ref="UB15" si="102">IF(IF(TE15=TE15,0,1)=1,ABS(TQ15*TJ15),-ABS(TQ15*TJ15))</f>
        <v>0</v>
      </c>
      <c r="UC15" s="196">
        <f t="shared" ref="UC15:UC78" si="103">ABS(TQ15*TJ15)</f>
        <v>0</v>
      </c>
      <c r="UE15">
        <f t="shared" ref="UE15:UE78" si="104">TE15</f>
        <v>1</v>
      </c>
      <c r="UF15" s="239">
        <v>1</v>
      </c>
      <c r="UG15" s="239">
        <v>-1</v>
      </c>
      <c r="UH15" s="239">
        <v>1</v>
      </c>
      <c r="UI15" s="214">
        <v>1</v>
      </c>
      <c r="UJ15" s="240">
        <v>-4</v>
      </c>
      <c r="UK15">
        <f t="shared" ref="UK15:UK78" si="105">IF(UI15=1,-1,1)</f>
        <v>-1</v>
      </c>
      <c r="UL15">
        <f t="shared" ref="UL15:UL78" si="106">IF(UJ15&lt;0,UI15*-1,UI15)</f>
        <v>-1</v>
      </c>
      <c r="UM15" s="214"/>
      <c r="UN15">
        <f>IF(UF15=UM15,1,0)</f>
        <v>0</v>
      </c>
      <c r="UO15">
        <f t="shared" ref="UO15" si="107">IF(UM15=UI15,1,0)</f>
        <v>0</v>
      </c>
      <c r="UP15">
        <f>IF(UM15=UK15,1,0)</f>
        <v>0</v>
      </c>
      <c r="UQ15">
        <f t="shared" ref="UQ15:UQ78" si="108">IF(UM15=UL15,1,0)</f>
        <v>0</v>
      </c>
      <c r="UR15" s="248"/>
      <c r="US15" s="202">
        <v>42548</v>
      </c>
      <c r="UT15">
        <v>60</v>
      </c>
      <c r="UU15" t="str">
        <f t="shared" si="82"/>
        <v>TRUE</v>
      </c>
      <c r="UV15">
        <f>VLOOKUP($A15,'FuturesInfo (3)'!$A$2:$V$80,22)</f>
        <v>3</v>
      </c>
      <c r="UW15" s="252">
        <v>2</v>
      </c>
      <c r="UX15">
        <f t="shared" ref="UX15:UX78" si="109">IF(UW15=1,ROUND(UV15*(1+UX$13),0),ROUND(UV15*(1-UX$13),0))</f>
        <v>2</v>
      </c>
      <c r="UY15" s="138">
        <f>VLOOKUP($A15,'FuturesInfo (3)'!$A$2:$O$80,15)*UV15</f>
        <v>223890</v>
      </c>
      <c r="UZ15" s="138">
        <f>VLOOKUP($A15,'FuturesInfo (3)'!$A$2:$O$80,15)*UX15</f>
        <v>149260</v>
      </c>
      <c r="VA15" s="196">
        <f t="shared" ref="VA15:VA78" si="110">IF(UN15=1,ABS(UY15*UR15),-ABS(UY15*UR15))</f>
        <v>0</v>
      </c>
      <c r="VB15" s="196">
        <f t="shared" ref="VB15:VB78" si="111">IF(UN15=1,ABS(UZ15*UR15),-ABS(UZ15*UR15))</f>
        <v>0</v>
      </c>
      <c r="VC15" s="196">
        <f t="shared" ref="VC15:VC78" si="112">IF(UO15=1,ABS(UY15*UR15),-ABS(UY15*UR15))</f>
        <v>0</v>
      </c>
      <c r="VD15" s="196">
        <f t="shared" ref="VD15:VD78" si="113">IF(UP15=1,ABS(UY15*UR15),-ABS(UY15*UR15))</f>
        <v>0</v>
      </c>
      <c r="VE15" s="196">
        <f t="shared" ref="VE15:VE20" si="114">IF(UQ15=1,ABS(UY15*UR15),-ABS(UY15*UR15))</f>
        <v>0</v>
      </c>
      <c r="VF15" s="196">
        <f t="shared" ref="VF15:VF78" si="115">IF(IF(UG15=UM15,1,0)=1,ABS(UY15*UR15),-ABS(UY15*UR15))</f>
        <v>0</v>
      </c>
      <c r="VG15" s="196">
        <f>IF(IF(UH15=UM15,1,0)=1,ABS(UY15*UR15),-ABS(UY15*UR15))</f>
        <v>0</v>
      </c>
      <c r="VH15" s="196">
        <f>IF(IF(sym!$O4=UM15,1,0)=1,ABS(UY15*UR15),-ABS(UY15*UR15))</f>
        <v>0</v>
      </c>
      <c r="VI15" s="196">
        <f>IF(IF(sym!$N4=UM15,1,0)=1,ABS(UY15*UR15),-ABS(UY15*UR15))</f>
        <v>0</v>
      </c>
      <c r="VJ15" s="196">
        <f t="shared" ref="VJ15" si="116">IF(IF(UM15=UM15,0,1)=1,ABS(UY15*UR15),-ABS(UY15*UR15))</f>
        <v>0</v>
      </c>
      <c r="VK15" s="196">
        <f t="shared" ref="VK15:VK78" si="117">ABS(UY15*UR15)</f>
        <v>0</v>
      </c>
      <c r="VM15">
        <f t="shared" ref="VM15:VM78" si="118">UM15</f>
        <v>0</v>
      </c>
      <c r="VN15" s="239"/>
      <c r="VO15" s="239"/>
      <c r="VP15" s="239"/>
      <c r="VQ15" s="214"/>
      <c r="VR15" s="240"/>
      <c r="VS15">
        <f t="shared" ref="VS15:VS78" si="119">IF(VQ15=1,-1,1)</f>
        <v>1</v>
      </c>
      <c r="VT15">
        <f t="shared" ref="VT15:VT78" si="120">IF(VR15&lt;0,VQ15*-1,VQ15)</f>
        <v>0</v>
      </c>
      <c r="VU15" s="214"/>
      <c r="VV15">
        <f>IF(VN15=VU15,1,0)</f>
        <v>1</v>
      </c>
      <c r="VW15">
        <f t="shared" ref="VW15" si="121">IF(VU15=VQ15,1,0)</f>
        <v>1</v>
      </c>
      <c r="VX15">
        <f>IF(VU15=VS15,1,0)</f>
        <v>0</v>
      </c>
      <c r="VY15">
        <f t="shared" ref="VY15:VY78" si="122">IF(VU15=VT15,1,0)</f>
        <v>1</v>
      </c>
      <c r="VZ15" s="248"/>
      <c r="WA15" s="202"/>
      <c r="WB15">
        <v>60</v>
      </c>
      <c r="WC15" t="str">
        <f t="shared" si="83"/>
        <v>FALSE</v>
      </c>
      <c r="WD15">
        <f>VLOOKUP($A15,'FuturesInfo (3)'!$A$2:$V$80,22)</f>
        <v>3</v>
      </c>
      <c r="WE15" s="252"/>
      <c r="WF15">
        <f t="shared" ref="WF15:WF78" si="123">IF(WE15=1,ROUND(WD15*(1+WF$13),0),ROUND(WD15*(1-WF$13),0))</f>
        <v>2</v>
      </c>
      <c r="WG15" s="138">
        <f>VLOOKUP($A15,'FuturesInfo (3)'!$A$2:$O$80,15)*WD15</f>
        <v>223890</v>
      </c>
      <c r="WH15" s="138">
        <f>VLOOKUP($A15,'FuturesInfo (3)'!$A$2:$O$80,15)*WF15</f>
        <v>149260</v>
      </c>
      <c r="WI15" s="196">
        <f t="shared" ref="WI15:WI78" si="124">IF(VV15=1,ABS(WG15*VZ15),-ABS(WG15*VZ15))</f>
        <v>0</v>
      </c>
      <c r="WJ15" s="196">
        <f t="shared" ref="WJ15:WJ78" si="125">IF(VV15=1,ABS(WH15*VZ15),-ABS(WH15*VZ15))</f>
        <v>0</v>
      </c>
      <c r="WK15" s="196">
        <f t="shared" ref="WK15:WK78" si="126">IF(VW15=1,ABS(WG15*VZ15),-ABS(WG15*VZ15))</f>
        <v>0</v>
      </c>
      <c r="WL15" s="196">
        <f t="shared" ref="WL15:WL78" si="127">IF(VX15=1,ABS(WG15*VZ15),-ABS(WG15*VZ15))</f>
        <v>0</v>
      </c>
      <c r="WM15" s="196">
        <f t="shared" ref="WM15:WM20" si="128">IF(VY15=1,ABS(WG15*VZ15),-ABS(WG15*VZ15))</f>
        <v>0</v>
      </c>
      <c r="WN15" s="196">
        <f t="shared" ref="WN15:WN78" si="129">IF(IF(VO15=VU15,1,0)=1,ABS(WG15*VZ15),-ABS(WG15*VZ15))</f>
        <v>0</v>
      </c>
      <c r="WO15" s="196">
        <f>IF(IF(VP15=VU15,1,0)=1,ABS(WG15*VZ15),-ABS(WG15*VZ15))</f>
        <v>0</v>
      </c>
      <c r="WP15" s="196">
        <f>IF(IF(sym!$O4=VU15,1,0)=1,ABS(WG15*VZ15),-ABS(WG15*VZ15))</f>
        <v>0</v>
      </c>
      <c r="WQ15" s="196">
        <f>IF(IF(sym!$N4=VU15,1,0)=1,ABS(WG15*VZ15),-ABS(WG15*VZ15))</f>
        <v>0</v>
      </c>
      <c r="WR15" s="196">
        <f t="shared" ref="WR15" si="130">IF(IF(VU15=VU15,0,1)=1,ABS(WG15*VZ15),-ABS(WG15*VZ15))</f>
        <v>0</v>
      </c>
      <c r="WS15" s="196">
        <f t="shared" ref="WS15:WS78" si="131">ABS(WG15*VZ15)</f>
        <v>0</v>
      </c>
    </row>
    <row r="16" spans="1:617"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96988.306799999991</v>
      </c>
      <c r="T16" s="144">
        <f t="shared" si="71"/>
        <v>509.55180187750665</v>
      </c>
      <c r="U16" s="144">
        <f t="shared" si="84"/>
        <v>509.55180187750665</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96988.306799999991</v>
      </c>
      <c r="AK16" s="196">
        <f t="shared" si="86"/>
        <v>-250.6721043264821</v>
      </c>
      <c r="AL16" s="196">
        <f t="shared" si="87"/>
        <v>-250.6721043264821</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96988.306799999991</v>
      </c>
      <c r="BB16" s="196">
        <f t="shared" si="80"/>
        <v>-1184.9053397448845</v>
      </c>
      <c r="BC16" s="196">
        <f t="shared" si="89"/>
        <v>-1184.9053397448845</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f t="shared" si="90"/>
        <v>1</v>
      </c>
      <c r="SX16" s="239">
        <v>1</v>
      </c>
      <c r="SY16" s="239">
        <v>-1</v>
      </c>
      <c r="SZ16" s="239">
        <v>1</v>
      </c>
      <c r="TA16" s="214">
        <v>1</v>
      </c>
      <c r="TB16" s="240">
        <v>6</v>
      </c>
      <c r="TC16">
        <f t="shared" si="91"/>
        <v>-1</v>
      </c>
      <c r="TD16">
        <f t="shared" si="92"/>
        <v>1</v>
      </c>
      <c r="TE16" s="214">
        <v>-1</v>
      </c>
      <c r="TF16">
        <f>IF(SX16=TE16,1,0)</f>
        <v>0</v>
      </c>
      <c r="TG16">
        <f>IF(TE16=TA16,1,0)</f>
        <v>0</v>
      </c>
      <c r="TH16">
        <f t="shared" ref="TH16:TH78" si="132">IF(TE16=TC16,1,0)</f>
        <v>1</v>
      </c>
      <c r="TI16">
        <f t="shared" si="94"/>
        <v>0</v>
      </c>
      <c r="TJ16" s="248">
        <v>-7.1884984025599999E-3</v>
      </c>
      <c r="TK16" s="202">
        <v>42548</v>
      </c>
      <c r="TL16">
        <v>60</v>
      </c>
      <c r="TM16" t="str">
        <f t="shared" si="81"/>
        <v>TRUE</v>
      </c>
      <c r="TN16">
        <f>VLOOKUP($A16,'FuturesInfo (3)'!$A$2:$V$80,22)</f>
        <v>1</v>
      </c>
      <c r="TO16" s="252">
        <v>2</v>
      </c>
      <c r="TP16">
        <f t="shared" si="95"/>
        <v>1</v>
      </c>
      <c r="TQ16" s="138">
        <f>VLOOKUP($A16,'FuturesInfo (3)'!$A$2:$O$80,15)*TN16</f>
        <v>96988.306799999991</v>
      </c>
      <c r="TR16" s="138">
        <f>VLOOKUP($A16,'FuturesInfo (3)'!$A$2:$O$80,15)*TP16</f>
        <v>96988.306799999991</v>
      </c>
      <c r="TS16" s="196">
        <f t="shared" si="96"/>
        <v>-697.20028849879907</v>
      </c>
      <c r="TT16" s="196">
        <f t="shared" si="97"/>
        <v>-697.20028849879907</v>
      </c>
      <c r="TU16" s="196">
        <f t="shared" si="98"/>
        <v>-697.20028849879907</v>
      </c>
      <c r="TV16" s="196">
        <f t="shared" si="99"/>
        <v>697.20028849879907</v>
      </c>
      <c r="TW16" s="196">
        <f t="shared" si="100"/>
        <v>-697.20028849879907</v>
      </c>
      <c r="TX16" s="196">
        <f t="shared" si="101"/>
        <v>697.20028849879907</v>
      </c>
      <c r="TY16" s="196">
        <f t="shared" ref="TY16:TY79" si="133">IF(IF(SZ16=TE16,1,0)=1,ABS(TQ16*TJ16),-ABS(TQ16*TJ16))</f>
        <v>-697.20028849879907</v>
      </c>
      <c r="TZ16" s="196">
        <f>IF(IF(sym!$O5=TE16,1,0)=1,ABS(TQ16*TJ16),-ABS(TQ16*TJ16))</f>
        <v>-697.20028849879907</v>
      </c>
      <c r="UA16" s="196">
        <f>IF(IF(sym!$N5=TE16,1,0)=1,ABS(TQ16*TJ16),-ABS(TQ16*TJ16))</f>
        <v>697.20028849879907</v>
      </c>
      <c r="UB16" s="196">
        <f>IF(IF(TE16=TE16,0,1)=1,ABS(TQ16*TJ16),-ABS(TQ16*TJ16))</f>
        <v>-697.20028849879907</v>
      </c>
      <c r="UC16" s="196">
        <f t="shared" si="103"/>
        <v>697.20028849879907</v>
      </c>
      <c r="UE16">
        <f t="shared" si="104"/>
        <v>-1</v>
      </c>
      <c r="UF16" s="239">
        <v>1</v>
      </c>
      <c r="UG16" s="239">
        <v>-1</v>
      </c>
      <c r="UH16" s="239">
        <v>1</v>
      </c>
      <c r="UI16" s="214">
        <v>1</v>
      </c>
      <c r="UJ16" s="240">
        <v>7</v>
      </c>
      <c r="UK16">
        <f t="shared" si="105"/>
        <v>-1</v>
      </c>
      <c r="UL16">
        <f t="shared" si="106"/>
        <v>1</v>
      </c>
      <c r="UM16" s="214"/>
      <c r="UN16">
        <f>IF(UF16=UM16,1,0)</f>
        <v>0</v>
      </c>
      <c r="UO16">
        <f>IF(UM16=UI16,1,0)</f>
        <v>0</v>
      </c>
      <c r="UP16">
        <f t="shared" ref="UP16:UP79" si="134">IF(UM16=UK16,1,0)</f>
        <v>0</v>
      </c>
      <c r="UQ16">
        <f t="shared" si="108"/>
        <v>0</v>
      </c>
      <c r="UR16" s="248"/>
      <c r="US16" s="202">
        <v>42548</v>
      </c>
      <c r="UT16">
        <v>60</v>
      </c>
      <c r="UU16" t="str">
        <f t="shared" si="82"/>
        <v>TRUE</v>
      </c>
      <c r="UV16">
        <f>VLOOKUP($A16,'FuturesInfo (3)'!$A$2:$V$80,22)</f>
        <v>1</v>
      </c>
      <c r="UW16" s="252">
        <v>1</v>
      </c>
      <c r="UX16">
        <f t="shared" si="109"/>
        <v>1</v>
      </c>
      <c r="UY16" s="138">
        <f>VLOOKUP($A16,'FuturesInfo (3)'!$A$2:$O$80,15)*UV16</f>
        <v>96988.306799999991</v>
      </c>
      <c r="UZ16" s="138">
        <f>VLOOKUP($A16,'FuturesInfo (3)'!$A$2:$O$80,15)*UX16</f>
        <v>96988.306799999991</v>
      </c>
      <c r="VA16" s="196">
        <f t="shared" si="110"/>
        <v>0</v>
      </c>
      <c r="VB16" s="196">
        <f t="shared" si="111"/>
        <v>0</v>
      </c>
      <c r="VC16" s="196">
        <f t="shared" si="112"/>
        <v>0</v>
      </c>
      <c r="VD16" s="196">
        <f t="shared" si="113"/>
        <v>0</v>
      </c>
      <c r="VE16" s="196">
        <f t="shared" si="114"/>
        <v>0</v>
      </c>
      <c r="VF16" s="196">
        <f t="shared" si="115"/>
        <v>0</v>
      </c>
      <c r="VG16" s="196">
        <f t="shared" ref="VG16:VG79" si="135">IF(IF(UH16=UM16,1,0)=1,ABS(UY16*UR16),-ABS(UY16*UR16))</f>
        <v>0</v>
      </c>
      <c r="VH16" s="196">
        <f>IF(IF(sym!$O5=UM16,1,0)=1,ABS(UY16*UR16),-ABS(UY16*UR16))</f>
        <v>0</v>
      </c>
      <c r="VI16" s="196">
        <f>IF(IF(sym!$N5=UM16,1,0)=1,ABS(UY16*UR16),-ABS(UY16*UR16))</f>
        <v>0</v>
      </c>
      <c r="VJ16" s="196">
        <f>IF(IF(UM16=UM16,0,1)=1,ABS(UY16*UR16),-ABS(UY16*UR16))</f>
        <v>0</v>
      </c>
      <c r="VK16" s="196">
        <f t="shared" si="117"/>
        <v>0</v>
      </c>
      <c r="VM16">
        <f t="shared" si="118"/>
        <v>0</v>
      </c>
      <c r="VN16" s="239"/>
      <c r="VO16" s="239"/>
      <c r="VP16" s="239"/>
      <c r="VQ16" s="214"/>
      <c r="VR16" s="240"/>
      <c r="VS16">
        <f t="shared" si="119"/>
        <v>1</v>
      </c>
      <c r="VT16">
        <f t="shared" si="120"/>
        <v>0</v>
      </c>
      <c r="VU16" s="214"/>
      <c r="VV16">
        <f>IF(VN16=VU16,1,0)</f>
        <v>1</v>
      </c>
      <c r="VW16">
        <f>IF(VU16=VQ16,1,0)</f>
        <v>1</v>
      </c>
      <c r="VX16">
        <f t="shared" ref="VX16:VX79" si="136">IF(VU16=VS16,1,0)</f>
        <v>0</v>
      </c>
      <c r="VY16">
        <f t="shared" si="122"/>
        <v>1</v>
      </c>
      <c r="VZ16" s="248"/>
      <c r="WA16" s="202"/>
      <c r="WB16">
        <v>60</v>
      </c>
      <c r="WC16" t="str">
        <f t="shared" si="83"/>
        <v>FALSE</v>
      </c>
      <c r="WD16">
        <f>VLOOKUP($A16,'FuturesInfo (3)'!$A$2:$V$80,22)</f>
        <v>1</v>
      </c>
      <c r="WE16" s="252"/>
      <c r="WF16">
        <f t="shared" si="123"/>
        <v>1</v>
      </c>
      <c r="WG16" s="138">
        <f>VLOOKUP($A16,'FuturesInfo (3)'!$A$2:$O$80,15)*WD16</f>
        <v>96988.306799999991</v>
      </c>
      <c r="WH16" s="138">
        <f>VLOOKUP($A16,'FuturesInfo (3)'!$A$2:$O$80,15)*WF16</f>
        <v>96988.306799999991</v>
      </c>
      <c r="WI16" s="196">
        <f t="shared" si="124"/>
        <v>0</v>
      </c>
      <c r="WJ16" s="196">
        <f t="shared" si="125"/>
        <v>0</v>
      </c>
      <c r="WK16" s="196">
        <f t="shared" si="126"/>
        <v>0</v>
      </c>
      <c r="WL16" s="196">
        <f t="shared" si="127"/>
        <v>0</v>
      </c>
      <c r="WM16" s="196">
        <f t="shared" si="128"/>
        <v>0</v>
      </c>
      <c r="WN16" s="196">
        <f t="shared" si="129"/>
        <v>0</v>
      </c>
      <c r="WO16" s="196">
        <f t="shared" ref="WO16:WO79" si="137">IF(IF(VP16=VU16,1,0)=1,ABS(WG16*VZ16),-ABS(WG16*VZ16))</f>
        <v>0</v>
      </c>
      <c r="WP16" s="196">
        <f>IF(IF(sym!$O5=VU16,1,0)=1,ABS(WG16*VZ16),-ABS(WG16*VZ16))</f>
        <v>0</v>
      </c>
      <c r="WQ16" s="196">
        <f>IF(IF(sym!$N5=VU16,1,0)=1,ABS(WG16*VZ16),-ABS(WG16*VZ16))</f>
        <v>0</v>
      </c>
      <c r="WR16" s="196">
        <f>IF(IF(VU16=VU16,0,1)=1,ABS(WG16*VZ16),-ABS(WG16*VZ16))</f>
        <v>0</v>
      </c>
      <c r="WS16" s="196">
        <f t="shared" si="131"/>
        <v>0</v>
      </c>
    </row>
    <row r="17" spans="1:617"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94920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94920</v>
      </c>
      <c r="AK17" s="196">
        <f t="shared" si="86"/>
        <v>735.58586484826799</v>
      </c>
      <c r="AL17" s="196">
        <f t="shared" si="87"/>
        <v>-735.58586484826799</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94920</v>
      </c>
      <c r="BB17" s="196">
        <f t="shared" si="80"/>
        <v>-642.33774223307637</v>
      </c>
      <c r="BC17" s="196">
        <f t="shared" si="89"/>
        <v>642.33774223307637</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f t="shared" si="90"/>
        <v>-1</v>
      </c>
      <c r="SX17" s="239">
        <v>1</v>
      </c>
      <c r="SY17" s="239">
        <v>1</v>
      </c>
      <c r="SZ17" s="239">
        <v>1</v>
      </c>
      <c r="TA17" s="214">
        <v>1</v>
      </c>
      <c r="TB17" s="240">
        <v>9</v>
      </c>
      <c r="TC17">
        <f t="shared" si="91"/>
        <v>-1</v>
      </c>
      <c r="TD17">
        <f t="shared" si="92"/>
        <v>1</v>
      </c>
      <c r="TE17" s="214">
        <v>-1</v>
      </c>
      <c r="TF17">
        <f t="shared" ref="TF17:TF80" si="140">IF(SX17=TE17,1,0)</f>
        <v>0</v>
      </c>
      <c r="TG17">
        <f t="shared" si="93"/>
        <v>0</v>
      </c>
      <c r="TH17">
        <f t="shared" si="132"/>
        <v>1</v>
      </c>
      <c r="TI17">
        <f t="shared" si="94"/>
        <v>0</v>
      </c>
      <c r="TJ17" s="248"/>
      <c r="TK17" s="202">
        <v>42541</v>
      </c>
      <c r="TL17">
        <v>60</v>
      </c>
      <c r="TM17" t="str">
        <f t="shared" si="81"/>
        <v>TRUE</v>
      </c>
      <c r="TN17">
        <f>VLOOKUP($A17,'FuturesInfo (3)'!$A$2:$V$80,22)</f>
        <v>5</v>
      </c>
      <c r="TO17" s="252">
        <v>2</v>
      </c>
      <c r="TP17">
        <f t="shared" si="95"/>
        <v>4</v>
      </c>
      <c r="TQ17" s="138">
        <f>VLOOKUP($A17,'FuturesInfo (3)'!$A$2:$O$80,15)*TN17</f>
        <v>94920</v>
      </c>
      <c r="TR17" s="138">
        <f>VLOOKUP($A17,'FuturesInfo (3)'!$A$2:$O$80,15)*TP17</f>
        <v>75936</v>
      </c>
      <c r="TS17" s="196">
        <f t="shared" si="96"/>
        <v>0</v>
      </c>
      <c r="TT17" s="196">
        <f t="shared" si="97"/>
        <v>0</v>
      </c>
      <c r="TU17" s="196">
        <f t="shared" si="98"/>
        <v>0</v>
      </c>
      <c r="TV17" s="196">
        <f t="shared" si="99"/>
        <v>0</v>
      </c>
      <c r="TW17" s="196">
        <f t="shared" si="100"/>
        <v>0</v>
      </c>
      <c r="TX17" s="196">
        <f t="shared" si="101"/>
        <v>0</v>
      </c>
      <c r="TY17" s="196">
        <f t="shared" si="133"/>
        <v>0</v>
      </c>
      <c r="TZ17" s="196">
        <f>IF(IF(sym!$O6=TE17,1,0)=1,ABS(TQ17*TJ17),-ABS(TQ17*TJ17))</f>
        <v>0</v>
      </c>
      <c r="UA17" s="196">
        <f>IF(IF(sym!$N6=TE17,1,0)=1,ABS(TQ17*TJ17),-ABS(TQ17*TJ17))</f>
        <v>0</v>
      </c>
      <c r="UB17" s="196">
        <f t="shared" ref="UB17:UB80" si="141">IF(IF(TE17=TE17,0,1)=1,ABS(TQ17*TJ17),-ABS(TQ17*TJ17))</f>
        <v>0</v>
      </c>
      <c r="UC17" s="196">
        <f t="shared" si="103"/>
        <v>0</v>
      </c>
      <c r="UE17">
        <f t="shared" si="104"/>
        <v>-1</v>
      </c>
      <c r="UF17" s="239">
        <v>1</v>
      </c>
      <c r="UG17" s="239">
        <v>1</v>
      </c>
      <c r="UH17" s="239">
        <v>1</v>
      </c>
      <c r="UI17" s="214">
        <v>1</v>
      </c>
      <c r="UJ17" s="240">
        <v>9</v>
      </c>
      <c r="UK17">
        <f t="shared" si="105"/>
        <v>-1</v>
      </c>
      <c r="UL17">
        <f t="shared" si="106"/>
        <v>1</v>
      </c>
      <c r="UM17" s="214"/>
      <c r="UN17">
        <f t="shared" ref="UN17:UN35" si="142">IF(UF17=UM17,1,0)</f>
        <v>0</v>
      </c>
      <c r="UO17">
        <f t="shared" ref="UO17:UO21" si="143">IF(UM17=UI17,1,0)</f>
        <v>0</v>
      </c>
      <c r="UP17">
        <f t="shared" si="134"/>
        <v>0</v>
      </c>
      <c r="UQ17">
        <f t="shared" si="108"/>
        <v>0</v>
      </c>
      <c r="UR17" s="248"/>
      <c r="US17" s="202">
        <v>42541</v>
      </c>
      <c r="UT17">
        <v>60</v>
      </c>
      <c r="UU17" t="str">
        <f t="shared" si="82"/>
        <v>TRUE</v>
      </c>
      <c r="UV17">
        <f>VLOOKUP($A17,'FuturesInfo (3)'!$A$2:$V$80,22)</f>
        <v>5</v>
      </c>
      <c r="UW17" s="252">
        <v>2</v>
      </c>
      <c r="UX17">
        <f t="shared" si="109"/>
        <v>4</v>
      </c>
      <c r="UY17" s="138">
        <f>VLOOKUP($A17,'FuturesInfo (3)'!$A$2:$O$80,15)*UV17</f>
        <v>94920</v>
      </c>
      <c r="UZ17" s="138">
        <f>VLOOKUP($A17,'FuturesInfo (3)'!$A$2:$O$80,15)*UX17</f>
        <v>75936</v>
      </c>
      <c r="VA17" s="196">
        <f t="shared" si="110"/>
        <v>0</v>
      </c>
      <c r="VB17" s="196">
        <f t="shared" si="111"/>
        <v>0</v>
      </c>
      <c r="VC17" s="196">
        <f t="shared" si="112"/>
        <v>0</v>
      </c>
      <c r="VD17" s="196">
        <f t="shared" si="113"/>
        <v>0</v>
      </c>
      <c r="VE17" s="196">
        <f t="shared" si="114"/>
        <v>0</v>
      </c>
      <c r="VF17" s="196">
        <f t="shared" si="115"/>
        <v>0</v>
      </c>
      <c r="VG17" s="196">
        <f t="shared" si="135"/>
        <v>0</v>
      </c>
      <c r="VH17" s="196">
        <f>IF(IF(sym!$O6=UM17,1,0)=1,ABS(UY17*UR17),-ABS(UY17*UR17))</f>
        <v>0</v>
      </c>
      <c r="VI17" s="196">
        <f>IF(IF(sym!$N6=UM17,1,0)=1,ABS(UY17*UR17),-ABS(UY17*UR17))</f>
        <v>0</v>
      </c>
      <c r="VJ17" s="196">
        <f t="shared" ref="VJ17:VJ80" si="144">IF(IF(UM17=UM17,0,1)=1,ABS(UY17*UR17),-ABS(UY17*UR17))</f>
        <v>0</v>
      </c>
      <c r="VK17" s="196">
        <f t="shared" si="117"/>
        <v>0</v>
      </c>
      <c r="VM17">
        <f t="shared" si="118"/>
        <v>0</v>
      </c>
      <c r="VN17" s="239"/>
      <c r="VO17" s="239"/>
      <c r="VP17" s="239"/>
      <c r="VQ17" s="214"/>
      <c r="VR17" s="240"/>
      <c r="VS17">
        <f t="shared" si="119"/>
        <v>1</v>
      </c>
      <c r="VT17">
        <f t="shared" si="120"/>
        <v>0</v>
      </c>
      <c r="VU17" s="214"/>
      <c r="VV17">
        <f t="shared" ref="VV17:VV35" si="145">IF(VN17=VU17,1,0)</f>
        <v>1</v>
      </c>
      <c r="VW17">
        <f t="shared" ref="VW17:VW21" si="146">IF(VU17=VQ17,1,0)</f>
        <v>1</v>
      </c>
      <c r="VX17">
        <f t="shared" si="136"/>
        <v>0</v>
      </c>
      <c r="VY17">
        <f t="shared" si="122"/>
        <v>1</v>
      </c>
      <c r="VZ17" s="248"/>
      <c r="WA17" s="202"/>
      <c r="WB17">
        <v>60</v>
      </c>
      <c r="WC17" t="str">
        <f t="shared" si="83"/>
        <v>FALSE</v>
      </c>
      <c r="WD17">
        <f>VLOOKUP($A17,'FuturesInfo (3)'!$A$2:$V$80,22)</f>
        <v>5</v>
      </c>
      <c r="WE17" s="252"/>
      <c r="WF17">
        <f t="shared" si="123"/>
        <v>4</v>
      </c>
      <c r="WG17" s="138">
        <f>VLOOKUP($A17,'FuturesInfo (3)'!$A$2:$O$80,15)*WD17</f>
        <v>94920</v>
      </c>
      <c r="WH17" s="138">
        <f>VLOOKUP($A17,'FuturesInfo (3)'!$A$2:$O$80,15)*WF17</f>
        <v>75936</v>
      </c>
      <c r="WI17" s="196">
        <f t="shared" si="124"/>
        <v>0</v>
      </c>
      <c r="WJ17" s="196">
        <f t="shared" si="125"/>
        <v>0</v>
      </c>
      <c r="WK17" s="196">
        <f t="shared" si="126"/>
        <v>0</v>
      </c>
      <c r="WL17" s="196">
        <f t="shared" si="127"/>
        <v>0</v>
      </c>
      <c r="WM17" s="196">
        <f t="shared" si="128"/>
        <v>0</v>
      </c>
      <c r="WN17" s="196">
        <f t="shared" si="129"/>
        <v>0</v>
      </c>
      <c r="WO17" s="196">
        <f t="shared" si="137"/>
        <v>0</v>
      </c>
      <c r="WP17" s="196">
        <f>IF(IF(sym!$O6=VU17,1,0)=1,ABS(WG17*VZ17),-ABS(WG17*VZ17))</f>
        <v>0</v>
      </c>
      <c r="WQ17" s="196">
        <f>IF(IF(sym!$N6=VU17,1,0)=1,ABS(WG17*VZ17),-ABS(WG17*VZ17))</f>
        <v>0</v>
      </c>
      <c r="WR17" s="196">
        <f t="shared" ref="WR17:WR80" si="147">IF(IF(VU17=VU17,0,1)=1,ABS(WG17*VZ17),-ABS(WG17*VZ17))</f>
        <v>0</v>
      </c>
      <c r="WS17" s="196">
        <f t="shared" si="131"/>
        <v>0</v>
      </c>
    </row>
    <row r="18" spans="1:617"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166162.5</v>
      </c>
      <c r="T18" s="144">
        <f t="shared" si="71"/>
        <v>-990.36489015245252</v>
      </c>
      <c r="U18" s="144">
        <f t="shared" si="84"/>
        <v>990.36489015245252</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166162.5</v>
      </c>
      <c r="AK18" s="196">
        <f t="shared" si="86"/>
        <v>641.06786083370628</v>
      </c>
      <c r="AL18" s="196">
        <f t="shared" si="87"/>
        <v>-641.06786083370628</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166162.5</v>
      </c>
      <c r="BB18" s="196">
        <f t="shared" si="80"/>
        <v>1068.7538903105217</v>
      </c>
      <c r="BC18" s="196">
        <f t="shared" si="89"/>
        <v>1068.7538903105217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f t="shared" si="90"/>
        <v>1</v>
      </c>
      <c r="SX18" s="239">
        <v>-1</v>
      </c>
      <c r="SY18" s="239">
        <v>-1</v>
      </c>
      <c r="SZ18" s="239">
        <v>1</v>
      </c>
      <c r="TA18" s="214">
        <v>1</v>
      </c>
      <c r="TB18" s="240">
        <v>-4</v>
      </c>
      <c r="TC18">
        <f t="shared" si="91"/>
        <v>-1</v>
      </c>
      <c r="TD18">
        <f t="shared" si="92"/>
        <v>-1</v>
      </c>
      <c r="TE18" s="214">
        <v>1</v>
      </c>
      <c r="TF18">
        <f t="shared" si="140"/>
        <v>0</v>
      </c>
      <c r="TG18">
        <f t="shared" si="93"/>
        <v>1</v>
      </c>
      <c r="TH18">
        <f t="shared" si="132"/>
        <v>0</v>
      </c>
      <c r="TI18">
        <f t="shared" si="94"/>
        <v>0</v>
      </c>
      <c r="TJ18" s="248"/>
      <c r="TK18" s="202">
        <v>42548</v>
      </c>
      <c r="TL18">
        <v>60</v>
      </c>
      <c r="TM18" t="str">
        <f t="shared" si="81"/>
        <v>TRUE</v>
      </c>
      <c r="TN18">
        <f>VLOOKUP($A18,'FuturesInfo (3)'!$A$2:$V$80,22)</f>
        <v>2</v>
      </c>
      <c r="TO18" s="252">
        <v>1</v>
      </c>
      <c r="TP18">
        <f t="shared" si="95"/>
        <v>3</v>
      </c>
      <c r="TQ18" s="138">
        <f>VLOOKUP($A18,'FuturesInfo (3)'!$A$2:$O$80,15)*TN18</f>
        <v>166162.5</v>
      </c>
      <c r="TR18" s="138">
        <f>VLOOKUP($A18,'FuturesInfo (3)'!$A$2:$O$80,15)*TP18</f>
        <v>249243.75</v>
      </c>
      <c r="TS18" s="196">
        <f t="shared" si="96"/>
        <v>0</v>
      </c>
      <c r="TT18" s="196">
        <f t="shared" si="97"/>
        <v>0</v>
      </c>
      <c r="TU18" s="196">
        <f t="shared" si="98"/>
        <v>0</v>
      </c>
      <c r="TV18" s="196">
        <f t="shared" si="99"/>
        <v>0</v>
      </c>
      <c r="TW18" s="196">
        <f t="shared" si="100"/>
        <v>0</v>
      </c>
      <c r="TX18" s="196">
        <f t="shared" si="101"/>
        <v>0</v>
      </c>
      <c r="TY18" s="196">
        <f t="shared" si="133"/>
        <v>0</v>
      </c>
      <c r="TZ18" s="196">
        <f>IF(IF(sym!$O7=TE18,1,0)=1,ABS(TQ18*TJ18),-ABS(TQ18*TJ18))</f>
        <v>0</v>
      </c>
      <c r="UA18" s="196">
        <f>IF(IF(sym!$N7=TE18,1,0)=1,ABS(TQ18*TJ18),-ABS(TQ18*TJ18))</f>
        <v>0</v>
      </c>
      <c r="UB18" s="196">
        <f t="shared" si="141"/>
        <v>0</v>
      </c>
      <c r="UC18" s="196">
        <f t="shared" si="103"/>
        <v>0</v>
      </c>
      <c r="UE18">
        <f t="shared" si="104"/>
        <v>1</v>
      </c>
      <c r="UF18" s="239">
        <v>-1</v>
      </c>
      <c r="UG18" s="239">
        <v>-1</v>
      </c>
      <c r="UH18" s="239">
        <v>1</v>
      </c>
      <c r="UI18" s="214">
        <v>1</v>
      </c>
      <c r="UJ18" s="240">
        <v>-4</v>
      </c>
      <c r="UK18">
        <f t="shared" si="105"/>
        <v>-1</v>
      </c>
      <c r="UL18">
        <f t="shared" si="106"/>
        <v>-1</v>
      </c>
      <c r="UM18" s="214"/>
      <c r="UN18">
        <f t="shared" si="142"/>
        <v>0</v>
      </c>
      <c r="UO18">
        <f t="shared" si="143"/>
        <v>0</v>
      </c>
      <c r="UP18">
        <f t="shared" si="134"/>
        <v>0</v>
      </c>
      <c r="UQ18">
        <f t="shared" si="108"/>
        <v>0</v>
      </c>
      <c r="UR18" s="248"/>
      <c r="US18" s="202">
        <v>42548</v>
      </c>
      <c r="UT18">
        <v>60</v>
      </c>
      <c r="UU18" t="str">
        <f t="shared" si="82"/>
        <v>TRUE</v>
      </c>
      <c r="UV18">
        <f>VLOOKUP($A18,'FuturesInfo (3)'!$A$2:$V$80,22)</f>
        <v>2</v>
      </c>
      <c r="UW18" s="252">
        <v>1</v>
      </c>
      <c r="UX18">
        <f t="shared" si="109"/>
        <v>3</v>
      </c>
      <c r="UY18" s="138">
        <f>VLOOKUP($A18,'FuturesInfo (3)'!$A$2:$O$80,15)*UV18</f>
        <v>166162.5</v>
      </c>
      <c r="UZ18" s="138">
        <f>VLOOKUP($A18,'FuturesInfo (3)'!$A$2:$O$80,15)*UX18</f>
        <v>249243.75</v>
      </c>
      <c r="VA18" s="196">
        <f t="shared" si="110"/>
        <v>0</v>
      </c>
      <c r="VB18" s="196">
        <f t="shared" si="111"/>
        <v>0</v>
      </c>
      <c r="VC18" s="196">
        <f t="shared" si="112"/>
        <v>0</v>
      </c>
      <c r="VD18" s="196">
        <f t="shared" si="113"/>
        <v>0</v>
      </c>
      <c r="VE18" s="196">
        <f t="shared" si="114"/>
        <v>0</v>
      </c>
      <c r="VF18" s="196">
        <f t="shared" si="115"/>
        <v>0</v>
      </c>
      <c r="VG18" s="196">
        <f t="shared" si="135"/>
        <v>0</v>
      </c>
      <c r="VH18" s="196">
        <f>IF(IF(sym!$O7=UM18,1,0)=1,ABS(UY18*UR18),-ABS(UY18*UR18))</f>
        <v>0</v>
      </c>
      <c r="VI18" s="196">
        <f>IF(IF(sym!$N7=UM18,1,0)=1,ABS(UY18*UR18),-ABS(UY18*UR18))</f>
        <v>0</v>
      </c>
      <c r="VJ18" s="196">
        <f t="shared" si="144"/>
        <v>0</v>
      </c>
      <c r="VK18" s="196">
        <f t="shared" si="117"/>
        <v>0</v>
      </c>
      <c r="VM18">
        <f t="shared" si="118"/>
        <v>0</v>
      </c>
      <c r="VN18" s="239"/>
      <c r="VO18" s="239"/>
      <c r="VP18" s="239"/>
      <c r="VQ18" s="214"/>
      <c r="VR18" s="240"/>
      <c r="VS18">
        <f t="shared" si="119"/>
        <v>1</v>
      </c>
      <c r="VT18">
        <f t="shared" si="120"/>
        <v>0</v>
      </c>
      <c r="VU18" s="214"/>
      <c r="VV18">
        <f t="shared" si="145"/>
        <v>1</v>
      </c>
      <c r="VW18">
        <f t="shared" si="146"/>
        <v>1</v>
      </c>
      <c r="VX18">
        <f t="shared" si="136"/>
        <v>0</v>
      </c>
      <c r="VY18">
        <f t="shared" si="122"/>
        <v>1</v>
      </c>
      <c r="VZ18" s="248"/>
      <c r="WA18" s="202"/>
      <c r="WB18">
        <v>60</v>
      </c>
      <c r="WC18" t="str">
        <f t="shared" si="83"/>
        <v>FALSE</v>
      </c>
      <c r="WD18">
        <f>VLOOKUP($A18,'FuturesInfo (3)'!$A$2:$V$80,22)</f>
        <v>2</v>
      </c>
      <c r="WE18" s="252"/>
      <c r="WF18">
        <f t="shared" si="123"/>
        <v>2</v>
      </c>
      <c r="WG18" s="138">
        <f>VLOOKUP($A18,'FuturesInfo (3)'!$A$2:$O$80,15)*WD18</f>
        <v>166162.5</v>
      </c>
      <c r="WH18" s="138">
        <f>VLOOKUP($A18,'FuturesInfo (3)'!$A$2:$O$80,15)*WF18</f>
        <v>166162.5</v>
      </c>
      <c r="WI18" s="196">
        <f t="shared" si="124"/>
        <v>0</v>
      </c>
      <c r="WJ18" s="196">
        <f t="shared" si="125"/>
        <v>0</v>
      </c>
      <c r="WK18" s="196">
        <f t="shared" si="126"/>
        <v>0</v>
      </c>
      <c r="WL18" s="196">
        <f t="shared" si="127"/>
        <v>0</v>
      </c>
      <c r="WM18" s="196">
        <f t="shared" si="128"/>
        <v>0</v>
      </c>
      <c r="WN18" s="196">
        <f t="shared" si="129"/>
        <v>0</v>
      </c>
      <c r="WO18" s="196">
        <f t="shared" si="137"/>
        <v>0</v>
      </c>
      <c r="WP18" s="196">
        <f>IF(IF(sym!$O7=VU18,1,0)=1,ABS(WG18*VZ18),-ABS(WG18*VZ18))</f>
        <v>0</v>
      </c>
      <c r="WQ18" s="196">
        <f>IF(IF(sym!$N7=VU18,1,0)=1,ABS(WG18*VZ18),-ABS(WG18*VZ18))</f>
        <v>0</v>
      </c>
      <c r="WR18" s="196">
        <f t="shared" si="147"/>
        <v>0</v>
      </c>
      <c r="WS18" s="196">
        <f t="shared" si="131"/>
        <v>0</v>
      </c>
    </row>
    <row r="19" spans="1:617"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4</v>
      </c>
      <c r="Q19">
        <f t="shared" si="70"/>
        <v>4</v>
      </c>
      <c r="R19">
        <f t="shared" si="70"/>
        <v>4</v>
      </c>
      <c r="S19" s="138">
        <f>VLOOKUP($A19,'FuturesInfo (3)'!$A$2:$O$80,15)*Q19</f>
        <v>72000</v>
      </c>
      <c r="T19" s="144">
        <f t="shared" si="71"/>
        <v>520.16857314840001</v>
      </c>
      <c r="U19" s="144">
        <f t="shared" si="84"/>
        <v>520.16857314840001</v>
      </c>
      <c r="W19">
        <f t="shared" si="72"/>
        <v>1</v>
      </c>
      <c r="X19">
        <v>1</v>
      </c>
      <c r="Y19">
        <v>1</v>
      </c>
      <c r="Z19">
        <v>1</v>
      </c>
      <c r="AA19">
        <f t="shared" si="138"/>
        <v>1</v>
      </c>
      <c r="AB19">
        <f t="shared" si="73"/>
        <v>1</v>
      </c>
      <c r="AC19" s="1">
        <v>2.1518230723299999E-2</v>
      </c>
      <c r="AD19" s="2">
        <v>10</v>
      </c>
      <c r="AE19">
        <v>60</v>
      </c>
      <c r="AF19" t="str">
        <f t="shared" si="74"/>
        <v>TRUE</v>
      </c>
      <c r="AG19">
        <f>VLOOKUP($A19,'FuturesInfo (3)'!$A$2:$V$80,22)</f>
        <v>4</v>
      </c>
      <c r="AH19">
        <f t="shared" si="75"/>
        <v>5</v>
      </c>
      <c r="AI19">
        <f t="shared" si="85"/>
        <v>4</v>
      </c>
      <c r="AJ19" s="138">
        <f>VLOOKUP($A19,'FuturesInfo (3)'!$A$2:$O$80,15)*AI19</f>
        <v>72000</v>
      </c>
      <c r="AK19" s="196">
        <f t="shared" si="86"/>
        <v>1549.3126120775999</v>
      </c>
      <c r="AL19" s="196">
        <f t="shared" si="87"/>
        <v>1549.3126120775999</v>
      </c>
      <c r="AN19">
        <f t="shared" si="76"/>
        <v>1</v>
      </c>
      <c r="AO19">
        <v>1</v>
      </c>
      <c r="AP19">
        <v>1</v>
      </c>
      <c r="AQ19">
        <v>1</v>
      </c>
      <c r="AR19">
        <f t="shared" si="139"/>
        <v>1</v>
      </c>
      <c r="AS19">
        <f t="shared" si="77"/>
        <v>1</v>
      </c>
      <c r="AT19" s="1">
        <v>1.17027501463E-3</v>
      </c>
      <c r="AU19" s="2">
        <v>10</v>
      </c>
      <c r="AV19">
        <v>60</v>
      </c>
      <c r="AW19" t="str">
        <f t="shared" si="78"/>
        <v>TRUE</v>
      </c>
      <c r="AX19">
        <f>VLOOKUP($A19,'FuturesInfo (3)'!$A$2:$V$80,22)</f>
        <v>4</v>
      </c>
      <c r="AY19">
        <f t="shared" si="79"/>
        <v>5</v>
      </c>
      <c r="AZ19" s="182">
        <v>6</v>
      </c>
      <c r="BA19" s="138">
        <f>VLOOKUP($A19,'FuturesInfo (3)'!$A$2:$O$80,15)*AZ19</f>
        <v>108000</v>
      </c>
      <c r="BB19" s="196">
        <f t="shared" si="80"/>
        <v>126.38970158004</v>
      </c>
      <c r="BC19" s="196">
        <f t="shared" si="89"/>
        <v>126.38970158004</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f t="shared" si="90"/>
        <v>-1</v>
      </c>
      <c r="SX19" s="239">
        <v>-1</v>
      </c>
      <c r="SY19" s="239">
        <v>1</v>
      </c>
      <c r="SZ19" s="239">
        <v>-1</v>
      </c>
      <c r="TA19" s="214">
        <v>-1</v>
      </c>
      <c r="TB19" s="240">
        <v>9</v>
      </c>
      <c r="TC19">
        <f t="shared" si="91"/>
        <v>1</v>
      </c>
      <c r="TD19">
        <f t="shared" si="92"/>
        <v>-1</v>
      </c>
      <c r="TE19" s="214">
        <v>-1</v>
      </c>
      <c r="TF19">
        <f t="shared" si="140"/>
        <v>1</v>
      </c>
      <c r="TG19">
        <f t="shared" si="93"/>
        <v>1</v>
      </c>
      <c r="TH19">
        <f t="shared" si="132"/>
        <v>0</v>
      </c>
      <c r="TI19">
        <f t="shared" si="94"/>
        <v>1</v>
      </c>
      <c r="TJ19" s="248"/>
      <c r="TK19" s="202">
        <v>42541</v>
      </c>
      <c r="TL19">
        <v>60</v>
      </c>
      <c r="TM19" t="str">
        <f t="shared" si="81"/>
        <v>TRUE</v>
      </c>
      <c r="TN19">
        <f>VLOOKUP($A19,'FuturesInfo (3)'!$A$2:$V$80,22)</f>
        <v>4</v>
      </c>
      <c r="TO19" s="252">
        <v>2</v>
      </c>
      <c r="TP19">
        <f t="shared" si="95"/>
        <v>3</v>
      </c>
      <c r="TQ19" s="138">
        <f>VLOOKUP($A19,'FuturesInfo (3)'!$A$2:$O$80,15)*TN19</f>
        <v>72000</v>
      </c>
      <c r="TR19" s="138">
        <f>VLOOKUP($A19,'FuturesInfo (3)'!$A$2:$O$80,15)*TP19</f>
        <v>54000</v>
      </c>
      <c r="TS19" s="196">
        <f t="shared" si="96"/>
        <v>0</v>
      </c>
      <c r="TT19" s="196">
        <f t="shared" si="97"/>
        <v>0</v>
      </c>
      <c r="TU19" s="196">
        <f t="shared" si="98"/>
        <v>0</v>
      </c>
      <c r="TV19" s="196">
        <f t="shared" si="99"/>
        <v>0</v>
      </c>
      <c r="TW19" s="196">
        <f t="shared" si="100"/>
        <v>0</v>
      </c>
      <c r="TX19" s="196">
        <f t="shared" si="101"/>
        <v>0</v>
      </c>
      <c r="TY19" s="196">
        <f t="shared" si="133"/>
        <v>0</v>
      </c>
      <c r="TZ19" s="196">
        <f>IF(IF(sym!$O8=TE19,1,0)=1,ABS(TQ19*TJ19),-ABS(TQ19*TJ19))</f>
        <v>0</v>
      </c>
      <c r="UA19" s="196">
        <f>IF(IF(sym!$N8=TE19,1,0)=1,ABS(TQ19*TJ19),-ABS(TQ19*TJ19))</f>
        <v>0</v>
      </c>
      <c r="UB19" s="196">
        <f t="shared" si="141"/>
        <v>0</v>
      </c>
      <c r="UC19" s="196">
        <f t="shared" si="103"/>
        <v>0</v>
      </c>
      <c r="UE19">
        <f t="shared" si="104"/>
        <v>-1</v>
      </c>
      <c r="UF19" s="239">
        <v>-1</v>
      </c>
      <c r="UG19" s="239">
        <v>1</v>
      </c>
      <c r="UH19" s="239">
        <v>-1</v>
      </c>
      <c r="UI19" s="214">
        <v>-1</v>
      </c>
      <c r="UJ19" s="240">
        <v>9</v>
      </c>
      <c r="UK19">
        <f t="shared" si="105"/>
        <v>1</v>
      </c>
      <c r="UL19">
        <f t="shared" si="106"/>
        <v>-1</v>
      </c>
      <c r="UM19" s="214"/>
      <c r="UN19">
        <f t="shared" si="142"/>
        <v>0</v>
      </c>
      <c r="UO19">
        <f t="shared" si="143"/>
        <v>0</v>
      </c>
      <c r="UP19">
        <f t="shared" si="134"/>
        <v>0</v>
      </c>
      <c r="UQ19">
        <f t="shared" si="108"/>
        <v>0</v>
      </c>
      <c r="UR19" s="248"/>
      <c r="US19" s="202">
        <v>42541</v>
      </c>
      <c r="UT19">
        <v>60</v>
      </c>
      <c r="UU19" t="str">
        <f t="shared" si="82"/>
        <v>TRUE</v>
      </c>
      <c r="UV19">
        <f>VLOOKUP($A19,'FuturesInfo (3)'!$A$2:$V$80,22)</f>
        <v>4</v>
      </c>
      <c r="UW19" s="252">
        <v>2</v>
      </c>
      <c r="UX19">
        <f t="shared" si="109"/>
        <v>3</v>
      </c>
      <c r="UY19" s="138">
        <f>VLOOKUP($A19,'FuturesInfo (3)'!$A$2:$O$80,15)*UV19</f>
        <v>72000</v>
      </c>
      <c r="UZ19" s="138">
        <f>VLOOKUP($A19,'FuturesInfo (3)'!$A$2:$O$80,15)*UX19</f>
        <v>54000</v>
      </c>
      <c r="VA19" s="196">
        <f t="shared" si="110"/>
        <v>0</v>
      </c>
      <c r="VB19" s="196">
        <f t="shared" si="111"/>
        <v>0</v>
      </c>
      <c r="VC19" s="196">
        <f t="shared" si="112"/>
        <v>0</v>
      </c>
      <c r="VD19" s="196">
        <f t="shared" si="113"/>
        <v>0</v>
      </c>
      <c r="VE19" s="196">
        <f t="shared" si="114"/>
        <v>0</v>
      </c>
      <c r="VF19" s="196">
        <f t="shared" si="115"/>
        <v>0</v>
      </c>
      <c r="VG19" s="196">
        <f t="shared" si="135"/>
        <v>0</v>
      </c>
      <c r="VH19" s="196">
        <f>IF(IF(sym!$O8=UM19,1,0)=1,ABS(UY19*UR19),-ABS(UY19*UR19))</f>
        <v>0</v>
      </c>
      <c r="VI19" s="196">
        <f>IF(IF(sym!$N8=UM19,1,0)=1,ABS(UY19*UR19),-ABS(UY19*UR19))</f>
        <v>0</v>
      </c>
      <c r="VJ19" s="196">
        <f t="shared" si="144"/>
        <v>0</v>
      </c>
      <c r="VK19" s="196">
        <f t="shared" si="117"/>
        <v>0</v>
      </c>
      <c r="VM19">
        <f t="shared" si="118"/>
        <v>0</v>
      </c>
      <c r="VN19" s="239"/>
      <c r="VO19" s="239"/>
      <c r="VP19" s="239"/>
      <c r="VQ19" s="214"/>
      <c r="VR19" s="240"/>
      <c r="VS19">
        <f t="shared" si="119"/>
        <v>1</v>
      </c>
      <c r="VT19">
        <f t="shared" si="120"/>
        <v>0</v>
      </c>
      <c r="VU19" s="214"/>
      <c r="VV19">
        <f t="shared" si="145"/>
        <v>1</v>
      </c>
      <c r="VW19">
        <f t="shared" si="146"/>
        <v>1</v>
      </c>
      <c r="VX19">
        <f t="shared" si="136"/>
        <v>0</v>
      </c>
      <c r="VY19">
        <f t="shared" si="122"/>
        <v>1</v>
      </c>
      <c r="VZ19" s="248"/>
      <c r="WA19" s="202"/>
      <c r="WB19">
        <v>60</v>
      </c>
      <c r="WC19" t="str">
        <f t="shared" si="83"/>
        <v>FALSE</v>
      </c>
      <c r="WD19">
        <f>VLOOKUP($A19,'FuturesInfo (3)'!$A$2:$V$80,22)</f>
        <v>4</v>
      </c>
      <c r="WE19" s="252"/>
      <c r="WF19">
        <f t="shared" si="123"/>
        <v>3</v>
      </c>
      <c r="WG19" s="138">
        <f>VLOOKUP($A19,'FuturesInfo (3)'!$A$2:$O$80,15)*WD19</f>
        <v>72000</v>
      </c>
      <c r="WH19" s="138">
        <f>VLOOKUP($A19,'FuturesInfo (3)'!$A$2:$O$80,15)*WF19</f>
        <v>54000</v>
      </c>
      <c r="WI19" s="196">
        <f t="shared" si="124"/>
        <v>0</v>
      </c>
      <c r="WJ19" s="196">
        <f t="shared" si="125"/>
        <v>0</v>
      </c>
      <c r="WK19" s="196">
        <f t="shared" si="126"/>
        <v>0</v>
      </c>
      <c r="WL19" s="196">
        <f t="shared" si="127"/>
        <v>0</v>
      </c>
      <c r="WM19" s="196">
        <f t="shared" si="128"/>
        <v>0</v>
      </c>
      <c r="WN19" s="196">
        <f t="shared" si="129"/>
        <v>0</v>
      </c>
      <c r="WO19" s="196">
        <f t="shared" si="137"/>
        <v>0</v>
      </c>
      <c r="WP19" s="196">
        <f>IF(IF(sym!$O8=VU19,1,0)=1,ABS(WG19*VZ19),-ABS(WG19*VZ19))</f>
        <v>0</v>
      </c>
      <c r="WQ19" s="196">
        <f>IF(IF(sym!$N8=VU19,1,0)=1,ABS(WG19*VZ19),-ABS(WG19*VZ19))</f>
        <v>0</v>
      </c>
      <c r="WR19" s="196">
        <f t="shared" si="147"/>
        <v>0</v>
      </c>
      <c r="WS19" s="196">
        <f t="shared" si="131"/>
        <v>0</v>
      </c>
    </row>
    <row r="20" spans="1:617"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119800</v>
      </c>
      <c r="T20" s="144">
        <f t="shared" si="71"/>
        <v>-472.58382642969195</v>
      </c>
      <c r="U20" s="144">
        <f t="shared" si="84"/>
        <v>-472.58382642969195</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119800</v>
      </c>
      <c r="AK20" s="196">
        <f t="shared" si="86"/>
        <v>909.37293729401802</v>
      </c>
      <c r="AL20" s="196">
        <f t="shared" si="87"/>
        <v>909.37293729401802</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119800</v>
      </c>
      <c r="BB20" s="196">
        <f t="shared" si="80"/>
        <v>784.801834260796</v>
      </c>
      <c r="BC20" s="196">
        <f t="shared" si="89"/>
        <v>784.801834260796</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f t="shared" si="90"/>
        <v>1</v>
      </c>
      <c r="SX20" s="239">
        <v>-1</v>
      </c>
      <c r="SY20" s="239">
        <v>-1</v>
      </c>
      <c r="SZ20" s="239">
        <v>-1</v>
      </c>
      <c r="TA20" s="214">
        <v>-1</v>
      </c>
      <c r="TB20" s="240">
        <v>-6</v>
      </c>
      <c r="TC20">
        <f t="shared" si="91"/>
        <v>1</v>
      </c>
      <c r="TD20">
        <f t="shared" si="92"/>
        <v>1</v>
      </c>
      <c r="TE20" s="214">
        <v>1</v>
      </c>
      <c r="TF20">
        <f t="shared" si="140"/>
        <v>0</v>
      </c>
      <c r="TG20">
        <f t="shared" si="93"/>
        <v>0</v>
      </c>
      <c r="TH20">
        <f t="shared" si="132"/>
        <v>1</v>
      </c>
      <c r="TI20">
        <f t="shared" si="94"/>
        <v>1</v>
      </c>
      <c r="TJ20" s="248"/>
      <c r="TK20" s="202">
        <v>42544</v>
      </c>
      <c r="TL20">
        <v>60</v>
      </c>
      <c r="TM20" t="str">
        <f t="shared" si="81"/>
        <v>TRUE</v>
      </c>
      <c r="TN20">
        <f>VLOOKUP($A20,'FuturesInfo (3)'!$A$2:$V$80,22)</f>
        <v>4</v>
      </c>
      <c r="TO20" s="252">
        <v>2</v>
      </c>
      <c r="TP20">
        <f t="shared" si="95"/>
        <v>3</v>
      </c>
      <c r="TQ20" s="138">
        <f>VLOOKUP($A20,'FuturesInfo (3)'!$A$2:$O$80,15)*TN20</f>
        <v>119800</v>
      </c>
      <c r="TR20" s="138">
        <f>VLOOKUP($A20,'FuturesInfo (3)'!$A$2:$O$80,15)*TP20</f>
        <v>89850</v>
      </c>
      <c r="TS20" s="196">
        <f t="shared" si="96"/>
        <v>0</v>
      </c>
      <c r="TT20" s="196">
        <f t="shared" si="97"/>
        <v>0</v>
      </c>
      <c r="TU20" s="196">
        <f t="shared" si="98"/>
        <v>0</v>
      </c>
      <c r="TV20" s="196">
        <f t="shared" si="99"/>
        <v>0</v>
      </c>
      <c r="TW20" s="196">
        <f t="shared" si="100"/>
        <v>0</v>
      </c>
      <c r="TX20" s="196">
        <f t="shared" si="101"/>
        <v>0</v>
      </c>
      <c r="TY20" s="196">
        <f t="shared" si="133"/>
        <v>0</v>
      </c>
      <c r="TZ20" s="196">
        <f>IF(IF(sym!$O9=TE20,1,0)=1,ABS(TQ20*TJ20),-ABS(TQ20*TJ20))</f>
        <v>0</v>
      </c>
      <c r="UA20" s="196">
        <f>IF(IF(sym!$N9=TE20,1,0)=1,ABS(TQ20*TJ20),-ABS(TQ20*TJ20))</f>
        <v>0</v>
      </c>
      <c r="UB20" s="196">
        <f t="shared" si="141"/>
        <v>0</v>
      </c>
      <c r="UC20" s="196">
        <f t="shared" si="103"/>
        <v>0</v>
      </c>
      <c r="UE20">
        <f t="shared" si="104"/>
        <v>1</v>
      </c>
      <c r="UF20" s="239">
        <v>-1</v>
      </c>
      <c r="UG20" s="239">
        <v>-1</v>
      </c>
      <c r="UH20" s="239">
        <v>-1</v>
      </c>
      <c r="UI20" s="214">
        <v>-1</v>
      </c>
      <c r="UJ20" s="240">
        <v>-6</v>
      </c>
      <c r="UK20">
        <f t="shared" si="105"/>
        <v>1</v>
      </c>
      <c r="UL20">
        <f t="shared" si="106"/>
        <v>1</v>
      </c>
      <c r="UM20" s="214"/>
      <c r="UN20">
        <f t="shared" si="142"/>
        <v>0</v>
      </c>
      <c r="UO20">
        <f t="shared" si="143"/>
        <v>0</v>
      </c>
      <c r="UP20">
        <f t="shared" si="134"/>
        <v>0</v>
      </c>
      <c r="UQ20">
        <f t="shared" si="108"/>
        <v>0</v>
      </c>
      <c r="UR20" s="248"/>
      <c r="US20" s="202">
        <v>42544</v>
      </c>
      <c r="UT20">
        <v>60</v>
      </c>
      <c r="UU20" t="str">
        <f t="shared" si="82"/>
        <v>TRUE</v>
      </c>
      <c r="UV20">
        <f>VLOOKUP($A20,'FuturesInfo (3)'!$A$2:$V$80,22)</f>
        <v>4</v>
      </c>
      <c r="UW20" s="252">
        <v>2</v>
      </c>
      <c r="UX20">
        <f t="shared" si="109"/>
        <v>3</v>
      </c>
      <c r="UY20" s="138">
        <f>VLOOKUP($A20,'FuturesInfo (3)'!$A$2:$O$80,15)*UV20</f>
        <v>119800</v>
      </c>
      <c r="UZ20" s="138">
        <f>VLOOKUP($A20,'FuturesInfo (3)'!$A$2:$O$80,15)*UX20</f>
        <v>89850</v>
      </c>
      <c r="VA20" s="196">
        <f t="shared" si="110"/>
        <v>0</v>
      </c>
      <c r="VB20" s="196">
        <f t="shared" si="111"/>
        <v>0</v>
      </c>
      <c r="VC20" s="196">
        <f t="shared" si="112"/>
        <v>0</v>
      </c>
      <c r="VD20" s="196">
        <f t="shared" si="113"/>
        <v>0</v>
      </c>
      <c r="VE20" s="196">
        <f t="shared" si="114"/>
        <v>0</v>
      </c>
      <c r="VF20" s="196">
        <f t="shared" si="115"/>
        <v>0</v>
      </c>
      <c r="VG20" s="196">
        <f t="shared" si="135"/>
        <v>0</v>
      </c>
      <c r="VH20" s="196">
        <f>IF(IF(sym!$O9=UM20,1,0)=1,ABS(UY20*UR20),-ABS(UY20*UR20))</f>
        <v>0</v>
      </c>
      <c r="VI20" s="196">
        <f>IF(IF(sym!$N9=UM20,1,0)=1,ABS(UY20*UR20),-ABS(UY20*UR20))</f>
        <v>0</v>
      </c>
      <c r="VJ20" s="196">
        <f t="shared" si="144"/>
        <v>0</v>
      </c>
      <c r="VK20" s="196">
        <f t="shared" si="117"/>
        <v>0</v>
      </c>
      <c r="VM20">
        <f t="shared" si="118"/>
        <v>0</v>
      </c>
      <c r="VN20" s="239"/>
      <c r="VO20" s="239"/>
      <c r="VP20" s="239"/>
      <c r="VQ20" s="214"/>
      <c r="VR20" s="240"/>
      <c r="VS20">
        <f t="shared" si="119"/>
        <v>1</v>
      </c>
      <c r="VT20">
        <f t="shared" si="120"/>
        <v>0</v>
      </c>
      <c r="VU20" s="214"/>
      <c r="VV20">
        <f t="shared" si="145"/>
        <v>1</v>
      </c>
      <c r="VW20">
        <f t="shared" si="146"/>
        <v>1</v>
      </c>
      <c r="VX20">
        <f t="shared" si="136"/>
        <v>0</v>
      </c>
      <c r="VY20">
        <f t="shared" si="122"/>
        <v>1</v>
      </c>
      <c r="VZ20" s="248"/>
      <c r="WA20" s="202"/>
      <c r="WB20">
        <v>60</v>
      </c>
      <c r="WC20" t="str">
        <f t="shared" si="83"/>
        <v>FALSE</v>
      </c>
      <c r="WD20">
        <f>VLOOKUP($A20,'FuturesInfo (3)'!$A$2:$V$80,22)</f>
        <v>4</v>
      </c>
      <c r="WE20" s="252"/>
      <c r="WF20">
        <f t="shared" si="123"/>
        <v>3</v>
      </c>
      <c r="WG20" s="138">
        <f>VLOOKUP($A20,'FuturesInfo (3)'!$A$2:$O$80,15)*WD20</f>
        <v>119800</v>
      </c>
      <c r="WH20" s="138">
        <f>VLOOKUP($A20,'FuturesInfo (3)'!$A$2:$O$80,15)*WF20</f>
        <v>89850</v>
      </c>
      <c r="WI20" s="196">
        <f t="shared" si="124"/>
        <v>0</v>
      </c>
      <c r="WJ20" s="196">
        <f t="shared" si="125"/>
        <v>0</v>
      </c>
      <c r="WK20" s="196">
        <f t="shared" si="126"/>
        <v>0</v>
      </c>
      <c r="WL20" s="196">
        <f t="shared" si="127"/>
        <v>0</v>
      </c>
      <c r="WM20" s="196">
        <f t="shared" si="128"/>
        <v>0</v>
      </c>
      <c r="WN20" s="196">
        <f t="shared" si="129"/>
        <v>0</v>
      </c>
      <c r="WO20" s="196">
        <f t="shared" si="137"/>
        <v>0</v>
      </c>
      <c r="WP20" s="196">
        <f>IF(IF(sym!$O9=VU20,1,0)=1,ABS(WG20*VZ20),-ABS(WG20*VZ20))</f>
        <v>0</v>
      </c>
      <c r="WQ20" s="196">
        <f>IF(IF(sym!$N9=VU20,1,0)=1,ABS(WG20*VZ20),-ABS(WG20*VZ20))</f>
        <v>0</v>
      </c>
      <c r="WR20" s="196">
        <f t="shared" si="147"/>
        <v>0</v>
      </c>
      <c r="WS20" s="196">
        <f t="shared" si="131"/>
        <v>0</v>
      </c>
    </row>
    <row r="21" spans="1:617"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232320</v>
      </c>
      <c r="T21" s="144">
        <f t="shared" si="71"/>
        <v>-3381.5263571928963</v>
      </c>
      <c r="U21" s="144">
        <f t="shared" si="84"/>
        <v>3381.5263571928963</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232320</v>
      </c>
      <c r="AK21" s="196">
        <f t="shared" si="86"/>
        <v>2041.8456766183872</v>
      </c>
      <c r="AL21" s="196">
        <f t="shared" si="87"/>
        <v>2041.8456766183872</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232320</v>
      </c>
      <c r="BB21" s="196">
        <f t="shared" si="80"/>
        <v>863.20051249280641</v>
      </c>
      <c r="BC21" s="196">
        <f t="shared" si="89"/>
        <v>863.20051249280641</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f t="shared" si="90"/>
        <v>1</v>
      </c>
      <c r="SX21" s="239">
        <v>1</v>
      </c>
      <c r="SY21" s="239">
        <v>1</v>
      </c>
      <c r="SZ21" s="239">
        <v>1</v>
      </c>
      <c r="TA21" s="214">
        <v>-1</v>
      </c>
      <c r="TB21" s="240">
        <v>4</v>
      </c>
      <c r="TC21">
        <f t="shared" si="91"/>
        <v>1</v>
      </c>
      <c r="TD21">
        <f t="shared" si="92"/>
        <v>-1</v>
      </c>
      <c r="TE21" s="214">
        <v>1</v>
      </c>
      <c r="TF21">
        <f t="shared" si="140"/>
        <v>1</v>
      </c>
      <c r="TG21">
        <f t="shared" si="93"/>
        <v>0</v>
      </c>
      <c r="TH21">
        <f t="shared" si="132"/>
        <v>1</v>
      </c>
      <c r="TI21">
        <f t="shared" si="94"/>
        <v>0</v>
      </c>
      <c r="TJ21" s="248"/>
      <c r="TK21" s="202">
        <v>42548</v>
      </c>
      <c r="TL21">
        <v>60</v>
      </c>
      <c r="TM21" t="str">
        <f t="shared" si="81"/>
        <v>TRUE</v>
      </c>
      <c r="TN21">
        <f>VLOOKUP($A21,'FuturesInfo (3)'!$A$2:$V$80,22)</f>
        <v>3</v>
      </c>
      <c r="TO21" s="252">
        <v>2</v>
      </c>
      <c r="TP21">
        <f t="shared" si="95"/>
        <v>2</v>
      </c>
      <c r="TQ21" s="138">
        <f>VLOOKUP($A21,'FuturesInfo (3)'!$A$2:$O$80,15)*TN21</f>
        <v>232320</v>
      </c>
      <c r="TR21" s="138">
        <f>VLOOKUP($A21,'FuturesInfo (3)'!$A$2:$O$80,15)*TP21</f>
        <v>154880</v>
      </c>
      <c r="TS21" s="196">
        <f t="shared" si="96"/>
        <v>0</v>
      </c>
      <c r="TT21" s="196">
        <f t="shared" si="97"/>
        <v>0</v>
      </c>
      <c r="TU21" s="196">
        <f t="shared" si="98"/>
        <v>0</v>
      </c>
      <c r="TV21" s="196">
        <f t="shared" si="99"/>
        <v>0</v>
      </c>
      <c r="TW21" s="196">
        <f>IF(TI21=1,ABS(TQ21*TJ21),-ABS(TQ21*TJ21))</f>
        <v>0</v>
      </c>
      <c r="TX21" s="196">
        <f t="shared" si="101"/>
        <v>0</v>
      </c>
      <c r="TY21" s="196">
        <f t="shared" si="133"/>
        <v>0</v>
      </c>
      <c r="TZ21" s="196">
        <f>IF(IF(sym!$O10=TE21,1,0)=1,ABS(TQ21*TJ21),-ABS(TQ21*TJ21))</f>
        <v>0</v>
      </c>
      <c r="UA21" s="196">
        <f>IF(IF(sym!$N10=TE21,1,0)=1,ABS(TQ21*TJ21),-ABS(TQ21*TJ21))</f>
        <v>0</v>
      </c>
      <c r="UB21" s="196">
        <f t="shared" si="141"/>
        <v>0</v>
      </c>
      <c r="UC21" s="196">
        <f t="shared" si="103"/>
        <v>0</v>
      </c>
      <c r="UE21">
        <f t="shared" si="104"/>
        <v>1</v>
      </c>
      <c r="UF21" s="239">
        <v>1</v>
      </c>
      <c r="UG21" s="239">
        <v>1</v>
      </c>
      <c r="UH21" s="239">
        <v>1</v>
      </c>
      <c r="UI21" s="214">
        <v>-1</v>
      </c>
      <c r="UJ21" s="240">
        <v>4</v>
      </c>
      <c r="UK21">
        <f t="shared" si="105"/>
        <v>1</v>
      </c>
      <c r="UL21">
        <f t="shared" si="106"/>
        <v>-1</v>
      </c>
      <c r="UM21" s="214"/>
      <c r="UN21">
        <f t="shared" si="142"/>
        <v>0</v>
      </c>
      <c r="UO21">
        <f t="shared" si="143"/>
        <v>0</v>
      </c>
      <c r="UP21">
        <f t="shared" si="134"/>
        <v>0</v>
      </c>
      <c r="UQ21">
        <f t="shared" si="108"/>
        <v>0</v>
      </c>
      <c r="UR21" s="248"/>
      <c r="US21" s="202">
        <v>42548</v>
      </c>
      <c r="UT21">
        <v>60</v>
      </c>
      <c r="UU21" t="str">
        <f t="shared" si="82"/>
        <v>TRUE</v>
      </c>
      <c r="UV21">
        <f>VLOOKUP($A21,'FuturesInfo (3)'!$A$2:$V$80,22)</f>
        <v>3</v>
      </c>
      <c r="UW21" s="252">
        <v>2</v>
      </c>
      <c r="UX21">
        <f t="shared" si="109"/>
        <v>2</v>
      </c>
      <c r="UY21" s="138">
        <f>VLOOKUP($A21,'FuturesInfo (3)'!$A$2:$O$80,15)*UV21</f>
        <v>232320</v>
      </c>
      <c r="UZ21" s="138">
        <f>VLOOKUP($A21,'FuturesInfo (3)'!$A$2:$O$80,15)*UX21</f>
        <v>154880</v>
      </c>
      <c r="VA21" s="196">
        <f t="shared" si="110"/>
        <v>0</v>
      </c>
      <c r="VB21" s="196">
        <f t="shared" si="111"/>
        <v>0</v>
      </c>
      <c r="VC21" s="196">
        <f t="shared" si="112"/>
        <v>0</v>
      </c>
      <c r="VD21" s="196">
        <f t="shared" si="113"/>
        <v>0</v>
      </c>
      <c r="VE21" s="196">
        <f>IF(UQ21=1,ABS(UY21*UR21),-ABS(UY21*UR21))</f>
        <v>0</v>
      </c>
      <c r="VF21" s="196">
        <f t="shared" si="115"/>
        <v>0</v>
      </c>
      <c r="VG21" s="196">
        <f t="shared" si="135"/>
        <v>0</v>
      </c>
      <c r="VH21" s="196">
        <f>IF(IF(sym!$O10=UM21,1,0)=1,ABS(UY21*UR21),-ABS(UY21*UR21))</f>
        <v>0</v>
      </c>
      <c r="VI21" s="196">
        <f>IF(IF(sym!$N10=UM21,1,0)=1,ABS(UY21*UR21),-ABS(UY21*UR21))</f>
        <v>0</v>
      </c>
      <c r="VJ21" s="196">
        <f t="shared" si="144"/>
        <v>0</v>
      </c>
      <c r="VK21" s="196">
        <f t="shared" si="117"/>
        <v>0</v>
      </c>
      <c r="VM21">
        <f t="shared" si="118"/>
        <v>0</v>
      </c>
      <c r="VN21" s="239"/>
      <c r="VO21" s="239"/>
      <c r="VP21" s="239"/>
      <c r="VQ21" s="214"/>
      <c r="VR21" s="240"/>
      <c r="VS21">
        <f t="shared" si="119"/>
        <v>1</v>
      </c>
      <c r="VT21">
        <f t="shared" si="120"/>
        <v>0</v>
      </c>
      <c r="VU21" s="214"/>
      <c r="VV21">
        <f t="shared" si="145"/>
        <v>1</v>
      </c>
      <c r="VW21">
        <f t="shared" si="146"/>
        <v>1</v>
      </c>
      <c r="VX21">
        <f t="shared" si="136"/>
        <v>0</v>
      </c>
      <c r="VY21">
        <f t="shared" si="122"/>
        <v>1</v>
      </c>
      <c r="VZ21" s="248"/>
      <c r="WA21" s="202"/>
      <c r="WB21">
        <v>60</v>
      </c>
      <c r="WC21" t="str">
        <f t="shared" si="83"/>
        <v>FALSE</v>
      </c>
      <c r="WD21">
        <f>VLOOKUP($A21,'FuturesInfo (3)'!$A$2:$V$80,22)</f>
        <v>3</v>
      </c>
      <c r="WE21" s="252"/>
      <c r="WF21">
        <f t="shared" si="123"/>
        <v>2</v>
      </c>
      <c r="WG21" s="138">
        <f>VLOOKUP($A21,'FuturesInfo (3)'!$A$2:$O$80,15)*WD21</f>
        <v>232320</v>
      </c>
      <c r="WH21" s="138">
        <f>VLOOKUP($A21,'FuturesInfo (3)'!$A$2:$O$80,15)*WF21</f>
        <v>154880</v>
      </c>
      <c r="WI21" s="196">
        <f t="shared" si="124"/>
        <v>0</v>
      </c>
      <c r="WJ21" s="196">
        <f t="shared" si="125"/>
        <v>0</v>
      </c>
      <c r="WK21" s="196">
        <f t="shared" si="126"/>
        <v>0</v>
      </c>
      <c r="WL21" s="196">
        <f t="shared" si="127"/>
        <v>0</v>
      </c>
      <c r="WM21" s="196">
        <f>IF(VY21=1,ABS(WG21*VZ21),-ABS(WG21*VZ21))</f>
        <v>0</v>
      </c>
      <c r="WN21" s="196">
        <f t="shared" si="129"/>
        <v>0</v>
      </c>
      <c r="WO21" s="196">
        <f t="shared" si="137"/>
        <v>0</v>
      </c>
      <c r="WP21" s="196">
        <f>IF(IF(sym!$O10=VU21,1,0)=1,ABS(WG21*VZ21),-ABS(WG21*VZ21))</f>
        <v>0</v>
      </c>
      <c r="WQ21" s="196">
        <f>IF(IF(sym!$N10=VU21,1,0)=1,ABS(WG21*VZ21),-ABS(WG21*VZ21))</f>
        <v>0</v>
      </c>
      <c r="WR21" s="196">
        <f t="shared" si="147"/>
        <v>0</v>
      </c>
      <c r="WS21" s="196">
        <f t="shared" si="131"/>
        <v>0</v>
      </c>
    </row>
    <row r="22" spans="1:617"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f t="shared" si="90"/>
        <v>1</v>
      </c>
      <c r="SX22" s="239">
        <v>-1</v>
      </c>
      <c r="SY22" s="239">
        <v>-1</v>
      </c>
      <c r="SZ22" s="239">
        <v>-1</v>
      </c>
      <c r="TA22" s="214">
        <v>1</v>
      </c>
      <c r="TB22" s="240">
        <v>5</v>
      </c>
      <c r="TC22">
        <f t="shared" si="91"/>
        <v>-1</v>
      </c>
      <c r="TD22">
        <f t="shared" si="92"/>
        <v>1</v>
      </c>
      <c r="TE22" s="214">
        <v>1</v>
      </c>
      <c r="TF22">
        <f t="shared" si="140"/>
        <v>0</v>
      </c>
      <c r="TG22">
        <f>IF(TE22=TA22,1,0)</f>
        <v>1</v>
      </c>
      <c r="TH22">
        <f t="shared" si="132"/>
        <v>0</v>
      </c>
      <c r="TI22">
        <f t="shared" si="94"/>
        <v>1</v>
      </c>
      <c r="TJ22" s="248">
        <v>6.0794379897299996E-4</v>
      </c>
      <c r="TK22" s="202">
        <v>42544</v>
      </c>
      <c r="TL22">
        <v>60</v>
      </c>
      <c r="TM22" t="str">
        <f t="shared" si="81"/>
        <v>TRUE</v>
      </c>
      <c r="TN22">
        <f>VLOOKUP($A22,'FuturesInfo (3)'!$A$2:$V$80,22)</f>
        <v>0</v>
      </c>
      <c r="TO22" s="252">
        <v>2</v>
      </c>
      <c r="TP22">
        <f t="shared" si="95"/>
        <v>0</v>
      </c>
      <c r="TQ22" s="138">
        <f>VLOOKUP($A22,'FuturesInfo (3)'!$A$2:$O$80,15)*TN22</f>
        <v>0</v>
      </c>
      <c r="TR22" s="138">
        <f>VLOOKUP($A22,'FuturesInfo (3)'!$A$2:$O$80,15)*TP22</f>
        <v>0</v>
      </c>
      <c r="TS22" s="196">
        <f t="shared" si="96"/>
        <v>0</v>
      </c>
      <c r="TT22" s="196">
        <f t="shared" si="97"/>
        <v>0</v>
      </c>
      <c r="TU22" s="196">
        <f t="shared" si="98"/>
        <v>0</v>
      </c>
      <c r="TV22" s="196">
        <f t="shared" si="99"/>
        <v>0</v>
      </c>
      <c r="TW22" s="196">
        <f t="shared" ref="TW22:TW85" si="148">IF(TI22=1,ABS(TQ22*TJ22),-ABS(TQ22*TJ22))</f>
        <v>0</v>
      </c>
      <c r="TX22" s="196">
        <f t="shared" si="101"/>
        <v>0</v>
      </c>
      <c r="TY22" s="196">
        <f t="shared" si="133"/>
        <v>0</v>
      </c>
      <c r="TZ22" s="196">
        <f>IF(IF(sym!$O11=TE22,1,0)=1,ABS(TQ22*TJ22),-ABS(TQ22*TJ22))</f>
        <v>0</v>
      </c>
      <c r="UA22" s="196">
        <f>IF(IF(sym!$N11=TE22,1,0)=1,ABS(TQ22*TJ22),-ABS(TQ22*TJ22))</f>
        <v>0</v>
      </c>
      <c r="UB22" s="196">
        <f t="shared" si="141"/>
        <v>0</v>
      </c>
      <c r="UC22" s="196">
        <f t="shared" si="103"/>
        <v>0</v>
      </c>
      <c r="UE22">
        <f t="shared" si="104"/>
        <v>1</v>
      </c>
      <c r="UF22" s="239">
        <v>1</v>
      </c>
      <c r="UG22" s="239">
        <v>-1</v>
      </c>
      <c r="UH22" s="239">
        <v>1</v>
      </c>
      <c r="UI22" s="214">
        <v>1</v>
      </c>
      <c r="UJ22" s="240">
        <v>6</v>
      </c>
      <c r="UK22">
        <f t="shared" si="105"/>
        <v>-1</v>
      </c>
      <c r="UL22">
        <f t="shared" si="106"/>
        <v>1</v>
      </c>
      <c r="UM22" s="214"/>
      <c r="UN22">
        <f t="shared" si="142"/>
        <v>0</v>
      </c>
      <c r="UO22">
        <f>IF(UM22=UI22,1,0)</f>
        <v>0</v>
      </c>
      <c r="UP22">
        <f t="shared" si="134"/>
        <v>0</v>
      </c>
      <c r="UQ22">
        <f t="shared" si="108"/>
        <v>0</v>
      </c>
      <c r="UR22" s="248"/>
      <c r="US22" s="202">
        <v>42544</v>
      </c>
      <c r="UT22">
        <v>60</v>
      </c>
      <c r="UU22" t="str">
        <f t="shared" si="82"/>
        <v>TRUE</v>
      </c>
      <c r="UV22">
        <f>VLOOKUP($A22,'FuturesInfo (3)'!$A$2:$V$80,22)</f>
        <v>0</v>
      </c>
      <c r="UW22" s="252">
        <v>2</v>
      </c>
      <c r="UX22">
        <f t="shared" si="109"/>
        <v>0</v>
      </c>
      <c r="UY22" s="138">
        <f>VLOOKUP($A22,'FuturesInfo (3)'!$A$2:$O$80,15)*UV22</f>
        <v>0</v>
      </c>
      <c r="UZ22" s="138">
        <f>VLOOKUP($A22,'FuturesInfo (3)'!$A$2:$O$80,15)*UX22</f>
        <v>0</v>
      </c>
      <c r="VA22" s="196">
        <f t="shared" si="110"/>
        <v>0</v>
      </c>
      <c r="VB22" s="196">
        <f t="shared" si="111"/>
        <v>0</v>
      </c>
      <c r="VC22" s="196">
        <f t="shared" si="112"/>
        <v>0</v>
      </c>
      <c r="VD22" s="196">
        <f t="shared" si="113"/>
        <v>0</v>
      </c>
      <c r="VE22" s="196">
        <f t="shared" ref="VE22:VE85" si="149">IF(UQ22=1,ABS(UY22*UR22),-ABS(UY22*UR22))</f>
        <v>0</v>
      </c>
      <c r="VF22" s="196">
        <f t="shared" si="115"/>
        <v>0</v>
      </c>
      <c r="VG22" s="196">
        <f t="shared" si="135"/>
        <v>0</v>
      </c>
      <c r="VH22" s="196">
        <f>IF(IF(sym!$O11=UM22,1,0)=1,ABS(UY22*UR22),-ABS(UY22*UR22))</f>
        <v>0</v>
      </c>
      <c r="VI22" s="196">
        <f>IF(IF(sym!$N11=UM22,1,0)=1,ABS(UY22*UR22),-ABS(UY22*UR22))</f>
        <v>0</v>
      </c>
      <c r="VJ22" s="196">
        <f t="shared" si="144"/>
        <v>0</v>
      </c>
      <c r="VK22" s="196">
        <f t="shared" si="117"/>
        <v>0</v>
      </c>
      <c r="VM22">
        <f t="shared" si="118"/>
        <v>0</v>
      </c>
      <c r="VN22" s="239"/>
      <c r="VO22" s="239"/>
      <c r="VP22" s="239"/>
      <c r="VQ22" s="214"/>
      <c r="VR22" s="240"/>
      <c r="VS22">
        <f t="shared" si="119"/>
        <v>1</v>
      </c>
      <c r="VT22">
        <f t="shared" si="120"/>
        <v>0</v>
      </c>
      <c r="VU22" s="214"/>
      <c r="VV22">
        <f t="shared" si="145"/>
        <v>1</v>
      </c>
      <c r="VW22">
        <f>IF(VU22=VQ22,1,0)</f>
        <v>1</v>
      </c>
      <c r="VX22">
        <f t="shared" si="136"/>
        <v>0</v>
      </c>
      <c r="VY22">
        <f t="shared" si="122"/>
        <v>1</v>
      </c>
      <c r="VZ22" s="248"/>
      <c r="WA22" s="202"/>
      <c r="WB22">
        <v>60</v>
      </c>
      <c r="WC22" t="str">
        <f t="shared" si="83"/>
        <v>FALSE</v>
      </c>
      <c r="WD22">
        <f>VLOOKUP($A22,'FuturesInfo (3)'!$A$2:$V$80,22)</f>
        <v>0</v>
      </c>
      <c r="WE22" s="252"/>
      <c r="WF22">
        <f t="shared" si="123"/>
        <v>0</v>
      </c>
      <c r="WG22" s="138">
        <f>VLOOKUP($A22,'FuturesInfo (3)'!$A$2:$O$80,15)*WD22</f>
        <v>0</v>
      </c>
      <c r="WH22" s="138">
        <f>VLOOKUP($A22,'FuturesInfo (3)'!$A$2:$O$80,15)*WF22</f>
        <v>0</v>
      </c>
      <c r="WI22" s="196">
        <f t="shared" si="124"/>
        <v>0</v>
      </c>
      <c r="WJ22" s="196">
        <f t="shared" si="125"/>
        <v>0</v>
      </c>
      <c r="WK22" s="196">
        <f t="shared" si="126"/>
        <v>0</v>
      </c>
      <c r="WL22" s="196">
        <f t="shared" si="127"/>
        <v>0</v>
      </c>
      <c r="WM22" s="196">
        <f t="shared" ref="WM22:WM85" si="150">IF(VY22=1,ABS(WG22*VZ22),-ABS(WG22*VZ22))</f>
        <v>0</v>
      </c>
      <c r="WN22" s="196">
        <f t="shared" si="129"/>
        <v>0</v>
      </c>
      <c r="WO22" s="196">
        <f t="shared" si="137"/>
        <v>0</v>
      </c>
      <c r="WP22" s="196">
        <f>IF(IF(sym!$O11=VU22,1,0)=1,ABS(WG22*VZ22),-ABS(WG22*VZ22))</f>
        <v>0</v>
      </c>
      <c r="WQ22" s="196">
        <f>IF(IF(sym!$N11=VU22,1,0)=1,ABS(WG22*VZ22),-ABS(WG22*VZ22))</f>
        <v>0</v>
      </c>
      <c r="WR22" s="196">
        <f t="shared" si="147"/>
        <v>0</v>
      </c>
      <c r="WS22" s="196">
        <f t="shared" si="131"/>
        <v>0</v>
      </c>
    </row>
    <row r="23" spans="1:617"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97980</v>
      </c>
      <c r="T23" s="144">
        <f t="shared" si="71"/>
        <v>1095.9731543602679</v>
      </c>
      <c r="U23" s="144">
        <f t="shared" si="84"/>
        <v>1095.9731543602679</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97980</v>
      </c>
      <c r="AK23" s="196">
        <f t="shared" si="86"/>
        <v>-2156.2854792221938</v>
      </c>
      <c r="AL23" s="196">
        <f t="shared" si="87"/>
        <v>-2156.2854792221938</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97980</v>
      </c>
      <c r="BB23" s="196">
        <f t="shared" si="80"/>
        <v>1321.1229623648101</v>
      </c>
      <c r="BC23" s="196">
        <f t="shared" si="89"/>
        <v>-1321.1229623648101</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f t="shared" si="90"/>
        <v>1</v>
      </c>
      <c r="SX23" s="239">
        <v>1</v>
      </c>
      <c r="SY23" s="239">
        <v>1</v>
      </c>
      <c r="SZ23" s="239">
        <v>1</v>
      </c>
      <c r="TA23" s="214">
        <v>1</v>
      </c>
      <c r="TB23" s="240">
        <v>-4</v>
      </c>
      <c r="TC23">
        <f t="shared" si="91"/>
        <v>-1</v>
      </c>
      <c r="TD23">
        <f t="shared" si="92"/>
        <v>-1</v>
      </c>
      <c r="TE23" s="214">
        <v>1</v>
      </c>
      <c r="TF23">
        <f t="shared" si="140"/>
        <v>1</v>
      </c>
      <c r="TG23">
        <f t="shared" si="93"/>
        <v>1</v>
      </c>
      <c r="TH23">
        <f t="shared" si="132"/>
        <v>0</v>
      </c>
      <c r="TI23">
        <f t="shared" si="94"/>
        <v>0</v>
      </c>
      <c r="TJ23" s="248"/>
      <c r="TK23" s="202">
        <v>42548</v>
      </c>
      <c r="TL23">
        <v>60</v>
      </c>
      <c r="TM23" t="str">
        <f t="shared" si="81"/>
        <v>TRUE</v>
      </c>
      <c r="TN23">
        <f>VLOOKUP($A23,'FuturesInfo (3)'!$A$2:$V$80,22)</f>
        <v>2</v>
      </c>
      <c r="TO23" s="252">
        <v>1</v>
      </c>
      <c r="TP23">
        <f t="shared" si="95"/>
        <v>3</v>
      </c>
      <c r="TQ23" s="138">
        <f>VLOOKUP($A23,'FuturesInfo (3)'!$A$2:$O$80,15)*TN23</f>
        <v>97980</v>
      </c>
      <c r="TR23" s="138">
        <f>VLOOKUP($A23,'FuturesInfo (3)'!$A$2:$O$80,15)*TP23</f>
        <v>146970</v>
      </c>
      <c r="TS23" s="196">
        <f t="shared" si="96"/>
        <v>0</v>
      </c>
      <c r="TT23" s="196">
        <f t="shared" si="97"/>
        <v>0</v>
      </c>
      <c r="TU23" s="196">
        <f t="shared" si="98"/>
        <v>0</v>
      </c>
      <c r="TV23" s="196">
        <f t="shared" si="99"/>
        <v>0</v>
      </c>
      <c r="TW23" s="196">
        <f t="shared" si="148"/>
        <v>0</v>
      </c>
      <c r="TX23" s="196">
        <f t="shared" si="101"/>
        <v>0</v>
      </c>
      <c r="TY23" s="196">
        <f t="shared" si="133"/>
        <v>0</v>
      </c>
      <c r="TZ23" s="196">
        <f>IF(IF(sym!$O12=TE23,1,0)=1,ABS(TQ23*TJ23),-ABS(TQ23*TJ23))</f>
        <v>0</v>
      </c>
      <c r="UA23" s="196">
        <f>IF(IF(sym!$N12=TE23,1,0)=1,ABS(TQ23*TJ23),-ABS(TQ23*TJ23))</f>
        <v>0</v>
      </c>
      <c r="UB23" s="196">
        <f t="shared" si="141"/>
        <v>0</v>
      </c>
      <c r="UC23" s="196">
        <f t="shared" si="103"/>
        <v>0</v>
      </c>
      <c r="UE23">
        <f t="shared" si="104"/>
        <v>1</v>
      </c>
      <c r="UF23" s="239">
        <v>1</v>
      </c>
      <c r="UG23" s="239">
        <v>1</v>
      </c>
      <c r="UH23" s="239">
        <v>1</v>
      </c>
      <c r="UI23" s="214">
        <v>1</v>
      </c>
      <c r="UJ23" s="240">
        <v>-4</v>
      </c>
      <c r="UK23">
        <f t="shared" si="105"/>
        <v>-1</v>
      </c>
      <c r="UL23">
        <f t="shared" si="106"/>
        <v>-1</v>
      </c>
      <c r="UM23" s="214"/>
      <c r="UN23">
        <f t="shared" si="142"/>
        <v>0</v>
      </c>
      <c r="UO23">
        <f t="shared" ref="UO23:UO86" si="151">IF(UM23=UI23,1,0)</f>
        <v>0</v>
      </c>
      <c r="UP23">
        <f t="shared" si="134"/>
        <v>0</v>
      </c>
      <c r="UQ23">
        <f t="shared" si="108"/>
        <v>0</v>
      </c>
      <c r="UR23" s="248"/>
      <c r="US23" s="202">
        <v>42548</v>
      </c>
      <c r="UT23">
        <v>60</v>
      </c>
      <c r="UU23" t="str">
        <f t="shared" si="82"/>
        <v>TRUE</v>
      </c>
      <c r="UV23">
        <f>VLOOKUP($A23,'FuturesInfo (3)'!$A$2:$V$80,22)</f>
        <v>2</v>
      </c>
      <c r="UW23" s="252">
        <v>1</v>
      </c>
      <c r="UX23">
        <f t="shared" si="109"/>
        <v>3</v>
      </c>
      <c r="UY23" s="138">
        <f>VLOOKUP($A23,'FuturesInfo (3)'!$A$2:$O$80,15)*UV23</f>
        <v>97980</v>
      </c>
      <c r="UZ23" s="138">
        <f>VLOOKUP($A23,'FuturesInfo (3)'!$A$2:$O$80,15)*UX23</f>
        <v>146970</v>
      </c>
      <c r="VA23" s="196">
        <f t="shared" si="110"/>
        <v>0</v>
      </c>
      <c r="VB23" s="196">
        <f t="shared" si="111"/>
        <v>0</v>
      </c>
      <c r="VC23" s="196">
        <f t="shared" si="112"/>
        <v>0</v>
      </c>
      <c r="VD23" s="196">
        <f t="shared" si="113"/>
        <v>0</v>
      </c>
      <c r="VE23" s="196">
        <f t="shared" si="149"/>
        <v>0</v>
      </c>
      <c r="VF23" s="196">
        <f t="shared" si="115"/>
        <v>0</v>
      </c>
      <c r="VG23" s="196">
        <f t="shared" si="135"/>
        <v>0</v>
      </c>
      <c r="VH23" s="196">
        <f>IF(IF(sym!$O12=UM23,1,0)=1,ABS(UY23*UR23),-ABS(UY23*UR23))</f>
        <v>0</v>
      </c>
      <c r="VI23" s="196">
        <f>IF(IF(sym!$N12=UM23,1,0)=1,ABS(UY23*UR23),-ABS(UY23*UR23))</f>
        <v>0</v>
      </c>
      <c r="VJ23" s="196">
        <f t="shared" si="144"/>
        <v>0</v>
      </c>
      <c r="VK23" s="196">
        <f t="shared" si="117"/>
        <v>0</v>
      </c>
      <c r="VM23">
        <f t="shared" si="118"/>
        <v>0</v>
      </c>
      <c r="VN23" s="239"/>
      <c r="VO23" s="239"/>
      <c r="VP23" s="239"/>
      <c r="VQ23" s="214"/>
      <c r="VR23" s="240"/>
      <c r="VS23">
        <f t="shared" si="119"/>
        <v>1</v>
      </c>
      <c r="VT23">
        <f t="shared" si="120"/>
        <v>0</v>
      </c>
      <c r="VU23" s="214"/>
      <c r="VV23">
        <f t="shared" si="145"/>
        <v>1</v>
      </c>
      <c r="VW23">
        <f t="shared" ref="VW23:VW86" si="152">IF(VU23=VQ23,1,0)</f>
        <v>1</v>
      </c>
      <c r="VX23">
        <f t="shared" si="136"/>
        <v>0</v>
      </c>
      <c r="VY23">
        <f t="shared" si="122"/>
        <v>1</v>
      </c>
      <c r="VZ23" s="248"/>
      <c r="WA23" s="202"/>
      <c r="WB23">
        <v>60</v>
      </c>
      <c r="WC23" t="str">
        <f t="shared" si="83"/>
        <v>FALSE</v>
      </c>
      <c r="WD23">
        <f>VLOOKUP($A23,'FuturesInfo (3)'!$A$2:$V$80,22)</f>
        <v>2</v>
      </c>
      <c r="WE23" s="252"/>
      <c r="WF23">
        <f t="shared" si="123"/>
        <v>2</v>
      </c>
      <c r="WG23" s="138">
        <f>VLOOKUP($A23,'FuturesInfo (3)'!$A$2:$O$80,15)*WD23</f>
        <v>97980</v>
      </c>
      <c r="WH23" s="138">
        <f>VLOOKUP($A23,'FuturesInfo (3)'!$A$2:$O$80,15)*WF23</f>
        <v>97980</v>
      </c>
      <c r="WI23" s="196">
        <f t="shared" si="124"/>
        <v>0</v>
      </c>
      <c r="WJ23" s="196">
        <f t="shared" si="125"/>
        <v>0</v>
      </c>
      <c r="WK23" s="196">
        <f t="shared" si="126"/>
        <v>0</v>
      </c>
      <c r="WL23" s="196">
        <f t="shared" si="127"/>
        <v>0</v>
      </c>
      <c r="WM23" s="196">
        <f t="shared" si="150"/>
        <v>0</v>
      </c>
      <c r="WN23" s="196">
        <f t="shared" si="129"/>
        <v>0</v>
      </c>
      <c r="WO23" s="196">
        <f t="shared" si="137"/>
        <v>0</v>
      </c>
      <c r="WP23" s="196">
        <f>IF(IF(sym!$O12=VU23,1,0)=1,ABS(WG23*VZ23),-ABS(WG23*VZ23))</f>
        <v>0</v>
      </c>
      <c r="WQ23" s="196">
        <f>IF(IF(sym!$N12=VU23,1,0)=1,ABS(WG23*VZ23),-ABS(WG23*VZ23))</f>
        <v>0</v>
      </c>
      <c r="WR23" s="196">
        <f t="shared" si="147"/>
        <v>0</v>
      </c>
      <c r="WS23" s="196">
        <f t="shared" si="131"/>
        <v>0</v>
      </c>
    </row>
    <row r="24" spans="1:617"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97485</v>
      </c>
      <c r="T24" s="144">
        <f t="shared" si="71"/>
        <v>-1628.1095878023091</v>
      </c>
      <c r="U24" s="144">
        <f t="shared" si="84"/>
        <v>1628.1095878023091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97485</v>
      </c>
      <c r="AK24" s="196">
        <f t="shared" si="86"/>
        <v>2486.3174777067584</v>
      </c>
      <c r="AL24" s="196">
        <f t="shared" si="87"/>
        <v>2486.3174777067584</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129980</v>
      </c>
      <c r="BB24" s="196">
        <f t="shared" si="80"/>
        <v>594.96490692711939</v>
      </c>
      <c r="BC24" s="196">
        <f t="shared" si="89"/>
        <v>594.96490692711939</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f t="shared" si="90"/>
        <v>1</v>
      </c>
      <c r="SX24" s="241">
        <v>-1</v>
      </c>
      <c r="SY24" s="241">
        <v>1</v>
      </c>
      <c r="SZ24" s="241">
        <v>-1</v>
      </c>
      <c r="TA24" s="214">
        <v>-1</v>
      </c>
      <c r="TB24" s="240">
        <v>3</v>
      </c>
      <c r="TC24">
        <f t="shared" si="91"/>
        <v>1</v>
      </c>
      <c r="TD24">
        <f t="shared" si="92"/>
        <v>-1</v>
      </c>
      <c r="TE24" s="245">
        <v>1</v>
      </c>
      <c r="TF24">
        <f t="shared" si="140"/>
        <v>0</v>
      </c>
      <c r="TG24">
        <f t="shared" si="93"/>
        <v>0</v>
      </c>
      <c r="TH24">
        <f t="shared" si="132"/>
        <v>1</v>
      </c>
      <c r="TI24">
        <f t="shared" si="94"/>
        <v>0</v>
      </c>
      <c r="TJ24" s="246"/>
      <c r="TK24" s="202">
        <v>42548</v>
      </c>
      <c r="TL24">
        <v>60</v>
      </c>
      <c r="TM24" t="str">
        <f t="shared" si="81"/>
        <v>TRUE</v>
      </c>
      <c r="TN24">
        <f>VLOOKUP($A24,'FuturesInfo (3)'!$A$2:$V$80,22)</f>
        <v>3</v>
      </c>
      <c r="TO24" s="252">
        <v>2</v>
      </c>
      <c r="TP24">
        <f t="shared" si="95"/>
        <v>2</v>
      </c>
      <c r="TQ24" s="138">
        <f>VLOOKUP($A24,'FuturesInfo (3)'!$A$2:$O$80,15)*TN24</f>
        <v>97485</v>
      </c>
      <c r="TR24" s="138">
        <f>VLOOKUP($A24,'FuturesInfo (3)'!$A$2:$O$80,15)*TP24</f>
        <v>64990</v>
      </c>
      <c r="TS24" s="196">
        <f t="shared" si="96"/>
        <v>0</v>
      </c>
      <c r="TT24" s="196">
        <f t="shared" si="97"/>
        <v>0</v>
      </c>
      <c r="TU24" s="196">
        <f t="shared" si="98"/>
        <v>0</v>
      </c>
      <c r="TV24" s="196">
        <f t="shared" si="99"/>
        <v>0</v>
      </c>
      <c r="TW24" s="196">
        <f t="shared" si="148"/>
        <v>0</v>
      </c>
      <c r="TX24" s="196">
        <f t="shared" si="101"/>
        <v>0</v>
      </c>
      <c r="TY24" s="196">
        <f t="shared" si="133"/>
        <v>0</v>
      </c>
      <c r="TZ24" s="196">
        <f>IF(IF(sym!$O13=TE24,1,0)=1,ABS(TQ24*TJ24),-ABS(TQ24*TJ24))</f>
        <v>0</v>
      </c>
      <c r="UA24" s="196">
        <f>IF(IF(sym!$N13=TE24,1,0)=1,ABS(TQ24*TJ24),-ABS(TQ24*TJ24))</f>
        <v>0</v>
      </c>
      <c r="UB24" s="196">
        <f t="shared" si="141"/>
        <v>0</v>
      </c>
      <c r="UC24" s="196">
        <f t="shared" si="103"/>
        <v>0</v>
      </c>
      <c r="UE24">
        <f t="shared" si="104"/>
        <v>1</v>
      </c>
      <c r="UF24" s="241">
        <v>-1</v>
      </c>
      <c r="UG24" s="241">
        <v>1</v>
      </c>
      <c r="UH24" s="241">
        <v>-1</v>
      </c>
      <c r="UI24" s="214">
        <v>-1</v>
      </c>
      <c r="UJ24" s="240">
        <v>3</v>
      </c>
      <c r="UK24">
        <f t="shared" si="105"/>
        <v>1</v>
      </c>
      <c r="UL24">
        <f t="shared" si="106"/>
        <v>-1</v>
      </c>
      <c r="UM24" s="245"/>
      <c r="UN24">
        <f t="shared" si="142"/>
        <v>0</v>
      </c>
      <c r="UO24">
        <f t="shared" si="151"/>
        <v>0</v>
      </c>
      <c r="UP24">
        <f t="shared" si="134"/>
        <v>0</v>
      </c>
      <c r="UQ24">
        <f t="shared" si="108"/>
        <v>0</v>
      </c>
      <c r="UR24" s="246"/>
      <c r="US24" s="202">
        <v>42548</v>
      </c>
      <c r="UT24">
        <v>60</v>
      </c>
      <c r="UU24" t="str">
        <f t="shared" si="82"/>
        <v>TRUE</v>
      </c>
      <c r="UV24">
        <f>VLOOKUP($A24,'FuturesInfo (3)'!$A$2:$V$80,22)</f>
        <v>3</v>
      </c>
      <c r="UW24" s="252">
        <v>2</v>
      </c>
      <c r="UX24">
        <f t="shared" si="109"/>
        <v>2</v>
      </c>
      <c r="UY24" s="138">
        <f>VLOOKUP($A24,'FuturesInfo (3)'!$A$2:$O$80,15)*UV24</f>
        <v>97485</v>
      </c>
      <c r="UZ24" s="138">
        <f>VLOOKUP($A24,'FuturesInfo (3)'!$A$2:$O$80,15)*UX24</f>
        <v>64990</v>
      </c>
      <c r="VA24" s="196">
        <f t="shared" si="110"/>
        <v>0</v>
      </c>
      <c r="VB24" s="196">
        <f t="shared" si="111"/>
        <v>0</v>
      </c>
      <c r="VC24" s="196">
        <f t="shared" si="112"/>
        <v>0</v>
      </c>
      <c r="VD24" s="196">
        <f t="shared" si="113"/>
        <v>0</v>
      </c>
      <c r="VE24" s="196">
        <f t="shared" si="149"/>
        <v>0</v>
      </c>
      <c r="VF24" s="196">
        <f t="shared" si="115"/>
        <v>0</v>
      </c>
      <c r="VG24" s="196">
        <f t="shared" si="135"/>
        <v>0</v>
      </c>
      <c r="VH24" s="196">
        <f>IF(IF(sym!$O13=UM24,1,0)=1,ABS(UY24*UR24),-ABS(UY24*UR24))</f>
        <v>0</v>
      </c>
      <c r="VI24" s="196">
        <f>IF(IF(sym!$N13=UM24,1,0)=1,ABS(UY24*UR24),-ABS(UY24*UR24))</f>
        <v>0</v>
      </c>
      <c r="VJ24" s="196">
        <f t="shared" si="144"/>
        <v>0</v>
      </c>
      <c r="VK24" s="196">
        <f t="shared" si="117"/>
        <v>0</v>
      </c>
      <c r="VM24">
        <f t="shared" si="118"/>
        <v>0</v>
      </c>
      <c r="VN24" s="241"/>
      <c r="VO24" s="241"/>
      <c r="VP24" s="241"/>
      <c r="VQ24" s="214"/>
      <c r="VR24" s="240"/>
      <c r="VS24">
        <f t="shared" si="119"/>
        <v>1</v>
      </c>
      <c r="VT24">
        <f t="shared" si="120"/>
        <v>0</v>
      </c>
      <c r="VU24" s="245"/>
      <c r="VV24">
        <f t="shared" si="145"/>
        <v>1</v>
      </c>
      <c r="VW24">
        <f t="shared" si="152"/>
        <v>1</v>
      </c>
      <c r="VX24">
        <f t="shared" si="136"/>
        <v>0</v>
      </c>
      <c r="VY24">
        <f t="shared" si="122"/>
        <v>1</v>
      </c>
      <c r="VZ24" s="246"/>
      <c r="WA24" s="202"/>
      <c r="WB24">
        <v>60</v>
      </c>
      <c r="WC24" t="str">
        <f t="shared" si="83"/>
        <v>FALSE</v>
      </c>
      <c r="WD24">
        <f>VLOOKUP($A24,'FuturesInfo (3)'!$A$2:$V$80,22)</f>
        <v>3</v>
      </c>
      <c r="WE24" s="252"/>
      <c r="WF24">
        <f t="shared" si="123"/>
        <v>2</v>
      </c>
      <c r="WG24" s="138">
        <f>VLOOKUP($A24,'FuturesInfo (3)'!$A$2:$O$80,15)*WD24</f>
        <v>97485</v>
      </c>
      <c r="WH24" s="138">
        <f>VLOOKUP($A24,'FuturesInfo (3)'!$A$2:$O$80,15)*WF24</f>
        <v>64990</v>
      </c>
      <c r="WI24" s="196">
        <f t="shared" si="124"/>
        <v>0</v>
      </c>
      <c r="WJ24" s="196">
        <f t="shared" si="125"/>
        <v>0</v>
      </c>
      <c r="WK24" s="196">
        <f t="shared" si="126"/>
        <v>0</v>
      </c>
      <c r="WL24" s="196">
        <f t="shared" si="127"/>
        <v>0</v>
      </c>
      <c r="WM24" s="196">
        <f t="shared" si="150"/>
        <v>0</v>
      </c>
      <c r="WN24" s="196">
        <f t="shared" si="129"/>
        <v>0</v>
      </c>
      <c r="WO24" s="196">
        <f t="shared" si="137"/>
        <v>0</v>
      </c>
      <c r="WP24" s="196">
        <f>IF(IF(sym!$O13=VU24,1,0)=1,ABS(WG24*VZ24),-ABS(WG24*VZ24))</f>
        <v>0</v>
      </c>
      <c r="WQ24" s="196">
        <f>IF(IF(sym!$N13=VU24,1,0)=1,ABS(WG24*VZ24),-ABS(WG24*VZ24))</f>
        <v>0</v>
      </c>
      <c r="WR24" s="196">
        <f t="shared" si="147"/>
        <v>0</v>
      </c>
      <c r="WS24" s="196">
        <f t="shared" si="131"/>
        <v>0</v>
      </c>
    </row>
    <row r="25" spans="1:617"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279125</v>
      </c>
      <c r="T25" s="144">
        <f t="shared" si="71"/>
        <v>4880.2452255133503</v>
      </c>
      <c r="U25" s="144">
        <f t="shared" si="84"/>
        <v>4880.2452255133503</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279125</v>
      </c>
      <c r="AK25" s="196">
        <f t="shared" si="86"/>
        <v>-688.71166725505373</v>
      </c>
      <c r="AL25" s="196">
        <f t="shared" si="87"/>
        <v>688.71166725505373</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279125</v>
      </c>
      <c r="BB25" s="196">
        <f t="shared" si="80"/>
        <v>282.16750175893128</v>
      </c>
      <c r="BC25" s="196">
        <f t="shared" si="89"/>
        <v>-282.16750175893128</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f t="shared" si="90"/>
        <v>1</v>
      </c>
      <c r="SX25" s="239">
        <v>1</v>
      </c>
      <c r="SY25" s="239">
        <v>-1</v>
      </c>
      <c r="SZ25" s="239">
        <v>1</v>
      </c>
      <c r="TA25" s="214">
        <v>1</v>
      </c>
      <c r="TB25" s="240">
        <v>-12</v>
      </c>
      <c r="TC25">
        <f t="shared" si="91"/>
        <v>-1</v>
      </c>
      <c r="TD25">
        <f t="shared" si="92"/>
        <v>-1</v>
      </c>
      <c r="TE25" s="214">
        <v>1</v>
      </c>
      <c r="TF25">
        <f t="shared" si="140"/>
        <v>1</v>
      </c>
      <c r="TG25">
        <f t="shared" si="93"/>
        <v>1</v>
      </c>
      <c r="TH25">
        <f t="shared" si="132"/>
        <v>0</v>
      </c>
      <c r="TI25">
        <f t="shared" si="94"/>
        <v>0</v>
      </c>
      <c r="TJ25" s="248"/>
      <c r="TK25" s="202">
        <v>42536</v>
      </c>
      <c r="TL25">
        <v>60</v>
      </c>
      <c r="TM25" t="str">
        <f t="shared" si="81"/>
        <v>TRUE</v>
      </c>
      <c r="TN25">
        <f>VLOOKUP($A25,'FuturesInfo (3)'!$A$2:$V$80,22)</f>
        <v>2</v>
      </c>
      <c r="TO25" s="252">
        <v>1</v>
      </c>
      <c r="TP25">
        <f t="shared" si="95"/>
        <v>3</v>
      </c>
      <c r="TQ25" s="138">
        <f>VLOOKUP($A25,'FuturesInfo (3)'!$A$2:$O$80,15)*TN25</f>
        <v>279125</v>
      </c>
      <c r="TR25" s="138">
        <f>VLOOKUP($A25,'FuturesInfo (3)'!$A$2:$O$80,15)*TP25</f>
        <v>418687.5</v>
      </c>
      <c r="TS25" s="196">
        <f t="shared" si="96"/>
        <v>0</v>
      </c>
      <c r="TT25" s="196">
        <f t="shared" si="97"/>
        <v>0</v>
      </c>
      <c r="TU25" s="196">
        <f t="shared" si="98"/>
        <v>0</v>
      </c>
      <c r="TV25" s="196">
        <f t="shared" si="99"/>
        <v>0</v>
      </c>
      <c r="TW25" s="196">
        <f t="shared" si="148"/>
        <v>0</v>
      </c>
      <c r="TX25" s="196">
        <f t="shared" si="101"/>
        <v>0</v>
      </c>
      <c r="TY25" s="196">
        <f t="shared" si="133"/>
        <v>0</v>
      </c>
      <c r="TZ25" s="196">
        <f>IF(IF(sym!$O14=TE25,1,0)=1,ABS(TQ25*TJ25),-ABS(TQ25*TJ25))</f>
        <v>0</v>
      </c>
      <c r="UA25" s="196">
        <f>IF(IF(sym!$N14=TE25,1,0)=1,ABS(TQ25*TJ25),-ABS(TQ25*TJ25))</f>
        <v>0</v>
      </c>
      <c r="UB25" s="196">
        <f t="shared" si="141"/>
        <v>0</v>
      </c>
      <c r="UC25" s="196">
        <f t="shared" si="103"/>
        <v>0</v>
      </c>
      <c r="UE25">
        <f t="shared" si="104"/>
        <v>1</v>
      </c>
      <c r="UF25" s="239">
        <v>1</v>
      </c>
      <c r="UG25" s="239">
        <v>-1</v>
      </c>
      <c r="UH25" s="239">
        <v>1</v>
      </c>
      <c r="UI25" s="214">
        <v>1</v>
      </c>
      <c r="UJ25" s="240">
        <v>-12</v>
      </c>
      <c r="UK25">
        <f t="shared" si="105"/>
        <v>-1</v>
      </c>
      <c r="UL25">
        <f t="shared" si="106"/>
        <v>-1</v>
      </c>
      <c r="UM25" s="214"/>
      <c r="UN25">
        <f t="shared" si="142"/>
        <v>0</v>
      </c>
      <c r="UO25">
        <f t="shared" si="151"/>
        <v>0</v>
      </c>
      <c r="UP25">
        <f t="shared" si="134"/>
        <v>0</v>
      </c>
      <c r="UQ25">
        <f t="shared" si="108"/>
        <v>0</v>
      </c>
      <c r="UR25" s="248"/>
      <c r="US25" s="202">
        <v>42536</v>
      </c>
      <c r="UT25">
        <v>60</v>
      </c>
      <c r="UU25" t="str">
        <f t="shared" si="82"/>
        <v>TRUE</v>
      </c>
      <c r="UV25">
        <f>VLOOKUP($A25,'FuturesInfo (3)'!$A$2:$V$80,22)</f>
        <v>2</v>
      </c>
      <c r="UW25" s="252">
        <v>1</v>
      </c>
      <c r="UX25">
        <f t="shared" si="109"/>
        <v>3</v>
      </c>
      <c r="UY25" s="138">
        <f>VLOOKUP($A25,'FuturesInfo (3)'!$A$2:$O$80,15)*UV25</f>
        <v>279125</v>
      </c>
      <c r="UZ25" s="138">
        <f>VLOOKUP($A25,'FuturesInfo (3)'!$A$2:$O$80,15)*UX25</f>
        <v>418687.5</v>
      </c>
      <c r="VA25" s="196">
        <f t="shared" si="110"/>
        <v>0</v>
      </c>
      <c r="VB25" s="196">
        <f t="shared" si="111"/>
        <v>0</v>
      </c>
      <c r="VC25" s="196">
        <f t="shared" si="112"/>
        <v>0</v>
      </c>
      <c r="VD25" s="196">
        <f t="shared" si="113"/>
        <v>0</v>
      </c>
      <c r="VE25" s="196">
        <f t="shared" si="149"/>
        <v>0</v>
      </c>
      <c r="VF25" s="196">
        <f t="shared" si="115"/>
        <v>0</v>
      </c>
      <c r="VG25" s="196">
        <f t="shared" si="135"/>
        <v>0</v>
      </c>
      <c r="VH25" s="196">
        <f>IF(IF(sym!$O14=UM25,1,0)=1,ABS(UY25*UR25),-ABS(UY25*UR25))</f>
        <v>0</v>
      </c>
      <c r="VI25" s="196">
        <f>IF(IF(sym!$N14=UM25,1,0)=1,ABS(UY25*UR25),-ABS(UY25*UR25))</f>
        <v>0</v>
      </c>
      <c r="VJ25" s="196">
        <f t="shared" si="144"/>
        <v>0</v>
      </c>
      <c r="VK25" s="196">
        <f t="shared" si="117"/>
        <v>0</v>
      </c>
      <c r="VM25">
        <f t="shared" si="118"/>
        <v>0</v>
      </c>
      <c r="VN25" s="239"/>
      <c r="VO25" s="239"/>
      <c r="VP25" s="239"/>
      <c r="VQ25" s="214"/>
      <c r="VR25" s="240"/>
      <c r="VS25">
        <f t="shared" si="119"/>
        <v>1</v>
      </c>
      <c r="VT25">
        <f t="shared" si="120"/>
        <v>0</v>
      </c>
      <c r="VU25" s="214"/>
      <c r="VV25">
        <f t="shared" si="145"/>
        <v>1</v>
      </c>
      <c r="VW25">
        <f t="shared" si="152"/>
        <v>1</v>
      </c>
      <c r="VX25">
        <f t="shared" si="136"/>
        <v>0</v>
      </c>
      <c r="VY25">
        <f t="shared" si="122"/>
        <v>1</v>
      </c>
      <c r="VZ25" s="248"/>
      <c r="WA25" s="202"/>
      <c r="WB25">
        <v>60</v>
      </c>
      <c r="WC25" t="str">
        <f t="shared" si="83"/>
        <v>FALSE</v>
      </c>
      <c r="WD25">
        <f>VLOOKUP($A25,'FuturesInfo (3)'!$A$2:$V$80,22)</f>
        <v>2</v>
      </c>
      <c r="WE25" s="252"/>
      <c r="WF25">
        <f t="shared" si="123"/>
        <v>2</v>
      </c>
      <c r="WG25" s="138">
        <f>VLOOKUP($A25,'FuturesInfo (3)'!$A$2:$O$80,15)*WD25</f>
        <v>279125</v>
      </c>
      <c r="WH25" s="138">
        <f>VLOOKUP($A25,'FuturesInfo (3)'!$A$2:$O$80,15)*WF25</f>
        <v>279125</v>
      </c>
      <c r="WI25" s="196">
        <f t="shared" si="124"/>
        <v>0</v>
      </c>
      <c r="WJ25" s="196">
        <f t="shared" si="125"/>
        <v>0</v>
      </c>
      <c r="WK25" s="196">
        <f t="shared" si="126"/>
        <v>0</v>
      </c>
      <c r="WL25" s="196">
        <f t="shared" si="127"/>
        <v>0</v>
      </c>
      <c r="WM25" s="196">
        <f t="shared" si="150"/>
        <v>0</v>
      </c>
      <c r="WN25" s="196">
        <f t="shared" si="129"/>
        <v>0</v>
      </c>
      <c r="WO25" s="196">
        <f t="shared" si="137"/>
        <v>0</v>
      </c>
      <c r="WP25" s="196">
        <f>IF(IF(sym!$O14=VU25,1,0)=1,ABS(WG25*VZ25),-ABS(WG25*VZ25))</f>
        <v>0</v>
      </c>
      <c r="WQ25" s="196">
        <f>IF(IF(sym!$N14=VU25,1,0)=1,ABS(WG25*VZ25),-ABS(WG25*VZ25))</f>
        <v>0</v>
      </c>
      <c r="WR25" s="196">
        <f t="shared" si="147"/>
        <v>0</v>
      </c>
      <c r="WS25" s="196">
        <f t="shared" si="131"/>
        <v>0</v>
      </c>
    </row>
    <row r="26" spans="1:617"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287142</v>
      </c>
      <c r="T26" s="144">
        <f t="shared" si="71"/>
        <v>-4621.1455538521968</v>
      </c>
      <c r="U26" s="144">
        <f t="shared" si="84"/>
        <v>4621.1455538521968</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287142</v>
      </c>
      <c r="AK26" s="196">
        <f t="shared" si="86"/>
        <v>-421.42336325414175</v>
      </c>
      <c r="AL26" s="196">
        <f t="shared" si="87"/>
        <v>421.42336325414175</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287142</v>
      </c>
      <c r="BB26" s="196">
        <f t="shared" si="80"/>
        <v>-177.38029609115253</v>
      </c>
      <c r="BC26" s="196">
        <f t="shared" si="89"/>
        <v>177.38029609115253</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f t="shared" si="90"/>
        <v>-1</v>
      </c>
      <c r="SX26" s="239">
        <v>-1</v>
      </c>
      <c r="SY26" s="239">
        <v>1</v>
      </c>
      <c r="SZ26" s="239">
        <v>-1</v>
      </c>
      <c r="TA26" s="214">
        <v>-1</v>
      </c>
      <c r="TB26" s="240">
        <v>-6</v>
      </c>
      <c r="TC26">
        <f t="shared" si="91"/>
        <v>1</v>
      </c>
      <c r="TD26">
        <f t="shared" si="92"/>
        <v>1</v>
      </c>
      <c r="TE26" s="214">
        <v>1</v>
      </c>
      <c r="TF26">
        <f t="shared" si="140"/>
        <v>0</v>
      </c>
      <c r="TG26">
        <f t="shared" si="93"/>
        <v>0</v>
      </c>
      <c r="TH26">
        <f t="shared" si="132"/>
        <v>1</v>
      </c>
      <c r="TI26">
        <f t="shared" si="94"/>
        <v>1</v>
      </c>
      <c r="TJ26" s="248">
        <v>0</v>
      </c>
      <c r="TK26" s="202">
        <v>42544</v>
      </c>
      <c r="TL26">
        <v>60</v>
      </c>
      <c r="TM26" t="str">
        <f t="shared" si="81"/>
        <v>TRUE</v>
      </c>
      <c r="TN26">
        <f>VLOOKUP($A26,'FuturesInfo (3)'!$A$2:$V$80,22)</f>
        <v>3</v>
      </c>
      <c r="TO26" s="252">
        <v>2</v>
      </c>
      <c r="TP26">
        <f t="shared" si="95"/>
        <v>2</v>
      </c>
      <c r="TQ26" s="138">
        <f>VLOOKUP($A26,'FuturesInfo (3)'!$A$2:$O$80,15)*TN26</f>
        <v>287142</v>
      </c>
      <c r="TR26" s="138">
        <f>VLOOKUP($A26,'FuturesInfo (3)'!$A$2:$O$80,15)*TP26</f>
        <v>191428</v>
      </c>
      <c r="TS26" s="196">
        <f t="shared" si="96"/>
        <v>0</v>
      </c>
      <c r="TT26" s="196">
        <f t="shared" si="97"/>
        <v>0</v>
      </c>
      <c r="TU26" s="196">
        <f t="shared" si="98"/>
        <v>0</v>
      </c>
      <c r="TV26" s="196">
        <f t="shared" si="99"/>
        <v>0</v>
      </c>
      <c r="TW26" s="196">
        <f t="shared" si="148"/>
        <v>0</v>
      </c>
      <c r="TX26" s="196">
        <f t="shared" si="101"/>
        <v>0</v>
      </c>
      <c r="TY26" s="196">
        <f t="shared" si="133"/>
        <v>0</v>
      </c>
      <c r="TZ26" s="196">
        <f>IF(IF(sym!$O15=TE26,1,0)=1,ABS(TQ26*TJ26),-ABS(TQ26*TJ26))</f>
        <v>0</v>
      </c>
      <c r="UA26" s="196">
        <f>IF(IF(sym!$N15=TE26,1,0)=1,ABS(TQ26*TJ26),-ABS(TQ26*TJ26))</f>
        <v>0</v>
      </c>
      <c r="UB26" s="196">
        <f t="shared" si="141"/>
        <v>0</v>
      </c>
      <c r="UC26" s="196">
        <f t="shared" si="103"/>
        <v>0</v>
      </c>
      <c r="UE26">
        <f t="shared" si="104"/>
        <v>1</v>
      </c>
      <c r="UF26" s="239">
        <v>1</v>
      </c>
      <c r="UG26" s="239">
        <v>1</v>
      </c>
      <c r="UH26" s="239">
        <v>1</v>
      </c>
      <c r="UI26" s="214">
        <v>-1</v>
      </c>
      <c r="UJ26" s="240">
        <v>-7</v>
      </c>
      <c r="UK26">
        <f t="shared" si="105"/>
        <v>1</v>
      </c>
      <c r="UL26">
        <f t="shared" si="106"/>
        <v>1</v>
      </c>
      <c r="UM26" s="214"/>
      <c r="UN26">
        <f t="shared" si="142"/>
        <v>0</v>
      </c>
      <c r="UO26">
        <f t="shared" si="151"/>
        <v>0</v>
      </c>
      <c r="UP26">
        <f t="shared" si="134"/>
        <v>0</v>
      </c>
      <c r="UQ26">
        <f t="shared" si="108"/>
        <v>0</v>
      </c>
      <c r="UR26" s="248"/>
      <c r="US26" s="202">
        <v>42544</v>
      </c>
      <c r="UT26">
        <v>60</v>
      </c>
      <c r="UU26" t="str">
        <f t="shared" si="82"/>
        <v>TRUE</v>
      </c>
      <c r="UV26">
        <f>VLOOKUP($A26,'FuturesInfo (3)'!$A$2:$V$80,22)</f>
        <v>3</v>
      </c>
      <c r="UW26" s="252">
        <v>2</v>
      </c>
      <c r="UX26">
        <f t="shared" si="109"/>
        <v>2</v>
      </c>
      <c r="UY26" s="138">
        <f>VLOOKUP($A26,'FuturesInfo (3)'!$A$2:$O$80,15)*UV26</f>
        <v>287142</v>
      </c>
      <c r="UZ26" s="138">
        <f>VLOOKUP($A26,'FuturesInfo (3)'!$A$2:$O$80,15)*UX26</f>
        <v>191428</v>
      </c>
      <c r="VA26" s="196">
        <f t="shared" si="110"/>
        <v>0</v>
      </c>
      <c r="VB26" s="196">
        <f t="shared" si="111"/>
        <v>0</v>
      </c>
      <c r="VC26" s="196">
        <f t="shared" si="112"/>
        <v>0</v>
      </c>
      <c r="VD26" s="196">
        <f t="shared" si="113"/>
        <v>0</v>
      </c>
      <c r="VE26" s="196">
        <f t="shared" si="149"/>
        <v>0</v>
      </c>
      <c r="VF26" s="196">
        <f t="shared" si="115"/>
        <v>0</v>
      </c>
      <c r="VG26" s="196">
        <f t="shared" si="135"/>
        <v>0</v>
      </c>
      <c r="VH26" s="196">
        <f>IF(IF(sym!$O15=UM26,1,0)=1,ABS(UY26*UR26),-ABS(UY26*UR26))</f>
        <v>0</v>
      </c>
      <c r="VI26" s="196">
        <f>IF(IF(sym!$N15=UM26,1,0)=1,ABS(UY26*UR26),-ABS(UY26*UR26))</f>
        <v>0</v>
      </c>
      <c r="VJ26" s="196">
        <f t="shared" si="144"/>
        <v>0</v>
      </c>
      <c r="VK26" s="196">
        <f t="shared" si="117"/>
        <v>0</v>
      </c>
      <c r="VM26">
        <f t="shared" si="118"/>
        <v>0</v>
      </c>
      <c r="VN26" s="239"/>
      <c r="VO26" s="239"/>
      <c r="VP26" s="239"/>
      <c r="VQ26" s="214"/>
      <c r="VR26" s="240"/>
      <c r="VS26">
        <f t="shared" si="119"/>
        <v>1</v>
      </c>
      <c r="VT26">
        <f t="shared" si="120"/>
        <v>0</v>
      </c>
      <c r="VU26" s="214"/>
      <c r="VV26">
        <f t="shared" si="145"/>
        <v>1</v>
      </c>
      <c r="VW26">
        <f t="shared" si="152"/>
        <v>1</v>
      </c>
      <c r="VX26">
        <f t="shared" si="136"/>
        <v>0</v>
      </c>
      <c r="VY26">
        <f t="shared" si="122"/>
        <v>1</v>
      </c>
      <c r="VZ26" s="248"/>
      <c r="WA26" s="202"/>
      <c r="WB26">
        <v>60</v>
      </c>
      <c r="WC26" t="str">
        <f t="shared" si="83"/>
        <v>FALSE</v>
      </c>
      <c r="WD26">
        <f>VLOOKUP($A26,'FuturesInfo (3)'!$A$2:$V$80,22)</f>
        <v>3</v>
      </c>
      <c r="WE26" s="252"/>
      <c r="WF26">
        <f t="shared" si="123"/>
        <v>2</v>
      </c>
      <c r="WG26" s="138">
        <f>VLOOKUP($A26,'FuturesInfo (3)'!$A$2:$O$80,15)*WD26</f>
        <v>287142</v>
      </c>
      <c r="WH26" s="138">
        <f>VLOOKUP($A26,'FuturesInfo (3)'!$A$2:$O$80,15)*WF26</f>
        <v>191428</v>
      </c>
      <c r="WI26" s="196">
        <f t="shared" si="124"/>
        <v>0</v>
      </c>
      <c r="WJ26" s="196">
        <f t="shared" si="125"/>
        <v>0</v>
      </c>
      <c r="WK26" s="196">
        <f t="shared" si="126"/>
        <v>0</v>
      </c>
      <c r="WL26" s="196">
        <f t="shared" si="127"/>
        <v>0</v>
      </c>
      <c r="WM26" s="196">
        <f t="shared" si="150"/>
        <v>0</v>
      </c>
      <c r="WN26" s="196">
        <f t="shared" si="129"/>
        <v>0</v>
      </c>
      <c r="WO26" s="196">
        <f t="shared" si="137"/>
        <v>0</v>
      </c>
      <c r="WP26" s="196">
        <f>IF(IF(sym!$O15=VU26,1,0)=1,ABS(WG26*VZ26),-ABS(WG26*VZ26))</f>
        <v>0</v>
      </c>
      <c r="WQ26" s="196">
        <f>IF(IF(sym!$N15=VU26,1,0)=1,ABS(WG26*VZ26),-ABS(WG26*VZ26))</f>
        <v>0</v>
      </c>
      <c r="WR26" s="196">
        <f t="shared" si="147"/>
        <v>0</v>
      </c>
      <c r="WS26" s="196">
        <f t="shared" si="131"/>
        <v>0</v>
      </c>
    </row>
    <row r="27" spans="1:617"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372481.46879999997</v>
      </c>
      <c r="T27" s="144">
        <f t="shared" si="71"/>
        <v>1381.3222443175573</v>
      </c>
      <c r="U27" s="144">
        <f t="shared" si="84"/>
        <v>1381.3222443175573</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372481.46879999997</v>
      </c>
      <c r="AK27" s="196">
        <f t="shared" si="86"/>
        <v>-338.41441744396633</v>
      </c>
      <c r="AL27" s="196">
        <f t="shared" si="87"/>
        <v>-338.41441744396633</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372481.46879999997</v>
      </c>
      <c r="BB27" s="196">
        <f t="shared" si="80"/>
        <v>-971.00352173531633</v>
      </c>
      <c r="BC27" s="196">
        <f t="shared" si="89"/>
        <v>971.00352173531633</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f t="shared" si="90"/>
        <v>-1</v>
      </c>
      <c r="SX27" s="239">
        <v>-1</v>
      </c>
      <c r="SY27" s="239">
        <v>-1</v>
      </c>
      <c r="SZ27" s="239">
        <v>1</v>
      </c>
      <c r="TA27" s="214">
        <v>1</v>
      </c>
      <c r="TB27" s="240">
        <v>6</v>
      </c>
      <c r="TC27">
        <f t="shared" si="91"/>
        <v>-1</v>
      </c>
      <c r="TD27">
        <f t="shared" si="92"/>
        <v>1</v>
      </c>
      <c r="TE27" s="214">
        <v>1</v>
      </c>
      <c r="TF27">
        <f t="shared" si="140"/>
        <v>0</v>
      </c>
      <c r="TG27">
        <f t="shared" si="93"/>
        <v>1</v>
      </c>
      <c r="TH27">
        <f t="shared" si="132"/>
        <v>0</v>
      </c>
      <c r="TI27">
        <f t="shared" si="94"/>
        <v>1</v>
      </c>
      <c r="TJ27" s="248">
        <v>6.5880098221199996E-4</v>
      </c>
      <c r="TK27" s="202">
        <v>42544</v>
      </c>
      <c r="TL27">
        <v>60</v>
      </c>
      <c r="TM27" t="str">
        <f t="shared" si="81"/>
        <v>TRUE</v>
      </c>
      <c r="TN27">
        <f>VLOOKUP($A27,'FuturesInfo (3)'!$A$2:$V$80,22)</f>
        <v>2</v>
      </c>
      <c r="TO27" s="252">
        <v>1</v>
      </c>
      <c r="TP27">
        <f t="shared" si="95"/>
        <v>3</v>
      </c>
      <c r="TQ27" s="138">
        <f>VLOOKUP($A27,'FuturesInfo (3)'!$A$2:$O$80,15)*TN27</f>
        <v>372481.46879999997</v>
      </c>
      <c r="TR27" s="138">
        <f>VLOOKUP($A27,'FuturesInfo (3)'!$A$2:$O$80,15)*TP27</f>
        <v>558722.20319999999</v>
      </c>
      <c r="TS27" s="196">
        <f t="shared" si="96"/>
        <v>-245.3911575012084</v>
      </c>
      <c r="TT27" s="196">
        <f t="shared" si="97"/>
        <v>-368.08673625181262</v>
      </c>
      <c r="TU27" s="196">
        <f t="shared" si="98"/>
        <v>245.3911575012084</v>
      </c>
      <c r="TV27" s="196">
        <f t="shared" si="99"/>
        <v>-245.3911575012084</v>
      </c>
      <c r="TW27" s="196">
        <f t="shared" si="148"/>
        <v>245.3911575012084</v>
      </c>
      <c r="TX27" s="196">
        <f t="shared" si="101"/>
        <v>-245.3911575012084</v>
      </c>
      <c r="TY27" s="196">
        <f t="shared" si="133"/>
        <v>245.3911575012084</v>
      </c>
      <c r="TZ27" s="196">
        <f>IF(IF(sym!$O16=TE27,1,0)=1,ABS(TQ27*TJ27),-ABS(TQ27*TJ27))</f>
        <v>-245.3911575012084</v>
      </c>
      <c r="UA27" s="196">
        <f>IF(IF(sym!$N16=TE27,1,0)=1,ABS(TQ27*TJ27),-ABS(TQ27*TJ27))</f>
        <v>245.3911575012084</v>
      </c>
      <c r="UB27" s="196">
        <f t="shared" si="141"/>
        <v>-245.3911575012084</v>
      </c>
      <c r="UC27" s="196">
        <f t="shared" si="103"/>
        <v>245.3911575012084</v>
      </c>
      <c r="UE27">
        <f t="shared" si="104"/>
        <v>1</v>
      </c>
      <c r="UF27" s="239">
        <v>-1</v>
      </c>
      <c r="UG27" s="239">
        <v>-1</v>
      </c>
      <c r="UH27" s="239">
        <v>-1</v>
      </c>
      <c r="UI27" s="214">
        <v>1</v>
      </c>
      <c r="UJ27" s="240">
        <v>7</v>
      </c>
      <c r="UK27">
        <f t="shared" si="105"/>
        <v>-1</v>
      </c>
      <c r="UL27">
        <f t="shared" si="106"/>
        <v>1</v>
      </c>
      <c r="UM27" s="214"/>
      <c r="UN27">
        <f t="shared" si="142"/>
        <v>0</v>
      </c>
      <c r="UO27">
        <f t="shared" si="151"/>
        <v>0</v>
      </c>
      <c r="UP27">
        <f t="shared" si="134"/>
        <v>0</v>
      </c>
      <c r="UQ27">
        <f t="shared" si="108"/>
        <v>0</v>
      </c>
      <c r="UR27" s="248"/>
      <c r="US27" s="202">
        <v>42544</v>
      </c>
      <c r="UT27">
        <v>60</v>
      </c>
      <c r="UU27" t="str">
        <f t="shared" si="82"/>
        <v>TRUE</v>
      </c>
      <c r="UV27">
        <f>VLOOKUP($A27,'FuturesInfo (3)'!$A$2:$V$80,22)</f>
        <v>2</v>
      </c>
      <c r="UW27" s="252">
        <v>1</v>
      </c>
      <c r="UX27">
        <f t="shared" si="109"/>
        <v>3</v>
      </c>
      <c r="UY27" s="138">
        <f>VLOOKUP($A27,'FuturesInfo (3)'!$A$2:$O$80,15)*UV27</f>
        <v>372481.46879999997</v>
      </c>
      <c r="UZ27" s="138">
        <f>VLOOKUP($A27,'FuturesInfo (3)'!$A$2:$O$80,15)*UX27</f>
        <v>558722.20319999999</v>
      </c>
      <c r="VA27" s="196">
        <f t="shared" si="110"/>
        <v>0</v>
      </c>
      <c r="VB27" s="196">
        <f t="shared" si="111"/>
        <v>0</v>
      </c>
      <c r="VC27" s="196">
        <f t="shared" si="112"/>
        <v>0</v>
      </c>
      <c r="VD27" s="196">
        <f t="shared" si="113"/>
        <v>0</v>
      </c>
      <c r="VE27" s="196">
        <f t="shared" si="149"/>
        <v>0</v>
      </c>
      <c r="VF27" s="196">
        <f t="shared" si="115"/>
        <v>0</v>
      </c>
      <c r="VG27" s="196">
        <f t="shared" si="135"/>
        <v>0</v>
      </c>
      <c r="VH27" s="196">
        <f>IF(IF(sym!$O16=UM27,1,0)=1,ABS(UY27*UR27),-ABS(UY27*UR27))</f>
        <v>0</v>
      </c>
      <c r="VI27" s="196">
        <f>IF(IF(sym!$N16=UM27,1,0)=1,ABS(UY27*UR27),-ABS(UY27*UR27))</f>
        <v>0</v>
      </c>
      <c r="VJ27" s="196">
        <f t="shared" si="144"/>
        <v>0</v>
      </c>
      <c r="VK27" s="196">
        <f t="shared" si="117"/>
        <v>0</v>
      </c>
      <c r="VM27">
        <f t="shared" si="118"/>
        <v>0</v>
      </c>
      <c r="VN27" s="239"/>
      <c r="VO27" s="239"/>
      <c r="VP27" s="239"/>
      <c r="VQ27" s="214"/>
      <c r="VR27" s="240"/>
      <c r="VS27">
        <f t="shared" si="119"/>
        <v>1</v>
      </c>
      <c r="VT27">
        <f t="shared" si="120"/>
        <v>0</v>
      </c>
      <c r="VU27" s="214"/>
      <c r="VV27">
        <f t="shared" si="145"/>
        <v>1</v>
      </c>
      <c r="VW27">
        <f t="shared" si="152"/>
        <v>1</v>
      </c>
      <c r="VX27">
        <f t="shared" si="136"/>
        <v>0</v>
      </c>
      <c r="VY27">
        <f t="shared" si="122"/>
        <v>1</v>
      </c>
      <c r="VZ27" s="248"/>
      <c r="WA27" s="202"/>
      <c r="WB27">
        <v>60</v>
      </c>
      <c r="WC27" t="str">
        <f t="shared" si="83"/>
        <v>FALSE</v>
      </c>
      <c r="WD27">
        <f>VLOOKUP($A27,'FuturesInfo (3)'!$A$2:$V$80,22)</f>
        <v>2</v>
      </c>
      <c r="WE27" s="252"/>
      <c r="WF27">
        <f t="shared" si="123"/>
        <v>2</v>
      </c>
      <c r="WG27" s="138">
        <f>VLOOKUP($A27,'FuturesInfo (3)'!$A$2:$O$80,15)*WD27</f>
        <v>372481.46879999997</v>
      </c>
      <c r="WH27" s="138">
        <f>VLOOKUP($A27,'FuturesInfo (3)'!$A$2:$O$80,15)*WF27</f>
        <v>372481.46879999997</v>
      </c>
      <c r="WI27" s="196">
        <f t="shared" si="124"/>
        <v>0</v>
      </c>
      <c r="WJ27" s="196">
        <f t="shared" si="125"/>
        <v>0</v>
      </c>
      <c r="WK27" s="196">
        <f t="shared" si="126"/>
        <v>0</v>
      </c>
      <c r="WL27" s="196">
        <f t="shared" si="127"/>
        <v>0</v>
      </c>
      <c r="WM27" s="196">
        <f t="shared" si="150"/>
        <v>0</v>
      </c>
      <c r="WN27" s="196">
        <f t="shared" si="129"/>
        <v>0</v>
      </c>
      <c r="WO27" s="196">
        <f t="shared" si="137"/>
        <v>0</v>
      </c>
      <c r="WP27" s="196">
        <f>IF(IF(sym!$O16=VU27,1,0)=1,ABS(WG27*VZ27),-ABS(WG27*VZ27))</f>
        <v>0</v>
      </c>
      <c r="WQ27" s="196">
        <f>IF(IF(sym!$N16=VU27,1,0)=1,ABS(WG27*VZ27),-ABS(WG27*VZ27))</f>
        <v>0</v>
      </c>
      <c r="WR27" s="196">
        <f t="shared" si="147"/>
        <v>0</v>
      </c>
      <c r="WS27" s="196">
        <f t="shared" si="131"/>
        <v>0</v>
      </c>
    </row>
    <row r="28" spans="1:617"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8</v>
      </c>
      <c r="Q28">
        <f t="shared" si="70"/>
        <v>8</v>
      </c>
      <c r="R28">
        <f t="shared" si="70"/>
        <v>8</v>
      </c>
      <c r="S28" s="138">
        <f>VLOOKUP($A28,'FuturesInfo (3)'!$A$2:$O$80,15)*Q28</f>
        <v>1191905.0303999998</v>
      </c>
      <c r="T28" s="144">
        <f t="shared" si="71"/>
        <v>-1269.3344306654681</v>
      </c>
      <c r="U28" s="144">
        <f t="shared" si="84"/>
        <v>1269.3344306654681</v>
      </c>
      <c r="W28">
        <f t="shared" si="72"/>
        <v>-1</v>
      </c>
      <c r="X28">
        <v>1</v>
      </c>
      <c r="Y28">
        <v>1</v>
      </c>
      <c r="Z28">
        <v>1</v>
      </c>
      <c r="AA28">
        <f t="shared" si="138"/>
        <v>1</v>
      </c>
      <c r="AB28">
        <f t="shared" si="73"/>
        <v>1</v>
      </c>
      <c r="AC28" s="171">
        <v>0</v>
      </c>
      <c r="AD28" s="2">
        <v>10</v>
      </c>
      <c r="AE28">
        <v>60</v>
      </c>
      <c r="AF28" t="str">
        <f t="shared" si="74"/>
        <v>TRUE</v>
      </c>
      <c r="AG28">
        <f>VLOOKUP($A28,'FuturesInfo (3)'!$A$2:$V$80,22)</f>
        <v>8</v>
      </c>
      <c r="AH28">
        <f t="shared" si="75"/>
        <v>10</v>
      </c>
      <c r="AI28">
        <f t="shared" si="85"/>
        <v>8</v>
      </c>
      <c r="AJ28" s="138">
        <f>VLOOKUP($A28,'FuturesInfo (3)'!$A$2:$O$80,15)*AI28</f>
        <v>1191905.0303999998</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8</v>
      </c>
      <c r="AY28">
        <f t="shared" si="79"/>
        <v>6</v>
      </c>
      <c r="AZ28">
        <f t="shared" si="88"/>
        <v>8</v>
      </c>
      <c r="BA28" s="138">
        <f>VLOOKUP($A28,'FuturesInfo (3)'!$A$2:$O$80,15)*AZ28</f>
        <v>1191905.0303999998</v>
      </c>
      <c r="BB28" s="196">
        <f t="shared" si="80"/>
        <v>1086.8434875698888</v>
      </c>
      <c r="BC28" s="196">
        <f t="shared" si="89"/>
        <v>-1086.8434875698888</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f t="shared" si="90"/>
        <v>-1</v>
      </c>
      <c r="SX28" s="239">
        <v>1</v>
      </c>
      <c r="SY28" s="239">
        <v>1</v>
      </c>
      <c r="SZ28" s="239">
        <v>1</v>
      </c>
      <c r="TA28" s="214">
        <v>1</v>
      </c>
      <c r="TB28" s="240">
        <v>6</v>
      </c>
      <c r="TC28">
        <f t="shared" si="91"/>
        <v>-1</v>
      </c>
      <c r="TD28">
        <f t="shared" si="92"/>
        <v>1</v>
      </c>
      <c r="TE28" s="214">
        <v>1</v>
      </c>
      <c r="TF28">
        <f t="shared" si="140"/>
        <v>1</v>
      </c>
      <c r="TG28">
        <f t="shared" si="93"/>
        <v>1</v>
      </c>
      <c r="TH28">
        <f t="shared" si="132"/>
        <v>0</v>
      </c>
      <c r="TI28">
        <f t="shared" si="94"/>
        <v>1</v>
      </c>
      <c r="TJ28" s="249">
        <v>7.4872716382099998E-4</v>
      </c>
      <c r="TK28" s="202">
        <v>42544</v>
      </c>
      <c r="TL28">
        <v>60</v>
      </c>
      <c r="TM28" t="str">
        <f t="shared" si="81"/>
        <v>TRUE</v>
      </c>
      <c r="TN28">
        <f>VLOOKUP($A28,'FuturesInfo (3)'!$A$2:$V$80,22)</f>
        <v>8</v>
      </c>
      <c r="TO28" s="252">
        <v>2</v>
      </c>
      <c r="TP28">
        <f t="shared" si="95"/>
        <v>6</v>
      </c>
      <c r="TQ28" s="138">
        <f>VLOOKUP($A28,'FuturesInfo (3)'!$A$2:$O$80,15)*TN28</f>
        <v>1191905.0303999998</v>
      </c>
      <c r="TR28" s="138">
        <f>VLOOKUP($A28,'FuturesInfo (3)'!$A$2:$O$80,15)*TP28</f>
        <v>893928.77279999992</v>
      </c>
      <c r="TS28" s="196">
        <f t="shared" si="96"/>
        <v>892.41167295537457</v>
      </c>
      <c r="TT28" s="196">
        <f t="shared" si="97"/>
        <v>669.30875471653098</v>
      </c>
      <c r="TU28" s="196">
        <f t="shared" si="98"/>
        <v>892.41167295537457</v>
      </c>
      <c r="TV28" s="196">
        <f t="shared" si="99"/>
        <v>-892.41167295537457</v>
      </c>
      <c r="TW28" s="196">
        <f t="shared" si="148"/>
        <v>892.41167295537457</v>
      </c>
      <c r="TX28" s="196">
        <f t="shared" si="101"/>
        <v>892.41167295537457</v>
      </c>
      <c r="TY28" s="196">
        <f t="shared" si="133"/>
        <v>892.41167295537457</v>
      </c>
      <c r="TZ28" s="196">
        <f>IF(IF(sym!$O17=TE28,1,0)=1,ABS(TQ28*TJ28),-ABS(TQ28*TJ28))</f>
        <v>-892.41167295537457</v>
      </c>
      <c r="UA28" s="196">
        <f>IF(IF(sym!$N17=TE28,1,0)=1,ABS(TQ28*TJ28),-ABS(TQ28*TJ28))</f>
        <v>892.41167295537457</v>
      </c>
      <c r="UB28" s="196">
        <f t="shared" si="141"/>
        <v>-892.41167295537457</v>
      </c>
      <c r="UC28" s="196">
        <f t="shared" si="103"/>
        <v>892.41167295537457</v>
      </c>
      <c r="UE28">
        <f t="shared" si="104"/>
        <v>1</v>
      </c>
      <c r="UF28" s="239">
        <v>1</v>
      </c>
      <c r="UG28" s="239">
        <v>-1</v>
      </c>
      <c r="UH28" s="239">
        <v>1</v>
      </c>
      <c r="UI28" s="214">
        <v>1</v>
      </c>
      <c r="UJ28" s="240">
        <v>7</v>
      </c>
      <c r="UK28">
        <f t="shared" si="105"/>
        <v>-1</v>
      </c>
      <c r="UL28">
        <f t="shared" si="106"/>
        <v>1</v>
      </c>
      <c r="UM28" s="214"/>
      <c r="UN28">
        <f t="shared" si="142"/>
        <v>0</v>
      </c>
      <c r="UO28">
        <f t="shared" si="151"/>
        <v>0</v>
      </c>
      <c r="UP28">
        <f t="shared" si="134"/>
        <v>0</v>
      </c>
      <c r="UQ28">
        <f t="shared" si="108"/>
        <v>0</v>
      </c>
      <c r="UR28" s="249"/>
      <c r="US28" s="202">
        <v>42544</v>
      </c>
      <c r="UT28">
        <v>60</v>
      </c>
      <c r="UU28" t="str">
        <f t="shared" si="82"/>
        <v>TRUE</v>
      </c>
      <c r="UV28">
        <f>VLOOKUP($A28,'FuturesInfo (3)'!$A$2:$V$80,22)</f>
        <v>8</v>
      </c>
      <c r="UW28" s="252">
        <v>2</v>
      </c>
      <c r="UX28">
        <f t="shared" si="109"/>
        <v>6</v>
      </c>
      <c r="UY28" s="138">
        <f>VLOOKUP($A28,'FuturesInfo (3)'!$A$2:$O$80,15)*UV28</f>
        <v>1191905.0303999998</v>
      </c>
      <c r="UZ28" s="138">
        <f>VLOOKUP($A28,'FuturesInfo (3)'!$A$2:$O$80,15)*UX28</f>
        <v>893928.77279999992</v>
      </c>
      <c r="VA28" s="196">
        <f t="shared" si="110"/>
        <v>0</v>
      </c>
      <c r="VB28" s="196">
        <f t="shared" si="111"/>
        <v>0</v>
      </c>
      <c r="VC28" s="196">
        <f t="shared" si="112"/>
        <v>0</v>
      </c>
      <c r="VD28" s="196">
        <f t="shared" si="113"/>
        <v>0</v>
      </c>
      <c r="VE28" s="196">
        <f t="shared" si="149"/>
        <v>0</v>
      </c>
      <c r="VF28" s="196">
        <f t="shared" si="115"/>
        <v>0</v>
      </c>
      <c r="VG28" s="196">
        <f t="shared" si="135"/>
        <v>0</v>
      </c>
      <c r="VH28" s="196">
        <f>IF(IF(sym!$O17=UM28,1,0)=1,ABS(UY28*UR28),-ABS(UY28*UR28))</f>
        <v>0</v>
      </c>
      <c r="VI28" s="196">
        <f>IF(IF(sym!$N17=UM28,1,0)=1,ABS(UY28*UR28),-ABS(UY28*UR28))</f>
        <v>0</v>
      </c>
      <c r="VJ28" s="196">
        <f t="shared" si="144"/>
        <v>0</v>
      </c>
      <c r="VK28" s="196">
        <f t="shared" si="117"/>
        <v>0</v>
      </c>
      <c r="VM28">
        <f t="shared" si="118"/>
        <v>0</v>
      </c>
      <c r="VN28" s="239"/>
      <c r="VO28" s="239"/>
      <c r="VP28" s="239"/>
      <c r="VQ28" s="214"/>
      <c r="VR28" s="240"/>
      <c r="VS28">
        <f t="shared" si="119"/>
        <v>1</v>
      </c>
      <c r="VT28">
        <f t="shared" si="120"/>
        <v>0</v>
      </c>
      <c r="VU28" s="214"/>
      <c r="VV28">
        <f t="shared" si="145"/>
        <v>1</v>
      </c>
      <c r="VW28">
        <f t="shared" si="152"/>
        <v>1</v>
      </c>
      <c r="VX28">
        <f t="shared" si="136"/>
        <v>0</v>
      </c>
      <c r="VY28">
        <f t="shared" si="122"/>
        <v>1</v>
      </c>
      <c r="VZ28" s="249"/>
      <c r="WA28" s="202"/>
      <c r="WB28">
        <v>60</v>
      </c>
      <c r="WC28" t="str">
        <f t="shared" si="83"/>
        <v>FALSE</v>
      </c>
      <c r="WD28">
        <f>VLOOKUP($A28,'FuturesInfo (3)'!$A$2:$V$80,22)</f>
        <v>8</v>
      </c>
      <c r="WE28" s="252"/>
      <c r="WF28">
        <f t="shared" si="123"/>
        <v>6</v>
      </c>
      <c r="WG28" s="138">
        <f>VLOOKUP($A28,'FuturesInfo (3)'!$A$2:$O$80,15)*WD28</f>
        <v>1191905.0303999998</v>
      </c>
      <c r="WH28" s="138">
        <f>VLOOKUP($A28,'FuturesInfo (3)'!$A$2:$O$80,15)*WF28</f>
        <v>893928.77279999992</v>
      </c>
      <c r="WI28" s="196">
        <f t="shared" si="124"/>
        <v>0</v>
      </c>
      <c r="WJ28" s="196">
        <f t="shared" si="125"/>
        <v>0</v>
      </c>
      <c r="WK28" s="196">
        <f t="shared" si="126"/>
        <v>0</v>
      </c>
      <c r="WL28" s="196">
        <f t="shared" si="127"/>
        <v>0</v>
      </c>
      <c r="WM28" s="196">
        <f t="shared" si="150"/>
        <v>0</v>
      </c>
      <c r="WN28" s="196">
        <f t="shared" si="129"/>
        <v>0</v>
      </c>
      <c r="WO28" s="196">
        <f t="shared" si="137"/>
        <v>0</v>
      </c>
      <c r="WP28" s="196">
        <f>IF(IF(sym!$O17=VU28,1,0)=1,ABS(WG28*VZ28),-ABS(WG28*VZ28))</f>
        <v>0</v>
      </c>
      <c r="WQ28" s="196">
        <f>IF(IF(sym!$N17=VU28,1,0)=1,ABS(WG28*VZ28),-ABS(WG28*VZ28))</f>
        <v>0</v>
      </c>
      <c r="WR28" s="196">
        <f t="shared" si="147"/>
        <v>0</v>
      </c>
      <c r="WS28" s="196">
        <f t="shared" si="131"/>
        <v>0</v>
      </c>
    </row>
    <row r="29" spans="1:617"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f t="shared" si="90"/>
        <v>-1</v>
      </c>
      <c r="SX29" s="239">
        <v>-1</v>
      </c>
      <c r="SY29" s="239">
        <v>1</v>
      </c>
      <c r="SZ29" s="239">
        <v>-1</v>
      </c>
      <c r="TA29" s="214">
        <v>1</v>
      </c>
      <c r="TB29" s="240">
        <v>-5</v>
      </c>
      <c r="TC29">
        <f t="shared" si="91"/>
        <v>-1</v>
      </c>
      <c r="TD29">
        <f t="shared" si="92"/>
        <v>-1</v>
      </c>
      <c r="TE29" s="214">
        <v>1</v>
      </c>
      <c r="TF29">
        <f t="shared" si="140"/>
        <v>0</v>
      </c>
      <c r="TG29">
        <f t="shared" si="93"/>
        <v>1</v>
      </c>
      <c r="TH29">
        <f t="shared" si="132"/>
        <v>0</v>
      </c>
      <c r="TI29">
        <f t="shared" si="94"/>
        <v>0</v>
      </c>
      <c r="TJ29" s="249">
        <v>3.1236055332399998E-4</v>
      </c>
      <c r="TK29" s="202">
        <v>42545</v>
      </c>
      <c r="TL29">
        <v>60</v>
      </c>
      <c r="TM29" t="str">
        <f t="shared" si="81"/>
        <v>TRUE</v>
      </c>
      <c r="TN29">
        <f>VLOOKUP($A29,'FuturesInfo (3)'!$A$2:$V$80,22)</f>
        <v>0</v>
      </c>
      <c r="TO29" s="252">
        <v>2</v>
      </c>
      <c r="TP29">
        <f t="shared" si="95"/>
        <v>0</v>
      </c>
      <c r="TQ29" s="138">
        <f>VLOOKUP($A29,'FuturesInfo (3)'!$A$2:$O$80,15)*TN29</f>
        <v>0</v>
      </c>
      <c r="TR29" s="138">
        <f>VLOOKUP($A29,'FuturesInfo (3)'!$A$2:$O$80,15)*TP29</f>
        <v>0</v>
      </c>
      <c r="TS29" s="196">
        <f t="shared" si="96"/>
        <v>0</v>
      </c>
      <c r="TT29" s="196">
        <f t="shared" si="97"/>
        <v>0</v>
      </c>
      <c r="TU29" s="196">
        <f t="shared" si="98"/>
        <v>0</v>
      </c>
      <c r="TV29" s="196">
        <f t="shared" si="99"/>
        <v>0</v>
      </c>
      <c r="TW29" s="196">
        <f t="shared" si="148"/>
        <v>0</v>
      </c>
      <c r="TX29" s="196">
        <f t="shared" si="101"/>
        <v>0</v>
      </c>
      <c r="TY29" s="196">
        <f t="shared" si="133"/>
        <v>0</v>
      </c>
      <c r="TZ29" s="196">
        <f>IF(IF(sym!$O18=TE29,1,0)=1,ABS(TQ29*TJ29),-ABS(TQ29*TJ29))</f>
        <v>0</v>
      </c>
      <c r="UA29" s="196">
        <f>IF(IF(sym!$N18=TE29,1,0)=1,ABS(TQ29*TJ29),-ABS(TQ29*TJ29))</f>
        <v>0</v>
      </c>
      <c r="UB29" s="196">
        <f t="shared" si="141"/>
        <v>0</v>
      </c>
      <c r="UC29" s="196">
        <f t="shared" si="103"/>
        <v>0</v>
      </c>
      <c r="UE29">
        <f t="shared" si="104"/>
        <v>1</v>
      </c>
      <c r="UF29" s="239">
        <v>1</v>
      </c>
      <c r="UG29" s="239">
        <v>1</v>
      </c>
      <c r="UH29" s="239">
        <v>1</v>
      </c>
      <c r="UI29" s="214">
        <v>-1</v>
      </c>
      <c r="UJ29" s="240">
        <v>-6</v>
      </c>
      <c r="UK29">
        <f t="shared" si="105"/>
        <v>1</v>
      </c>
      <c r="UL29">
        <f t="shared" si="106"/>
        <v>1</v>
      </c>
      <c r="UM29" s="214"/>
      <c r="UN29">
        <f t="shared" si="142"/>
        <v>0</v>
      </c>
      <c r="UO29">
        <f t="shared" si="151"/>
        <v>0</v>
      </c>
      <c r="UP29">
        <f t="shared" si="134"/>
        <v>0</v>
      </c>
      <c r="UQ29">
        <f t="shared" si="108"/>
        <v>0</v>
      </c>
      <c r="UR29" s="249"/>
      <c r="US29" s="202">
        <v>42545</v>
      </c>
      <c r="UT29">
        <v>60</v>
      </c>
      <c r="UU29" t="str">
        <f t="shared" si="82"/>
        <v>TRUE</v>
      </c>
      <c r="UV29">
        <f>VLOOKUP($A29,'FuturesInfo (3)'!$A$2:$V$80,22)</f>
        <v>0</v>
      </c>
      <c r="UW29" s="252">
        <v>1</v>
      </c>
      <c r="UX29">
        <f t="shared" si="109"/>
        <v>0</v>
      </c>
      <c r="UY29" s="138">
        <f>VLOOKUP($A29,'FuturesInfo (3)'!$A$2:$O$80,15)*UV29</f>
        <v>0</v>
      </c>
      <c r="UZ29" s="138">
        <f>VLOOKUP($A29,'FuturesInfo (3)'!$A$2:$O$80,15)*UX29</f>
        <v>0</v>
      </c>
      <c r="VA29" s="196">
        <f t="shared" si="110"/>
        <v>0</v>
      </c>
      <c r="VB29" s="196">
        <f t="shared" si="111"/>
        <v>0</v>
      </c>
      <c r="VC29" s="196">
        <f t="shared" si="112"/>
        <v>0</v>
      </c>
      <c r="VD29" s="196">
        <f t="shared" si="113"/>
        <v>0</v>
      </c>
      <c r="VE29" s="196">
        <f t="shared" si="149"/>
        <v>0</v>
      </c>
      <c r="VF29" s="196">
        <f t="shared" si="115"/>
        <v>0</v>
      </c>
      <c r="VG29" s="196">
        <f t="shared" si="135"/>
        <v>0</v>
      </c>
      <c r="VH29" s="196">
        <f>IF(IF(sym!$O18=UM29,1,0)=1,ABS(UY29*UR29),-ABS(UY29*UR29))</f>
        <v>0</v>
      </c>
      <c r="VI29" s="196">
        <f>IF(IF(sym!$N18=UM29,1,0)=1,ABS(UY29*UR29),-ABS(UY29*UR29))</f>
        <v>0</v>
      </c>
      <c r="VJ29" s="196">
        <f t="shared" si="144"/>
        <v>0</v>
      </c>
      <c r="VK29" s="196">
        <f t="shared" si="117"/>
        <v>0</v>
      </c>
      <c r="VM29">
        <f t="shared" si="118"/>
        <v>0</v>
      </c>
      <c r="VN29" s="239"/>
      <c r="VO29" s="239"/>
      <c r="VP29" s="239"/>
      <c r="VQ29" s="214"/>
      <c r="VR29" s="240"/>
      <c r="VS29">
        <f t="shared" si="119"/>
        <v>1</v>
      </c>
      <c r="VT29">
        <f t="shared" si="120"/>
        <v>0</v>
      </c>
      <c r="VU29" s="214"/>
      <c r="VV29">
        <f t="shared" si="145"/>
        <v>1</v>
      </c>
      <c r="VW29">
        <f t="shared" si="152"/>
        <v>1</v>
      </c>
      <c r="VX29">
        <f t="shared" si="136"/>
        <v>0</v>
      </c>
      <c r="VY29">
        <f t="shared" si="122"/>
        <v>1</v>
      </c>
      <c r="VZ29" s="249"/>
      <c r="WA29" s="202"/>
      <c r="WB29">
        <v>60</v>
      </c>
      <c r="WC29" t="str">
        <f t="shared" si="83"/>
        <v>FALSE</v>
      </c>
      <c r="WD29">
        <f>VLOOKUP($A29,'FuturesInfo (3)'!$A$2:$V$80,22)</f>
        <v>0</v>
      </c>
      <c r="WE29" s="252"/>
      <c r="WF29">
        <f t="shared" si="123"/>
        <v>0</v>
      </c>
      <c r="WG29" s="138">
        <f>VLOOKUP($A29,'FuturesInfo (3)'!$A$2:$O$80,15)*WD29</f>
        <v>0</v>
      </c>
      <c r="WH29" s="138">
        <f>VLOOKUP($A29,'FuturesInfo (3)'!$A$2:$O$80,15)*WF29</f>
        <v>0</v>
      </c>
      <c r="WI29" s="196">
        <f t="shared" si="124"/>
        <v>0</v>
      </c>
      <c r="WJ29" s="196">
        <f t="shared" si="125"/>
        <v>0</v>
      </c>
      <c r="WK29" s="196">
        <f t="shared" si="126"/>
        <v>0</v>
      </c>
      <c r="WL29" s="196">
        <f t="shared" si="127"/>
        <v>0</v>
      </c>
      <c r="WM29" s="196">
        <f t="shared" si="150"/>
        <v>0</v>
      </c>
      <c r="WN29" s="196">
        <f t="shared" si="129"/>
        <v>0</v>
      </c>
      <c r="WO29" s="196">
        <f t="shared" si="137"/>
        <v>0</v>
      </c>
      <c r="WP29" s="196">
        <f>IF(IF(sym!$O18=VU29,1,0)=1,ABS(WG29*VZ29),-ABS(WG29*VZ29))</f>
        <v>0</v>
      </c>
      <c r="WQ29" s="196">
        <f>IF(IF(sym!$N18=VU29,1,0)=1,ABS(WG29*VZ29),-ABS(WG29*VZ29))</f>
        <v>0</v>
      </c>
      <c r="WR29" s="196">
        <f t="shared" si="147"/>
        <v>0</v>
      </c>
      <c r="WS29" s="196">
        <f t="shared" si="131"/>
        <v>0</v>
      </c>
    </row>
    <row r="30" spans="1:617"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f t="shared" si="90"/>
        <v>-1</v>
      </c>
      <c r="SX30" s="239">
        <v>1</v>
      </c>
      <c r="SY30" s="239">
        <v>1</v>
      </c>
      <c r="SZ30" s="239">
        <v>-1</v>
      </c>
      <c r="TA30" s="214">
        <v>1</v>
      </c>
      <c r="TB30" s="240">
        <v>6</v>
      </c>
      <c r="TC30">
        <f t="shared" si="91"/>
        <v>-1</v>
      </c>
      <c r="TD30">
        <f t="shared" si="92"/>
        <v>1</v>
      </c>
      <c r="TE30" s="214">
        <v>-1</v>
      </c>
      <c r="TF30">
        <f t="shared" si="140"/>
        <v>0</v>
      </c>
      <c r="TG30">
        <f t="shared" si="93"/>
        <v>0</v>
      </c>
      <c r="TH30">
        <f t="shared" si="132"/>
        <v>1</v>
      </c>
      <c r="TI30">
        <f t="shared" si="94"/>
        <v>0</v>
      </c>
      <c r="TJ30" s="249"/>
      <c r="TK30" s="202">
        <v>42544</v>
      </c>
      <c r="TL30">
        <v>60</v>
      </c>
      <c r="TM30" t="str">
        <f t="shared" si="81"/>
        <v>TRUE</v>
      </c>
      <c r="TN30">
        <f>VLOOKUP($A30,'FuturesInfo (3)'!$A$2:$V$80,22)</f>
        <v>0</v>
      </c>
      <c r="TO30" s="252">
        <v>1</v>
      </c>
      <c r="TP30">
        <f t="shared" si="95"/>
        <v>0</v>
      </c>
      <c r="TQ30" s="138">
        <f>VLOOKUP($A30,'FuturesInfo (3)'!$A$2:$O$80,15)*TN30</f>
        <v>0</v>
      </c>
      <c r="TR30" s="138">
        <f>VLOOKUP($A30,'FuturesInfo (3)'!$A$2:$O$80,15)*TP30</f>
        <v>0</v>
      </c>
      <c r="TS30" s="196">
        <f t="shared" si="96"/>
        <v>0</v>
      </c>
      <c r="TT30" s="196">
        <f t="shared" si="97"/>
        <v>0</v>
      </c>
      <c r="TU30" s="196">
        <f t="shared" si="98"/>
        <v>0</v>
      </c>
      <c r="TV30" s="196">
        <f t="shared" si="99"/>
        <v>0</v>
      </c>
      <c r="TW30" s="196">
        <f t="shared" si="148"/>
        <v>0</v>
      </c>
      <c r="TX30" s="196">
        <f t="shared" si="101"/>
        <v>0</v>
      </c>
      <c r="TY30" s="196">
        <f t="shared" si="133"/>
        <v>0</v>
      </c>
      <c r="TZ30" s="196">
        <f>IF(IF(sym!$O19=TE30,1,0)=1,ABS(TQ30*TJ30),-ABS(TQ30*TJ30))</f>
        <v>0</v>
      </c>
      <c r="UA30" s="196">
        <f>IF(IF(sym!$N19=TE30,1,0)=1,ABS(TQ30*TJ30),-ABS(TQ30*TJ30))</f>
        <v>0</v>
      </c>
      <c r="UB30" s="196">
        <f t="shared" si="141"/>
        <v>0</v>
      </c>
      <c r="UC30" s="196">
        <f t="shared" si="103"/>
        <v>0</v>
      </c>
      <c r="UE30">
        <f t="shared" si="104"/>
        <v>-1</v>
      </c>
      <c r="UF30" s="239">
        <v>1</v>
      </c>
      <c r="UG30" s="239">
        <v>1</v>
      </c>
      <c r="UH30" s="239">
        <v>-1</v>
      </c>
      <c r="UI30" s="214">
        <v>1</v>
      </c>
      <c r="UJ30" s="240">
        <v>6</v>
      </c>
      <c r="UK30">
        <f t="shared" si="105"/>
        <v>-1</v>
      </c>
      <c r="UL30">
        <f t="shared" si="106"/>
        <v>1</v>
      </c>
      <c r="UM30" s="214"/>
      <c r="UN30">
        <f t="shared" si="142"/>
        <v>0</v>
      </c>
      <c r="UO30">
        <f t="shared" si="151"/>
        <v>0</v>
      </c>
      <c r="UP30">
        <f t="shared" si="134"/>
        <v>0</v>
      </c>
      <c r="UQ30">
        <f t="shared" si="108"/>
        <v>0</v>
      </c>
      <c r="UR30" s="249"/>
      <c r="US30" s="202">
        <v>42544</v>
      </c>
      <c r="UT30">
        <v>60</v>
      </c>
      <c r="UU30" t="str">
        <f t="shared" si="82"/>
        <v>TRUE</v>
      </c>
      <c r="UV30">
        <f>VLOOKUP($A30,'FuturesInfo (3)'!$A$2:$V$80,22)</f>
        <v>0</v>
      </c>
      <c r="UW30" s="252">
        <v>1</v>
      </c>
      <c r="UX30">
        <f t="shared" si="109"/>
        <v>0</v>
      </c>
      <c r="UY30" s="138">
        <f>VLOOKUP($A30,'FuturesInfo (3)'!$A$2:$O$80,15)*UV30</f>
        <v>0</v>
      </c>
      <c r="UZ30" s="138">
        <f>VLOOKUP($A30,'FuturesInfo (3)'!$A$2:$O$80,15)*UX30</f>
        <v>0</v>
      </c>
      <c r="VA30" s="196">
        <f t="shared" si="110"/>
        <v>0</v>
      </c>
      <c r="VB30" s="196">
        <f t="shared" si="111"/>
        <v>0</v>
      </c>
      <c r="VC30" s="196">
        <f t="shared" si="112"/>
        <v>0</v>
      </c>
      <c r="VD30" s="196">
        <f t="shared" si="113"/>
        <v>0</v>
      </c>
      <c r="VE30" s="196">
        <f t="shared" si="149"/>
        <v>0</v>
      </c>
      <c r="VF30" s="196">
        <f t="shared" si="115"/>
        <v>0</v>
      </c>
      <c r="VG30" s="196">
        <f t="shared" si="135"/>
        <v>0</v>
      </c>
      <c r="VH30" s="196">
        <f>IF(IF(sym!$O19=UM30,1,0)=1,ABS(UY30*UR30),-ABS(UY30*UR30))</f>
        <v>0</v>
      </c>
      <c r="VI30" s="196">
        <f>IF(IF(sym!$N19=UM30,1,0)=1,ABS(UY30*UR30),-ABS(UY30*UR30))</f>
        <v>0</v>
      </c>
      <c r="VJ30" s="196">
        <f t="shared" si="144"/>
        <v>0</v>
      </c>
      <c r="VK30" s="196">
        <f t="shared" si="117"/>
        <v>0</v>
      </c>
      <c r="VM30">
        <f t="shared" si="118"/>
        <v>0</v>
      </c>
      <c r="VN30" s="239"/>
      <c r="VO30" s="239"/>
      <c r="VP30" s="239"/>
      <c r="VQ30" s="214"/>
      <c r="VR30" s="240"/>
      <c r="VS30">
        <f t="shared" si="119"/>
        <v>1</v>
      </c>
      <c r="VT30">
        <f t="shared" si="120"/>
        <v>0</v>
      </c>
      <c r="VU30" s="214"/>
      <c r="VV30">
        <f t="shared" si="145"/>
        <v>1</v>
      </c>
      <c r="VW30">
        <f t="shared" si="152"/>
        <v>1</v>
      </c>
      <c r="VX30">
        <f t="shared" si="136"/>
        <v>0</v>
      </c>
      <c r="VY30">
        <f t="shared" si="122"/>
        <v>1</v>
      </c>
      <c r="VZ30" s="249"/>
      <c r="WA30" s="202"/>
      <c r="WB30">
        <v>60</v>
      </c>
      <c r="WC30" t="str">
        <f t="shared" si="83"/>
        <v>FALSE</v>
      </c>
      <c r="WD30">
        <f>VLOOKUP($A30,'FuturesInfo (3)'!$A$2:$V$80,22)</f>
        <v>0</v>
      </c>
      <c r="WE30" s="252"/>
      <c r="WF30">
        <f t="shared" si="123"/>
        <v>0</v>
      </c>
      <c r="WG30" s="138">
        <f>VLOOKUP($A30,'FuturesInfo (3)'!$A$2:$O$80,15)*WD30</f>
        <v>0</v>
      </c>
      <c r="WH30" s="138">
        <f>VLOOKUP($A30,'FuturesInfo (3)'!$A$2:$O$80,15)*WF30</f>
        <v>0</v>
      </c>
      <c r="WI30" s="196">
        <f t="shared" si="124"/>
        <v>0</v>
      </c>
      <c r="WJ30" s="196">
        <f t="shared" si="125"/>
        <v>0</v>
      </c>
      <c r="WK30" s="196">
        <f t="shared" si="126"/>
        <v>0</v>
      </c>
      <c r="WL30" s="196">
        <f t="shared" si="127"/>
        <v>0</v>
      </c>
      <c r="WM30" s="196">
        <f t="shared" si="150"/>
        <v>0</v>
      </c>
      <c r="WN30" s="196">
        <f t="shared" si="129"/>
        <v>0</v>
      </c>
      <c r="WO30" s="196">
        <f t="shared" si="137"/>
        <v>0</v>
      </c>
      <c r="WP30" s="196">
        <f>IF(IF(sym!$O19=VU30,1,0)=1,ABS(WG30*VZ30),-ABS(WG30*VZ30))</f>
        <v>0</v>
      </c>
      <c r="WQ30" s="196">
        <f>IF(IF(sym!$N19=VU30,1,0)=1,ABS(WG30*VZ30),-ABS(WG30*VZ30))</f>
        <v>0</v>
      </c>
      <c r="WR30" s="196">
        <f t="shared" si="147"/>
        <v>0</v>
      </c>
      <c r="WS30" s="196">
        <f t="shared" si="131"/>
        <v>0</v>
      </c>
    </row>
    <row r="31" spans="1:617"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149670</v>
      </c>
      <c r="T31" s="144">
        <f t="shared" si="71"/>
        <v>-873.5216872258701</v>
      </c>
      <c r="U31" s="144">
        <f t="shared" si="84"/>
        <v>873.5216872258701</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149670</v>
      </c>
      <c r="AK31" s="196">
        <f t="shared" si="86"/>
        <v>1387.8672448298157</v>
      </c>
      <c r="AL31" s="196">
        <f t="shared" si="87"/>
        <v>-1387.8672448298157</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149670</v>
      </c>
      <c r="BB31" s="196">
        <f t="shared" si="80"/>
        <v>484.75312314044311</v>
      </c>
      <c r="BC31" s="196">
        <f t="shared" si="89"/>
        <v>-484.75312314044311</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f t="shared" si="90"/>
        <v>1</v>
      </c>
      <c r="SX31" s="239">
        <v>-1</v>
      </c>
      <c r="SY31" s="239">
        <v>-1</v>
      </c>
      <c r="SZ31" s="239">
        <v>1</v>
      </c>
      <c r="TA31" s="214">
        <v>1</v>
      </c>
      <c r="TB31" s="240">
        <v>4</v>
      </c>
      <c r="TC31">
        <f t="shared" si="91"/>
        <v>-1</v>
      </c>
      <c r="TD31">
        <f t="shared" si="92"/>
        <v>1</v>
      </c>
      <c r="TE31" s="214">
        <v>1</v>
      </c>
      <c r="TF31">
        <f t="shared" si="140"/>
        <v>0</v>
      </c>
      <c r="TG31">
        <f t="shared" si="93"/>
        <v>1</v>
      </c>
      <c r="TH31">
        <f t="shared" si="132"/>
        <v>0</v>
      </c>
      <c r="TI31">
        <f t="shared" si="94"/>
        <v>1</v>
      </c>
      <c r="TJ31" s="248"/>
      <c r="TK31" s="202">
        <v>42548</v>
      </c>
      <c r="TL31">
        <v>60</v>
      </c>
      <c r="TM31" t="str">
        <f t="shared" si="81"/>
        <v>TRUE</v>
      </c>
      <c r="TN31">
        <f>VLOOKUP($A31,'FuturesInfo (3)'!$A$2:$V$80,22)</f>
        <v>1</v>
      </c>
      <c r="TO31" s="252">
        <v>1</v>
      </c>
      <c r="TP31">
        <f t="shared" si="95"/>
        <v>1</v>
      </c>
      <c r="TQ31" s="138">
        <f>VLOOKUP($A31,'FuturesInfo (3)'!$A$2:$O$80,15)*TN31</f>
        <v>149670</v>
      </c>
      <c r="TR31" s="138">
        <f>VLOOKUP($A31,'FuturesInfo (3)'!$A$2:$O$80,15)*TP31</f>
        <v>149670</v>
      </c>
      <c r="TS31" s="196">
        <f t="shared" si="96"/>
        <v>0</v>
      </c>
      <c r="TT31" s="196">
        <f t="shared" si="97"/>
        <v>0</v>
      </c>
      <c r="TU31" s="196">
        <f t="shared" si="98"/>
        <v>0</v>
      </c>
      <c r="TV31" s="196">
        <f t="shared" si="99"/>
        <v>0</v>
      </c>
      <c r="TW31" s="196">
        <f t="shared" si="148"/>
        <v>0</v>
      </c>
      <c r="TX31" s="196">
        <f t="shared" si="101"/>
        <v>0</v>
      </c>
      <c r="TY31" s="196">
        <f t="shared" si="133"/>
        <v>0</v>
      </c>
      <c r="TZ31" s="196">
        <f>IF(IF(sym!$O20=TE31,1,0)=1,ABS(TQ31*TJ31),-ABS(TQ31*TJ31))</f>
        <v>0</v>
      </c>
      <c r="UA31" s="196">
        <f>IF(IF(sym!$N20=TE31,1,0)=1,ABS(TQ31*TJ31),-ABS(TQ31*TJ31))</f>
        <v>0</v>
      </c>
      <c r="UB31" s="196">
        <f t="shared" si="141"/>
        <v>0</v>
      </c>
      <c r="UC31" s="196">
        <f t="shared" si="103"/>
        <v>0</v>
      </c>
      <c r="UE31">
        <f t="shared" si="104"/>
        <v>1</v>
      </c>
      <c r="UF31" s="239">
        <v>-1</v>
      </c>
      <c r="UG31" s="239">
        <v>-1</v>
      </c>
      <c r="UH31" s="239">
        <v>1</v>
      </c>
      <c r="UI31" s="214">
        <v>1</v>
      </c>
      <c r="UJ31" s="240">
        <v>4</v>
      </c>
      <c r="UK31">
        <f t="shared" si="105"/>
        <v>-1</v>
      </c>
      <c r="UL31">
        <f t="shared" si="106"/>
        <v>1</v>
      </c>
      <c r="UM31" s="214"/>
      <c r="UN31">
        <f t="shared" si="142"/>
        <v>0</v>
      </c>
      <c r="UO31">
        <f t="shared" si="151"/>
        <v>0</v>
      </c>
      <c r="UP31">
        <f t="shared" si="134"/>
        <v>0</v>
      </c>
      <c r="UQ31">
        <f t="shared" si="108"/>
        <v>0</v>
      </c>
      <c r="UR31" s="248"/>
      <c r="US31" s="202">
        <v>42548</v>
      </c>
      <c r="UT31">
        <v>60</v>
      </c>
      <c r="UU31" t="str">
        <f t="shared" si="82"/>
        <v>TRUE</v>
      </c>
      <c r="UV31">
        <f>VLOOKUP($A31,'FuturesInfo (3)'!$A$2:$V$80,22)</f>
        <v>1</v>
      </c>
      <c r="UW31" s="252">
        <v>1</v>
      </c>
      <c r="UX31">
        <f t="shared" si="109"/>
        <v>1</v>
      </c>
      <c r="UY31" s="138">
        <f>VLOOKUP($A31,'FuturesInfo (3)'!$A$2:$O$80,15)*UV31</f>
        <v>149670</v>
      </c>
      <c r="UZ31" s="138">
        <f>VLOOKUP($A31,'FuturesInfo (3)'!$A$2:$O$80,15)*UX31</f>
        <v>149670</v>
      </c>
      <c r="VA31" s="196">
        <f t="shared" si="110"/>
        <v>0</v>
      </c>
      <c r="VB31" s="196">
        <f t="shared" si="111"/>
        <v>0</v>
      </c>
      <c r="VC31" s="196">
        <f t="shared" si="112"/>
        <v>0</v>
      </c>
      <c r="VD31" s="196">
        <f t="shared" si="113"/>
        <v>0</v>
      </c>
      <c r="VE31" s="196">
        <f t="shared" si="149"/>
        <v>0</v>
      </c>
      <c r="VF31" s="196">
        <f t="shared" si="115"/>
        <v>0</v>
      </c>
      <c r="VG31" s="196">
        <f t="shared" si="135"/>
        <v>0</v>
      </c>
      <c r="VH31" s="196">
        <f>IF(IF(sym!$O20=UM31,1,0)=1,ABS(UY31*UR31),-ABS(UY31*UR31))</f>
        <v>0</v>
      </c>
      <c r="VI31" s="196">
        <f>IF(IF(sym!$N20=UM31,1,0)=1,ABS(UY31*UR31),-ABS(UY31*UR31))</f>
        <v>0</v>
      </c>
      <c r="VJ31" s="196">
        <f t="shared" si="144"/>
        <v>0</v>
      </c>
      <c r="VK31" s="196">
        <f t="shared" si="117"/>
        <v>0</v>
      </c>
      <c r="VM31">
        <f t="shared" si="118"/>
        <v>0</v>
      </c>
      <c r="VN31" s="239"/>
      <c r="VO31" s="239"/>
      <c r="VP31" s="239"/>
      <c r="VQ31" s="214"/>
      <c r="VR31" s="240"/>
      <c r="VS31">
        <f t="shared" si="119"/>
        <v>1</v>
      </c>
      <c r="VT31">
        <f t="shared" si="120"/>
        <v>0</v>
      </c>
      <c r="VU31" s="214"/>
      <c r="VV31">
        <f t="shared" si="145"/>
        <v>1</v>
      </c>
      <c r="VW31">
        <f t="shared" si="152"/>
        <v>1</v>
      </c>
      <c r="VX31">
        <f t="shared" si="136"/>
        <v>0</v>
      </c>
      <c r="VY31">
        <f t="shared" si="122"/>
        <v>1</v>
      </c>
      <c r="VZ31" s="248"/>
      <c r="WA31" s="202"/>
      <c r="WB31">
        <v>60</v>
      </c>
      <c r="WC31" t="str">
        <f t="shared" si="83"/>
        <v>FALSE</v>
      </c>
      <c r="WD31">
        <f>VLOOKUP($A31,'FuturesInfo (3)'!$A$2:$V$80,22)</f>
        <v>1</v>
      </c>
      <c r="WE31" s="252"/>
      <c r="WF31">
        <f t="shared" si="123"/>
        <v>1</v>
      </c>
      <c r="WG31" s="138">
        <f>VLOOKUP($A31,'FuturesInfo (3)'!$A$2:$O$80,15)*WD31</f>
        <v>149670</v>
      </c>
      <c r="WH31" s="138">
        <f>VLOOKUP($A31,'FuturesInfo (3)'!$A$2:$O$80,15)*WF31</f>
        <v>149670</v>
      </c>
      <c r="WI31" s="196">
        <f t="shared" si="124"/>
        <v>0</v>
      </c>
      <c r="WJ31" s="196">
        <f t="shared" si="125"/>
        <v>0</v>
      </c>
      <c r="WK31" s="196">
        <f t="shared" si="126"/>
        <v>0</v>
      </c>
      <c r="WL31" s="196">
        <f t="shared" si="127"/>
        <v>0</v>
      </c>
      <c r="WM31" s="196">
        <f t="shared" si="150"/>
        <v>0</v>
      </c>
      <c r="WN31" s="196">
        <f t="shared" si="129"/>
        <v>0</v>
      </c>
      <c r="WO31" s="196">
        <f t="shared" si="137"/>
        <v>0</v>
      </c>
      <c r="WP31" s="196">
        <f>IF(IF(sym!$O20=VU31,1,0)=1,ABS(WG31*VZ31),-ABS(WG31*VZ31))</f>
        <v>0</v>
      </c>
      <c r="WQ31" s="196">
        <f>IF(IF(sym!$N20=VU31,1,0)=1,ABS(WG31*VZ31),-ABS(WG31*VZ31))</f>
        <v>0</v>
      </c>
      <c r="WR31" s="196">
        <f t="shared" si="147"/>
        <v>0</v>
      </c>
      <c r="WS31" s="196">
        <f t="shared" si="131"/>
        <v>0</v>
      </c>
    </row>
    <row r="32" spans="1:617"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209625</v>
      </c>
      <c r="T32" s="144">
        <f t="shared" si="71"/>
        <v>-597.8609625661237</v>
      </c>
      <c r="U32" s="144">
        <f t="shared" si="84"/>
        <v>597.8609625661237</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209625</v>
      </c>
      <c r="AK32" s="196">
        <f t="shared" si="86"/>
        <v>-1049.2491955667963</v>
      </c>
      <c r="AL32" s="196">
        <f t="shared" si="87"/>
        <v>-1049.2491955667963</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209625</v>
      </c>
      <c r="BB32" s="196">
        <f t="shared" si="80"/>
        <v>198.861615083625</v>
      </c>
      <c r="BC32" s="196">
        <f t="shared" si="89"/>
        <v>-198.861615083625</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f t="shared" si="90"/>
        <v>1</v>
      </c>
      <c r="SX32" s="239">
        <v>1</v>
      </c>
      <c r="SY32" s="239">
        <v>-1</v>
      </c>
      <c r="SZ32" s="239">
        <v>1</v>
      </c>
      <c r="TA32" s="214">
        <v>1</v>
      </c>
      <c r="TB32" s="240">
        <v>-4</v>
      </c>
      <c r="TC32">
        <f t="shared" si="91"/>
        <v>-1</v>
      </c>
      <c r="TD32">
        <f t="shared" si="92"/>
        <v>-1</v>
      </c>
      <c r="TE32" s="214">
        <v>1</v>
      </c>
      <c r="TF32">
        <f t="shared" si="140"/>
        <v>1</v>
      </c>
      <c r="TG32">
        <f t="shared" si="93"/>
        <v>1</v>
      </c>
      <c r="TH32">
        <f t="shared" si="132"/>
        <v>0</v>
      </c>
      <c r="TI32">
        <f t="shared" si="94"/>
        <v>0</v>
      </c>
      <c r="TJ32" s="248"/>
      <c r="TK32" s="202">
        <v>42548</v>
      </c>
      <c r="TL32">
        <v>60</v>
      </c>
      <c r="TM32" t="str">
        <f t="shared" si="81"/>
        <v>TRUE</v>
      </c>
      <c r="TN32">
        <f>VLOOKUP($A32,'FuturesInfo (3)'!$A$2:$V$80,22)</f>
        <v>2</v>
      </c>
      <c r="TO32" s="252">
        <v>2</v>
      </c>
      <c r="TP32">
        <f t="shared" si="95"/>
        <v>2</v>
      </c>
      <c r="TQ32" s="138">
        <f>VLOOKUP($A32,'FuturesInfo (3)'!$A$2:$O$80,15)*TN32</f>
        <v>209625</v>
      </c>
      <c r="TR32" s="138">
        <f>VLOOKUP($A32,'FuturesInfo (3)'!$A$2:$O$80,15)*TP32</f>
        <v>209625</v>
      </c>
      <c r="TS32" s="196">
        <f t="shared" si="96"/>
        <v>0</v>
      </c>
      <c r="TT32" s="196">
        <f t="shared" si="97"/>
        <v>0</v>
      </c>
      <c r="TU32" s="196">
        <f t="shared" si="98"/>
        <v>0</v>
      </c>
      <c r="TV32" s="196">
        <f t="shared" si="99"/>
        <v>0</v>
      </c>
      <c r="TW32" s="196">
        <f t="shared" si="148"/>
        <v>0</v>
      </c>
      <c r="TX32" s="196">
        <f t="shared" si="101"/>
        <v>0</v>
      </c>
      <c r="TY32" s="196">
        <f t="shared" si="133"/>
        <v>0</v>
      </c>
      <c r="TZ32" s="196">
        <f>IF(IF(sym!$O21=TE32,1,0)=1,ABS(TQ32*TJ32),-ABS(TQ32*TJ32))</f>
        <v>0</v>
      </c>
      <c r="UA32" s="196">
        <f>IF(IF(sym!$N21=TE32,1,0)=1,ABS(TQ32*TJ32),-ABS(TQ32*TJ32))</f>
        <v>0</v>
      </c>
      <c r="UB32" s="196">
        <f t="shared" si="141"/>
        <v>0</v>
      </c>
      <c r="UC32" s="196">
        <f t="shared" si="103"/>
        <v>0</v>
      </c>
      <c r="UE32">
        <f t="shared" si="104"/>
        <v>1</v>
      </c>
      <c r="UF32" s="239">
        <v>1</v>
      </c>
      <c r="UG32" s="239">
        <v>-1</v>
      </c>
      <c r="UH32" s="239">
        <v>1</v>
      </c>
      <c r="UI32" s="214">
        <v>1</v>
      </c>
      <c r="UJ32" s="240">
        <v>-4</v>
      </c>
      <c r="UK32">
        <f t="shared" si="105"/>
        <v>-1</v>
      </c>
      <c r="UL32">
        <f t="shared" si="106"/>
        <v>-1</v>
      </c>
      <c r="UM32" s="214"/>
      <c r="UN32">
        <f t="shared" si="142"/>
        <v>0</v>
      </c>
      <c r="UO32">
        <f t="shared" si="151"/>
        <v>0</v>
      </c>
      <c r="UP32">
        <f t="shared" si="134"/>
        <v>0</v>
      </c>
      <c r="UQ32">
        <f t="shared" si="108"/>
        <v>0</v>
      </c>
      <c r="UR32" s="248"/>
      <c r="US32" s="202">
        <v>42548</v>
      </c>
      <c r="UT32">
        <v>60</v>
      </c>
      <c r="UU32" t="str">
        <f t="shared" si="82"/>
        <v>TRUE</v>
      </c>
      <c r="UV32">
        <f>VLOOKUP($A32,'FuturesInfo (3)'!$A$2:$V$80,22)</f>
        <v>2</v>
      </c>
      <c r="UW32" s="252">
        <v>2</v>
      </c>
      <c r="UX32">
        <f t="shared" si="109"/>
        <v>2</v>
      </c>
      <c r="UY32" s="138">
        <f>VLOOKUP($A32,'FuturesInfo (3)'!$A$2:$O$80,15)*UV32</f>
        <v>209625</v>
      </c>
      <c r="UZ32" s="138">
        <f>VLOOKUP($A32,'FuturesInfo (3)'!$A$2:$O$80,15)*UX32</f>
        <v>209625</v>
      </c>
      <c r="VA32" s="196">
        <f t="shared" si="110"/>
        <v>0</v>
      </c>
      <c r="VB32" s="196">
        <f t="shared" si="111"/>
        <v>0</v>
      </c>
      <c r="VC32" s="196">
        <f t="shared" si="112"/>
        <v>0</v>
      </c>
      <c r="VD32" s="196">
        <f t="shared" si="113"/>
        <v>0</v>
      </c>
      <c r="VE32" s="196">
        <f t="shared" si="149"/>
        <v>0</v>
      </c>
      <c r="VF32" s="196">
        <f t="shared" si="115"/>
        <v>0</v>
      </c>
      <c r="VG32" s="196">
        <f t="shared" si="135"/>
        <v>0</v>
      </c>
      <c r="VH32" s="196">
        <f>IF(IF(sym!$O21=UM32,1,0)=1,ABS(UY32*UR32),-ABS(UY32*UR32))</f>
        <v>0</v>
      </c>
      <c r="VI32" s="196">
        <f>IF(IF(sym!$N21=UM32,1,0)=1,ABS(UY32*UR32),-ABS(UY32*UR32))</f>
        <v>0</v>
      </c>
      <c r="VJ32" s="196">
        <f t="shared" si="144"/>
        <v>0</v>
      </c>
      <c r="VK32" s="196">
        <f t="shared" si="117"/>
        <v>0</v>
      </c>
      <c r="VM32">
        <f t="shared" si="118"/>
        <v>0</v>
      </c>
      <c r="VN32" s="239"/>
      <c r="VO32" s="239"/>
      <c r="VP32" s="239"/>
      <c r="VQ32" s="214"/>
      <c r="VR32" s="240"/>
      <c r="VS32">
        <f t="shared" si="119"/>
        <v>1</v>
      </c>
      <c r="VT32">
        <f t="shared" si="120"/>
        <v>0</v>
      </c>
      <c r="VU32" s="214"/>
      <c r="VV32">
        <f t="shared" si="145"/>
        <v>1</v>
      </c>
      <c r="VW32">
        <f t="shared" si="152"/>
        <v>1</v>
      </c>
      <c r="VX32">
        <f t="shared" si="136"/>
        <v>0</v>
      </c>
      <c r="VY32">
        <f t="shared" si="122"/>
        <v>1</v>
      </c>
      <c r="VZ32" s="248"/>
      <c r="WA32" s="202"/>
      <c r="WB32">
        <v>60</v>
      </c>
      <c r="WC32" t="str">
        <f t="shared" si="83"/>
        <v>FALSE</v>
      </c>
      <c r="WD32">
        <f>VLOOKUP($A32,'FuturesInfo (3)'!$A$2:$V$80,22)</f>
        <v>2</v>
      </c>
      <c r="WE32" s="252"/>
      <c r="WF32">
        <f t="shared" si="123"/>
        <v>2</v>
      </c>
      <c r="WG32" s="138">
        <f>VLOOKUP($A32,'FuturesInfo (3)'!$A$2:$O$80,15)*WD32</f>
        <v>209625</v>
      </c>
      <c r="WH32" s="138">
        <f>VLOOKUP($A32,'FuturesInfo (3)'!$A$2:$O$80,15)*WF32</f>
        <v>209625</v>
      </c>
      <c r="WI32" s="196">
        <f t="shared" si="124"/>
        <v>0</v>
      </c>
      <c r="WJ32" s="196">
        <f t="shared" si="125"/>
        <v>0</v>
      </c>
      <c r="WK32" s="196">
        <f t="shared" si="126"/>
        <v>0</v>
      </c>
      <c r="WL32" s="196">
        <f t="shared" si="127"/>
        <v>0</v>
      </c>
      <c r="WM32" s="196">
        <f t="shared" si="150"/>
        <v>0</v>
      </c>
      <c r="WN32" s="196">
        <f t="shared" si="129"/>
        <v>0</v>
      </c>
      <c r="WO32" s="196">
        <f t="shared" si="137"/>
        <v>0</v>
      </c>
      <c r="WP32" s="196">
        <f>IF(IF(sym!$O21=VU32,1,0)=1,ABS(WG32*VZ32),-ABS(WG32*VZ32))</f>
        <v>0</v>
      </c>
      <c r="WQ32" s="196">
        <f>IF(IF(sym!$N21=VU32,1,0)=1,ABS(WG32*VZ32),-ABS(WG32*VZ32))</f>
        <v>0</v>
      </c>
      <c r="WR32" s="196">
        <f t="shared" si="147"/>
        <v>0</v>
      </c>
      <c r="WS32" s="196">
        <f t="shared" si="131"/>
        <v>0</v>
      </c>
    </row>
    <row r="33" spans="1:617"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142450</v>
      </c>
      <c r="T33" s="144">
        <f t="shared" si="71"/>
        <v>-267.58025956334751</v>
      </c>
      <c r="U33" s="144">
        <f t="shared" si="84"/>
        <v>267.58025956334751</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142450</v>
      </c>
      <c r="AK33" s="196">
        <f t="shared" si="86"/>
        <v>1116.8740412473492</v>
      </c>
      <c r="AL33" s="196">
        <f t="shared" si="87"/>
        <v>-1116.8740412473492</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142450</v>
      </c>
      <c r="BB33" s="196">
        <f t="shared" si="80"/>
        <v>73.415220752512099</v>
      </c>
      <c r="BC33" s="196">
        <f t="shared" si="89"/>
        <v>-73.415220752512099</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f t="shared" si="90"/>
        <v>-1</v>
      </c>
      <c r="SX33" s="242">
        <v>1</v>
      </c>
      <c r="SY33" s="242">
        <v>1</v>
      </c>
      <c r="SZ33" s="242">
        <v>1</v>
      </c>
      <c r="TA33" s="214">
        <v>1</v>
      </c>
      <c r="TB33" s="240">
        <v>9</v>
      </c>
      <c r="TC33">
        <f t="shared" si="91"/>
        <v>-1</v>
      </c>
      <c r="TD33">
        <f t="shared" si="92"/>
        <v>1</v>
      </c>
      <c r="TE33" s="246">
        <v>-1</v>
      </c>
      <c r="TF33">
        <f t="shared" si="140"/>
        <v>0</v>
      </c>
      <c r="TG33">
        <f t="shared" si="93"/>
        <v>0</v>
      </c>
      <c r="TH33">
        <f t="shared" si="132"/>
        <v>1</v>
      </c>
      <c r="TI33">
        <f t="shared" si="94"/>
        <v>0</v>
      </c>
      <c r="TJ33" s="246"/>
      <c r="TK33" s="202">
        <v>42541</v>
      </c>
      <c r="TL33">
        <v>60</v>
      </c>
      <c r="TM33" t="str">
        <f t="shared" si="81"/>
        <v>TRUE</v>
      </c>
      <c r="TN33">
        <f>VLOOKUP($A33,'FuturesInfo (3)'!$A$2:$V$80,22)</f>
        <v>2</v>
      </c>
      <c r="TO33" s="252">
        <v>1</v>
      </c>
      <c r="TP33">
        <f t="shared" si="95"/>
        <v>3</v>
      </c>
      <c r="TQ33" s="138">
        <f>VLOOKUP($A33,'FuturesInfo (3)'!$A$2:$O$80,15)*TN33</f>
        <v>142450</v>
      </c>
      <c r="TR33" s="138">
        <f>VLOOKUP($A33,'FuturesInfo (3)'!$A$2:$O$80,15)*TP33</f>
        <v>213675</v>
      </c>
      <c r="TS33" s="196">
        <f t="shared" si="96"/>
        <v>0</v>
      </c>
      <c r="TT33" s="196">
        <f t="shared" si="97"/>
        <v>0</v>
      </c>
      <c r="TU33" s="196">
        <f t="shared" si="98"/>
        <v>0</v>
      </c>
      <c r="TV33" s="196">
        <f t="shared" si="99"/>
        <v>0</v>
      </c>
      <c r="TW33" s="196">
        <f t="shared" si="148"/>
        <v>0</v>
      </c>
      <c r="TX33" s="196">
        <f t="shared" si="101"/>
        <v>0</v>
      </c>
      <c r="TY33" s="196">
        <f t="shared" si="133"/>
        <v>0</v>
      </c>
      <c r="TZ33" s="196">
        <f>IF(IF(sym!$O22=TE33,1,0)=1,ABS(TQ33*TJ33),-ABS(TQ33*TJ33))</f>
        <v>0</v>
      </c>
      <c r="UA33" s="196">
        <f>IF(IF(sym!$N22=TE33,1,0)=1,ABS(TQ33*TJ33),-ABS(TQ33*TJ33))</f>
        <v>0</v>
      </c>
      <c r="UB33" s="196">
        <f t="shared" si="141"/>
        <v>0</v>
      </c>
      <c r="UC33" s="196">
        <f t="shared" si="103"/>
        <v>0</v>
      </c>
      <c r="UE33">
        <f t="shared" si="104"/>
        <v>-1</v>
      </c>
      <c r="UF33" s="242">
        <v>1</v>
      </c>
      <c r="UG33" s="242">
        <v>1</v>
      </c>
      <c r="UH33" s="242">
        <v>1</v>
      </c>
      <c r="UI33" s="214">
        <v>1</v>
      </c>
      <c r="UJ33" s="240">
        <v>9</v>
      </c>
      <c r="UK33">
        <f t="shared" si="105"/>
        <v>-1</v>
      </c>
      <c r="UL33">
        <f t="shared" si="106"/>
        <v>1</v>
      </c>
      <c r="UM33" s="246"/>
      <c r="UN33">
        <f t="shared" si="142"/>
        <v>0</v>
      </c>
      <c r="UO33">
        <f t="shared" si="151"/>
        <v>0</v>
      </c>
      <c r="UP33">
        <f t="shared" si="134"/>
        <v>0</v>
      </c>
      <c r="UQ33">
        <f t="shared" si="108"/>
        <v>0</v>
      </c>
      <c r="UR33" s="246"/>
      <c r="US33" s="202">
        <v>42541</v>
      </c>
      <c r="UT33">
        <v>60</v>
      </c>
      <c r="UU33" t="str">
        <f t="shared" si="82"/>
        <v>TRUE</v>
      </c>
      <c r="UV33">
        <f>VLOOKUP($A33,'FuturesInfo (3)'!$A$2:$V$80,22)</f>
        <v>2</v>
      </c>
      <c r="UW33" s="252">
        <v>1</v>
      </c>
      <c r="UX33">
        <f t="shared" si="109"/>
        <v>3</v>
      </c>
      <c r="UY33" s="138">
        <f>VLOOKUP($A33,'FuturesInfo (3)'!$A$2:$O$80,15)*UV33</f>
        <v>142450</v>
      </c>
      <c r="UZ33" s="138">
        <f>VLOOKUP($A33,'FuturesInfo (3)'!$A$2:$O$80,15)*UX33</f>
        <v>213675</v>
      </c>
      <c r="VA33" s="196">
        <f t="shared" si="110"/>
        <v>0</v>
      </c>
      <c r="VB33" s="196">
        <f t="shared" si="111"/>
        <v>0</v>
      </c>
      <c r="VC33" s="196">
        <f t="shared" si="112"/>
        <v>0</v>
      </c>
      <c r="VD33" s="196">
        <f t="shared" si="113"/>
        <v>0</v>
      </c>
      <c r="VE33" s="196">
        <f t="shared" si="149"/>
        <v>0</v>
      </c>
      <c r="VF33" s="196">
        <f t="shared" si="115"/>
        <v>0</v>
      </c>
      <c r="VG33" s="196">
        <f t="shared" si="135"/>
        <v>0</v>
      </c>
      <c r="VH33" s="196">
        <f>IF(IF(sym!$O22=UM33,1,0)=1,ABS(UY33*UR33),-ABS(UY33*UR33))</f>
        <v>0</v>
      </c>
      <c r="VI33" s="196">
        <f>IF(IF(sym!$N22=UM33,1,0)=1,ABS(UY33*UR33),-ABS(UY33*UR33))</f>
        <v>0</v>
      </c>
      <c r="VJ33" s="196">
        <f t="shared" si="144"/>
        <v>0</v>
      </c>
      <c r="VK33" s="196">
        <f t="shared" si="117"/>
        <v>0</v>
      </c>
      <c r="VM33">
        <f t="shared" si="118"/>
        <v>0</v>
      </c>
      <c r="VN33" s="242"/>
      <c r="VO33" s="242"/>
      <c r="VP33" s="242"/>
      <c r="VQ33" s="214"/>
      <c r="VR33" s="240"/>
      <c r="VS33">
        <f t="shared" si="119"/>
        <v>1</v>
      </c>
      <c r="VT33">
        <f t="shared" si="120"/>
        <v>0</v>
      </c>
      <c r="VU33" s="246"/>
      <c r="VV33">
        <f t="shared" si="145"/>
        <v>1</v>
      </c>
      <c r="VW33">
        <f t="shared" si="152"/>
        <v>1</v>
      </c>
      <c r="VX33">
        <f t="shared" si="136"/>
        <v>0</v>
      </c>
      <c r="VY33">
        <f t="shared" si="122"/>
        <v>1</v>
      </c>
      <c r="VZ33" s="246"/>
      <c r="WA33" s="202"/>
      <c r="WB33">
        <v>60</v>
      </c>
      <c r="WC33" t="str">
        <f t="shared" si="83"/>
        <v>FALSE</v>
      </c>
      <c r="WD33">
        <f>VLOOKUP($A33,'FuturesInfo (3)'!$A$2:$V$80,22)</f>
        <v>2</v>
      </c>
      <c r="WE33" s="252"/>
      <c r="WF33">
        <f t="shared" si="123"/>
        <v>2</v>
      </c>
      <c r="WG33" s="138">
        <f>VLOOKUP($A33,'FuturesInfo (3)'!$A$2:$O$80,15)*WD33</f>
        <v>142450</v>
      </c>
      <c r="WH33" s="138">
        <f>VLOOKUP($A33,'FuturesInfo (3)'!$A$2:$O$80,15)*WF33</f>
        <v>142450</v>
      </c>
      <c r="WI33" s="196">
        <f t="shared" si="124"/>
        <v>0</v>
      </c>
      <c r="WJ33" s="196">
        <f t="shared" si="125"/>
        <v>0</v>
      </c>
      <c r="WK33" s="196">
        <f t="shared" si="126"/>
        <v>0</v>
      </c>
      <c r="WL33" s="196">
        <f t="shared" si="127"/>
        <v>0</v>
      </c>
      <c r="WM33" s="196">
        <f t="shared" si="150"/>
        <v>0</v>
      </c>
      <c r="WN33" s="196">
        <f t="shared" si="129"/>
        <v>0</v>
      </c>
      <c r="WO33" s="196">
        <f t="shared" si="137"/>
        <v>0</v>
      </c>
      <c r="WP33" s="196">
        <f>IF(IF(sym!$O22=VU33,1,0)=1,ABS(WG33*VZ33),-ABS(WG33*VZ33))</f>
        <v>0</v>
      </c>
      <c r="WQ33" s="196">
        <f>IF(IF(sym!$N22=VU33,1,0)=1,ABS(WG33*VZ33),-ABS(WG33*VZ33))</f>
        <v>0</v>
      </c>
      <c r="WR33" s="196">
        <f t="shared" si="147"/>
        <v>0</v>
      </c>
      <c r="WS33" s="196">
        <f t="shared" si="131"/>
        <v>0</v>
      </c>
    </row>
    <row r="34" spans="1:617"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94379.955599999987</v>
      </c>
      <c r="T34" s="144">
        <f t="shared" si="71"/>
        <v>911.67878036656191</v>
      </c>
      <c r="U34" s="144">
        <f t="shared" si="84"/>
        <v>911.67878036656191</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94379.955599999987</v>
      </c>
      <c r="AK34" s="196">
        <f t="shared" si="86"/>
        <v>-224.79063940085979</v>
      </c>
      <c r="AL34" s="196">
        <f t="shared" si="87"/>
        <v>-224.79063940085979</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94379.955599999987</v>
      </c>
      <c r="BB34" s="196">
        <f t="shared" si="80"/>
        <v>1121.2825682247355</v>
      </c>
      <c r="BC34" s="196">
        <f t="shared" si="89"/>
        <v>-1121.2825682247355</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f t="shared" si="90"/>
        <v>1</v>
      </c>
      <c r="SX34" s="239">
        <v>1</v>
      </c>
      <c r="SY34" s="239">
        <v>-1</v>
      </c>
      <c r="SZ34" s="239">
        <v>1</v>
      </c>
      <c r="TA34" s="214">
        <v>-1</v>
      </c>
      <c r="TB34" s="240">
        <v>-4</v>
      </c>
      <c r="TC34">
        <f t="shared" si="91"/>
        <v>1</v>
      </c>
      <c r="TD34">
        <f t="shared" si="92"/>
        <v>1</v>
      </c>
      <c r="TE34" s="214">
        <v>-1</v>
      </c>
      <c r="TF34">
        <f t="shared" si="140"/>
        <v>0</v>
      </c>
      <c r="TG34">
        <f t="shared" si="93"/>
        <v>1</v>
      </c>
      <c r="TH34">
        <f t="shared" si="132"/>
        <v>0</v>
      </c>
      <c r="TI34">
        <f t="shared" si="94"/>
        <v>0</v>
      </c>
      <c r="TJ34" s="248">
        <v>-8.5480093676799998E-3</v>
      </c>
      <c r="TK34" s="202">
        <v>42548</v>
      </c>
      <c r="TL34">
        <v>60</v>
      </c>
      <c r="TM34" t="str">
        <f t="shared" si="81"/>
        <v>TRUE</v>
      </c>
      <c r="TN34">
        <f>VLOOKUP($A34,'FuturesInfo (3)'!$A$2:$V$80,22)</f>
        <v>2</v>
      </c>
      <c r="TO34" s="252">
        <v>2</v>
      </c>
      <c r="TP34">
        <f t="shared" si="95"/>
        <v>2</v>
      </c>
      <c r="TQ34" s="138">
        <f>VLOOKUP($A34,'FuturesInfo (3)'!$A$2:$O$80,15)*TN34</f>
        <v>94379.955599999987</v>
      </c>
      <c r="TR34" s="138">
        <f>VLOOKUP($A34,'FuturesInfo (3)'!$A$2:$O$80,15)*TP34</f>
        <v>94379.955599999987</v>
      </c>
      <c r="TS34" s="196">
        <f t="shared" si="96"/>
        <v>-806.76074459002234</v>
      </c>
      <c r="TT34" s="196">
        <f t="shared" si="97"/>
        <v>-806.76074459002234</v>
      </c>
      <c r="TU34" s="196">
        <f t="shared" si="98"/>
        <v>806.76074459002234</v>
      </c>
      <c r="TV34" s="196">
        <f t="shared" si="99"/>
        <v>-806.76074459002234</v>
      </c>
      <c r="TW34" s="196">
        <f t="shared" si="148"/>
        <v>-806.76074459002234</v>
      </c>
      <c r="TX34" s="196">
        <f t="shared" si="101"/>
        <v>806.76074459002234</v>
      </c>
      <c r="TY34" s="196">
        <f t="shared" si="133"/>
        <v>-806.76074459002234</v>
      </c>
      <c r="TZ34" s="196">
        <f>IF(IF(sym!$O23=TE34,1,0)=1,ABS(TQ34*TJ34),-ABS(TQ34*TJ34))</f>
        <v>-806.76074459002234</v>
      </c>
      <c r="UA34" s="196">
        <f>IF(IF(sym!$N23=TE34,1,0)=1,ABS(TQ34*TJ34),-ABS(TQ34*TJ34))</f>
        <v>806.76074459002234</v>
      </c>
      <c r="UB34" s="196">
        <f t="shared" si="141"/>
        <v>-806.76074459002234</v>
      </c>
      <c r="UC34" s="196">
        <f t="shared" si="103"/>
        <v>806.76074459002234</v>
      </c>
      <c r="UE34">
        <f t="shared" si="104"/>
        <v>-1</v>
      </c>
      <c r="UF34" s="239">
        <v>-1</v>
      </c>
      <c r="UG34" s="239">
        <v>-1</v>
      </c>
      <c r="UH34" s="239">
        <v>-1</v>
      </c>
      <c r="UI34" s="214">
        <v>-1</v>
      </c>
      <c r="UJ34" s="240">
        <v>-1</v>
      </c>
      <c r="UK34">
        <f t="shared" si="105"/>
        <v>1</v>
      </c>
      <c r="UL34">
        <f t="shared" si="106"/>
        <v>1</v>
      </c>
      <c r="UM34" s="214"/>
      <c r="UN34">
        <f t="shared" si="142"/>
        <v>0</v>
      </c>
      <c r="UO34">
        <f t="shared" si="151"/>
        <v>0</v>
      </c>
      <c r="UP34">
        <f t="shared" si="134"/>
        <v>0</v>
      </c>
      <c r="UQ34">
        <f t="shared" si="108"/>
        <v>0</v>
      </c>
      <c r="UR34" s="248"/>
      <c r="US34" s="202">
        <v>42548</v>
      </c>
      <c r="UT34">
        <v>60</v>
      </c>
      <c r="UU34" t="str">
        <f t="shared" si="82"/>
        <v>TRUE</v>
      </c>
      <c r="UV34">
        <f>VLOOKUP($A34,'FuturesInfo (3)'!$A$2:$V$80,22)</f>
        <v>2</v>
      </c>
      <c r="UW34" s="252">
        <v>1</v>
      </c>
      <c r="UX34">
        <f t="shared" si="109"/>
        <v>3</v>
      </c>
      <c r="UY34" s="138">
        <f>VLOOKUP($A34,'FuturesInfo (3)'!$A$2:$O$80,15)*UV34</f>
        <v>94379.955599999987</v>
      </c>
      <c r="UZ34" s="138">
        <f>VLOOKUP($A34,'FuturesInfo (3)'!$A$2:$O$80,15)*UX34</f>
        <v>141569.93339999998</v>
      </c>
      <c r="VA34" s="196">
        <f t="shared" si="110"/>
        <v>0</v>
      </c>
      <c r="VB34" s="196">
        <f t="shared" si="111"/>
        <v>0</v>
      </c>
      <c r="VC34" s="196">
        <f t="shared" si="112"/>
        <v>0</v>
      </c>
      <c r="VD34" s="196">
        <f t="shared" si="113"/>
        <v>0</v>
      </c>
      <c r="VE34" s="196">
        <f t="shared" si="149"/>
        <v>0</v>
      </c>
      <c r="VF34" s="196">
        <f t="shared" si="115"/>
        <v>0</v>
      </c>
      <c r="VG34" s="196">
        <f t="shared" si="135"/>
        <v>0</v>
      </c>
      <c r="VH34" s="196">
        <f>IF(IF(sym!$O23=UM34,1,0)=1,ABS(UY34*UR34),-ABS(UY34*UR34))</f>
        <v>0</v>
      </c>
      <c r="VI34" s="196">
        <f>IF(IF(sym!$N23=UM34,1,0)=1,ABS(UY34*UR34),-ABS(UY34*UR34))</f>
        <v>0</v>
      </c>
      <c r="VJ34" s="196">
        <f t="shared" si="144"/>
        <v>0</v>
      </c>
      <c r="VK34" s="196">
        <f t="shared" si="117"/>
        <v>0</v>
      </c>
      <c r="VM34">
        <f t="shared" si="118"/>
        <v>0</v>
      </c>
      <c r="VN34" s="239"/>
      <c r="VO34" s="239"/>
      <c r="VP34" s="239"/>
      <c r="VQ34" s="214"/>
      <c r="VR34" s="240"/>
      <c r="VS34">
        <f t="shared" si="119"/>
        <v>1</v>
      </c>
      <c r="VT34">
        <f t="shared" si="120"/>
        <v>0</v>
      </c>
      <c r="VU34" s="214"/>
      <c r="VV34">
        <f t="shared" si="145"/>
        <v>1</v>
      </c>
      <c r="VW34">
        <f t="shared" si="152"/>
        <v>1</v>
      </c>
      <c r="VX34">
        <f t="shared" si="136"/>
        <v>0</v>
      </c>
      <c r="VY34">
        <f t="shared" si="122"/>
        <v>1</v>
      </c>
      <c r="VZ34" s="248"/>
      <c r="WA34" s="202"/>
      <c r="WB34">
        <v>60</v>
      </c>
      <c r="WC34" t="str">
        <f t="shared" si="83"/>
        <v>FALSE</v>
      </c>
      <c r="WD34">
        <f>VLOOKUP($A34,'FuturesInfo (3)'!$A$2:$V$80,22)</f>
        <v>2</v>
      </c>
      <c r="WE34" s="252"/>
      <c r="WF34">
        <f t="shared" si="123"/>
        <v>2</v>
      </c>
      <c r="WG34" s="138">
        <f>VLOOKUP($A34,'FuturesInfo (3)'!$A$2:$O$80,15)*WD34</f>
        <v>94379.955599999987</v>
      </c>
      <c r="WH34" s="138">
        <f>VLOOKUP($A34,'FuturesInfo (3)'!$A$2:$O$80,15)*WF34</f>
        <v>94379.955599999987</v>
      </c>
      <c r="WI34" s="196">
        <f t="shared" si="124"/>
        <v>0</v>
      </c>
      <c r="WJ34" s="196">
        <f t="shared" si="125"/>
        <v>0</v>
      </c>
      <c r="WK34" s="196">
        <f t="shared" si="126"/>
        <v>0</v>
      </c>
      <c r="WL34" s="196">
        <f t="shared" si="127"/>
        <v>0</v>
      </c>
      <c r="WM34" s="196">
        <f t="shared" si="150"/>
        <v>0</v>
      </c>
      <c r="WN34" s="196">
        <f t="shared" si="129"/>
        <v>0</v>
      </c>
      <c r="WO34" s="196">
        <f t="shared" si="137"/>
        <v>0</v>
      </c>
      <c r="WP34" s="196">
        <f>IF(IF(sym!$O23=VU34,1,0)=1,ABS(WG34*VZ34),-ABS(WG34*VZ34))</f>
        <v>0</v>
      </c>
      <c r="WQ34" s="196">
        <f>IF(IF(sym!$N23=VU34,1,0)=1,ABS(WG34*VZ34),-ABS(WG34*VZ34))</f>
        <v>0</v>
      </c>
      <c r="WR34" s="196">
        <f t="shared" si="147"/>
        <v>0</v>
      </c>
      <c r="WS34" s="196">
        <f t="shared" si="131"/>
        <v>0</v>
      </c>
    </row>
    <row r="35" spans="1:617"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108174.12059999998</v>
      </c>
      <c r="T35" s="144">
        <f t="shared" si="71"/>
        <v>1370.6994733548304</v>
      </c>
      <c r="U35" s="144">
        <f t="shared" si="84"/>
        <v>1370.6994733548304</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108174.12059999998</v>
      </c>
      <c r="AK35" s="196">
        <f t="shared" si="86"/>
        <v>-450.25648532811107</v>
      </c>
      <c r="AL35" s="196">
        <f t="shared" si="87"/>
        <v>-450.25648532811107</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108174.12059999998</v>
      </c>
      <c r="BB35" s="196">
        <f t="shared" si="80"/>
        <v>-1665.4490810395359</v>
      </c>
      <c r="BC35" s="196">
        <f t="shared" si="89"/>
        <v>-1665.4490810395359</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f t="shared" si="90"/>
        <v>1</v>
      </c>
      <c r="SX35" s="239">
        <v>1</v>
      </c>
      <c r="SY35" s="239">
        <v>1</v>
      </c>
      <c r="SZ35" s="239">
        <v>1</v>
      </c>
      <c r="TA35" s="214">
        <v>1</v>
      </c>
      <c r="TB35" s="240">
        <v>6</v>
      </c>
      <c r="TC35">
        <f t="shared" si="91"/>
        <v>-1</v>
      </c>
      <c r="TD35">
        <f t="shared" si="92"/>
        <v>1</v>
      </c>
      <c r="TE35" s="214">
        <v>-1</v>
      </c>
      <c r="TF35">
        <f t="shared" si="140"/>
        <v>0</v>
      </c>
      <c r="TG35">
        <f t="shared" si="93"/>
        <v>0</v>
      </c>
      <c r="TH35">
        <f t="shared" si="132"/>
        <v>1</v>
      </c>
      <c r="TI35">
        <f t="shared" si="94"/>
        <v>0</v>
      </c>
      <c r="TJ35" s="248">
        <v>-5.3807522804099998E-3</v>
      </c>
      <c r="TK35" s="202">
        <v>42548</v>
      </c>
      <c r="TL35">
        <v>60</v>
      </c>
      <c r="TM35" t="str">
        <f t="shared" si="81"/>
        <v>TRUE</v>
      </c>
      <c r="TN35">
        <f>VLOOKUP($A35,'FuturesInfo (3)'!$A$2:$V$80,22)</f>
        <v>2</v>
      </c>
      <c r="TO35" s="252">
        <v>2</v>
      </c>
      <c r="TP35">
        <f t="shared" si="95"/>
        <v>2</v>
      </c>
      <c r="TQ35" s="138">
        <f>VLOOKUP($A35,'FuturesInfo (3)'!$A$2:$O$80,15)*TN35</f>
        <v>108174.12059999998</v>
      </c>
      <c r="TR35" s="138">
        <f>VLOOKUP($A35,'FuturesInfo (3)'!$A$2:$O$80,15)*TP35</f>
        <v>108174.12059999998</v>
      </c>
      <c r="TS35" s="196">
        <f t="shared" si="96"/>
        <v>-582.0581460997962</v>
      </c>
      <c r="TT35" s="196">
        <f t="shared" si="97"/>
        <v>-582.0581460997962</v>
      </c>
      <c r="TU35" s="196">
        <f t="shared" si="98"/>
        <v>-582.0581460997962</v>
      </c>
      <c r="TV35" s="196">
        <f t="shared" si="99"/>
        <v>582.0581460997962</v>
      </c>
      <c r="TW35" s="196">
        <f t="shared" si="148"/>
        <v>-582.0581460997962</v>
      </c>
      <c r="TX35" s="196">
        <f t="shared" si="101"/>
        <v>-582.0581460997962</v>
      </c>
      <c r="TY35" s="196">
        <f t="shared" si="133"/>
        <v>-582.0581460997962</v>
      </c>
      <c r="TZ35" s="196">
        <f>IF(IF(sym!$O24=TE35,1,0)=1,ABS(TQ35*TJ35),-ABS(TQ35*TJ35))</f>
        <v>-582.0581460997962</v>
      </c>
      <c r="UA35" s="196">
        <f>IF(IF(sym!$N24=TE35,1,0)=1,ABS(TQ35*TJ35),-ABS(TQ35*TJ35))</f>
        <v>582.0581460997962</v>
      </c>
      <c r="UB35" s="196">
        <f t="shared" si="141"/>
        <v>-582.0581460997962</v>
      </c>
      <c r="UC35" s="196">
        <f t="shared" si="103"/>
        <v>582.0581460997962</v>
      </c>
      <c r="UE35">
        <f t="shared" si="104"/>
        <v>-1</v>
      </c>
      <c r="UF35" s="239">
        <v>1</v>
      </c>
      <c r="UG35" s="239">
        <v>1</v>
      </c>
      <c r="UH35" s="239">
        <v>1</v>
      </c>
      <c r="UI35" s="214">
        <v>1</v>
      </c>
      <c r="UJ35" s="240">
        <v>7</v>
      </c>
      <c r="UK35">
        <f t="shared" si="105"/>
        <v>-1</v>
      </c>
      <c r="UL35">
        <f t="shared" si="106"/>
        <v>1</v>
      </c>
      <c r="UM35" s="214"/>
      <c r="UN35">
        <f t="shared" si="142"/>
        <v>0</v>
      </c>
      <c r="UO35">
        <f t="shared" si="151"/>
        <v>0</v>
      </c>
      <c r="UP35">
        <f t="shared" si="134"/>
        <v>0</v>
      </c>
      <c r="UQ35">
        <f t="shared" si="108"/>
        <v>0</v>
      </c>
      <c r="UR35" s="248"/>
      <c r="US35" s="202">
        <v>42548</v>
      </c>
      <c r="UT35">
        <v>60</v>
      </c>
      <c r="UU35" t="str">
        <f t="shared" si="82"/>
        <v>TRUE</v>
      </c>
      <c r="UV35">
        <f>VLOOKUP($A35,'FuturesInfo (3)'!$A$2:$V$80,22)</f>
        <v>2</v>
      </c>
      <c r="UW35" s="252">
        <v>1</v>
      </c>
      <c r="UX35">
        <f t="shared" si="109"/>
        <v>3</v>
      </c>
      <c r="UY35" s="138">
        <f>VLOOKUP($A35,'FuturesInfo (3)'!$A$2:$O$80,15)*UV35</f>
        <v>108174.12059999998</v>
      </c>
      <c r="UZ35" s="138">
        <f>VLOOKUP($A35,'FuturesInfo (3)'!$A$2:$O$80,15)*UX35</f>
        <v>162261.18089999998</v>
      </c>
      <c r="VA35" s="196">
        <f t="shared" si="110"/>
        <v>0</v>
      </c>
      <c r="VB35" s="196">
        <f t="shared" si="111"/>
        <v>0</v>
      </c>
      <c r="VC35" s="196">
        <f t="shared" si="112"/>
        <v>0</v>
      </c>
      <c r="VD35" s="196">
        <f t="shared" si="113"/>
        <v>0</v>
      </c>
      <c r="VE35" s="196">
        <f t="shared" si="149"/>
        <v>0</v>
      </c>
      <c r="VF35" s="196">
        <f t="shared" si="115"/>
        <v>0</v>
      </c>
      <c r="VG35" s="196">
        <f t="shared" si="135"/>
        <v>0</v>
      </c>
      <c r="VH35" s="196">
        <f>IF(IF(sym!$O24=UM35,1,0)=1,ABS(UY35*UR35),-ABS(UY35*UR35))</f>
        <v>0</v>
      </c>
      <c r="VI35" s="196">
        <f>IF(IF(sym!$N24=UM35,1,0)=1,ABS(UY35*UR35),-ABS(UY35*UR35))</f>
        <v>0</v>
      </c>
      <c r="VJ35" s="196">
        <f t="shared" si="144"/>
        <v>0</v>
      </c>
      <c r="VK35" s="196">
        <f t="shared" si="117"/>
        <v>0</v>
      </c>
      <c r="VM35">
        <f t="shared" si="118"/>
        <v>0</v>
      </c>
      <c r="VN35" s="239"/>
      <c r="VO35" s="239"/>
      <c r="VP35" s="239"/>
      <c r="VQ35" s="214"/>
      <c r="VR35" s="240"/>
      <c r="VS35">
        <f t="shared" si="119"/>
        <v>1</v>
      </c>
      <c r="VT35">
        <f t="shared" si="120"/>
        <v>0</v>
      </c>
      <c r="VU35" s="214"/>
      <c r="VV35">
        <f t="shared" si="145"/>
        <v>1</v>
      </c>
      <c r="VW35">
        <f t="shared" si="152"/>
        <v>1</v>
      </c>
      <c r="VX35">
        <f t="shared" si="136"/>
        <v>0</v>
      </c>
      <c r="VY35">
        <f t="shared" si="122"/>
        <v>1</v>
      </c>
      <c r="VZ35" s="248"/>
      <c r="WA35" s="202"/>
      <c r="WB35">
        <v>60</v>
      </c>
      <c r="WC35" t="str">
        <f t="shared" si="83"/>
        <v>FALSE</v>
      </c>
      <c r="WD35">
        <f>VLOOKUP($A35,'FuturesInfo (3)'!$A$2:$V$80,22)</f>
        <v>2</v>
      </c>
      <c r="WE35" s="252"/>
      <c r="WF35">
        <f t="shared" si="123"/>
        <v>2</v>
      </c>
      <c r="WG35" s="138">
        <f>VLOOKUP($A35,'FuturesInfo (3)'!$A$2:$O$80,15)*WD35</f>
        <v>108174.12059999998</v>
      </c>
      <c r="WH35" s="138">
        <f>VLOOKUP($A35,'FuturesInfo (3)'!$A$2:$O$80,15)*WF35</f>
        <v>108174.12059999998</v>
      </c>
      <c r="WI35" s="196">
        <f t="shared" si="124"/>
        <v>0</v>
      </c>
      <c r="WJ35" s="196">
        <f t="shared" si="125"/>
        <v>0</v>
      </c>
      <c r="WK35" s="196">
        <f t="shared" si="126"/>
        <v>0</v>
      </c>
      <c r="WL35" s="196">
        <f t="shared" si="127"/>
        <v>0</v>
      </c>
      <c r="WM35" s="196">
        <f t="shared" si="150"/>
        <v>0</v>
      </c>
      <c r="WN35" s="196">
        <f t="shared" si="129"/>
        <v>0</v>
      </c>
      <c r="WO35" s="196">
        <f t="shared" si="137"/>
        <v>0</v>
      </c>
      <c r="WP35" s="196">
        <f>IF(IF(sym!$O24=VU35,1,0)=1,ABS(WG35*VZ35),-ABS(WG35*VZ35))</f>
        <v>0</v>
      </c>
      <c r="WQ35" s="196">
        <f>IF(IF(sym!$N24=VU35,1,0)=1,ABS(WG35*VZ35),-ABS(WG35*VZ35))</f>
        <v>0</v>
      </c>
      <c r="WR35" s="196">
        <f t="shared" si="147"/>
        <v>0</v>
      </c>
      <c r="WS35" s="196">
        <f t="shared" si="131"/>
        <v>0</v>
      </c>
    </row>
    <row r="36" spans="1:617"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f t="shared" si="90"/>
        <v>1</v>
      </c>
      <c r="SX36" s="239">
        <v>1</v>
      </c>
      <c r="SY36" s="239">
        <v>-1</v>
      </c>
      <c r="SZ36" s="239">
        <v>1</v>
      </c>
      <c r="TA36" s="214">
        <v>1</v>
      </c>
      <c r="TB36" s="240">
        <v>11</v>
      </c>
      <c r="TC36">
        <f t="shared" si="91"/>
        <v>-1</v>
      </c>
      <c r="TD36">
        <f t="shared" si="92"/>
        <v>1</v>
      </c>
      <c r="TE36" s="214">
        <v>1</v>
      </c>
      <c r="TF36">
        <f>IF(SX36=TE36,1,0)</f>
        <v>1</v>
      </c>
      <c r="TG36">
        <f t="shared" si="93"/>
        <v>1</v>
      </c>
      <c r="TH36">
        <f t="shared" si="132"/>
        <v>0</v>
      </c>
      <c r="TI36">
        <f t="shared" si="94"/>
        <v>1</v>
      </c>
      <c r="TJ36" s="249">
        <v>9.9651220727400006E-5</v>
      </c>
      <c r="TK36" s="202">
        <v>42537</v>
      </c>
      <c r="TL36">
        <v>60</v>
      </c>
      <c r="TM36" t="str">
        <f t="shared" si="81"/>
        <v>TRUE</v>
      </c>
      <c r="TN36">
        <f>VLOOKUP($A36,'FuturesInfo (3)'!$A$2:$V$80,22)</f>
        <v>0</v>
      </c>
      <c r="TO36" s="252">
        <v>1</v>
      </c>
      <c r="TP36">
        <f t="shared" si="95"/>
        <v>0</v>
      </c>
      <c r="TQ36" s="138">
        <f>VLOOKUP($A36,'FuturesInfo (3)'!$A$2:$O$80,15)*TN36</f>
        <v>0</v>
      </c>
      <c r="TR36" s="138">
        <f>VLOOKUP($A36,'FuturesInfo (3)'!$A$2:$O$80,15)*TP36</f>
        <v>0</v>
      </c>
      <c r="TS36" s="196">
        <f t="shared" si="96"/>
        <v>0</v>
      </c>
      <c r="TT36" s="196">
        <f t="shared" si="97"/>
        <v>0</v>
      </c>
      <c r="TU36" s="196">
        <f t="shared" si="98"/>
        <v>0</v>
      </c>
      <c r="TV36" s="196">
        <f t="shared" si="99"/>
        <v>0</v>
      </c>
      <c r="TW36" s="196">
        <f t="shared" si="148"/>
        <v>0</v>
      </c>
      <c r="TX36" s="196">
        <f t="shared" si="101"/>
        <v>0</v>
      </c>
      <c r="TY36" s="196">
        <f t="shared" si="133"/>
        <v>0</v>
      </c>
      <c r="TZ36" s="196">
        <f>IF(IF(sym!$O25=TE36,1,0)=1,ABS(TQ36*TJ36),-ABS(TQ36*TJ36))</f>
        <v>0</v>
      </c>
      <c r="UA36" s="196">
        <f>IF(IF(sym!$N25=TE36,1,0)=1,ABS(TQ36*TJ36),-ABS(TQ36*TJ36))</f>
        <v>0</v>
      </c>
      <c r="UB36" s="196">
        <f t="shared" si="141"/>
        <v>0</v>
      </c>
      <c r="UC36" s="196">
        <f t="shared" si="103"/>
        <v>0</v>
      </c>
      <c r="UE36">
        <f t="shared" si="104"/>
        <v>1</v>
      </c>
      <c r="UF36" s="239">
        <v>1</v>
      </c>
      <c r="UG36" s="239">
        <v>-1</v>
      </c>
      <c r="UH36" s="239">
        <v>1</v>
      </c>
      <c r="UI36" s="214">
        <v>1</v>
      </c>
      <c r="UJ36" s="240">
        <v>12</v>
      </c>
      <c r="UK36">
        <f t="shared" si="105"/>
        <v>-1</v>
      </c>
      <c r="UL36">
        <f t="shared" si="106"/>
        <v>1</v>
      </c>
      <c r="UM36" s="214"/>
      <c r="UN36">
        <f>IF(UF36=UM36,1,0)</f>
        <v>0</v>
      </c>
      <c r="UO36">
        <f t="shared" si="151"/>
        <v>0</v>
      </c>
      <c r="UP36">
        <f t="shared" si="134"/>
        <v>0</v>
      </c>
      <c r="UQ36">
        <f t="shared" si="108"/>
        <v>0</v>
      </c>
      <c r="UR36" s="249"/>
      <c r="US36" s="202">
        <v>42537</v>
      </c>
      <c r="UT36">
        <v>60</v>
      </c>
      <c r="UU36" t="str">
        <f t="shared" si="82"/>
        <v>TRUE</v>
      </c>
      <c r="UV36">
        <f>VLOOKUP($A36,'FuturesInfo (3)'!$A$2:$V$80,22)</f>
        <v>0</v>
      </c>
      <c r="UW36" s="252">
        <v>2</v>
      </c>
      <c r="UX36">
        <f t="shared" si="109"/>
        <v>0</v>
      </c>
      <c r="UY36" s="138">
        <f>VLOOKUP($A36,'FuturesInfo (3)'!$A$2:$O$80,15)*UV36</f>
        <v>0</v>
      </c>
      <c r="UZ36" s="138">
        <f>VLOOKUP($A36,'FuturesInfo (3)'!$A$2:$O$80,15)*UX36</f>
        <v>0</v>
      </c>
      <c r="VA36" s="196">
        <f t="shared" si="110"/>
        <v>0</v>
      </c>
      <c r="VB36" s="196">
        <f t="shared" si="111"/>
        <v>0</v>
      </c>
      <c r="VC36" s="196">
        <f t="shared" si="112"/>
        <v>0</v>
      </c>
      <c r="VD36" s="196">
        <f t="shared" si="113"/>
        <v>0</v>
      </c>
      <c r="VE36" s="196">
        <f t="shared" si="149"/>
        <v>0</v>
      </c>
      <c r="VF36" s="196">
        <f t="shared" si="115"/>
        <v>0</v>
      </c>
      <c r="VG36" s="196">
        <f t="shared" si="135"/>
        <v>0</v>
      </c>
      <c r="VH36" s="196">
        <f>IF(IF(sym!$O25=UM36,1,0)=1,ABS(UY36*UR36),-ABS(UY36*UR36))</f>
        <v>0</v>
      </c>
      <c r="VI36" s="196">
        <f>IF(IF(sym!$N25=UM36,1,0)=1,ABS(UY36*UR36),-ABS(UY36*UR36))</f>
        <v>0</v>
      </c>
      <c r="VJ36" s="196">
        <f t="shared" si="144"/>
        <v>0</v>
      </c>
      <c r="VK36" s="196">
        <f t="shared" si="117"/>
        <v>0</v>
      </c>
      <c r="VM36">
        <f t="shared" si="118"/>
        <v>0</v>
      </c>
      <c r="VN36" s="239"/>
      <c r="VO36" s="239"/>
      <c r="VP36" s="239"/>
      <c r="VQ36" s="214"/>
      <c r="VR36" s="240"/>
      <c r="VS36">
        <f t="shared" si="119"/>
        <v>1</v>
      </c>
      <c r="VT36">
        <f t="shared" si="120"/>
        <v>0</v>
      </c>
      <c r="VU36" s="214"/>
      <c r="VV36">
        <f>IF(VN36=VU36,1,0)</f>
        <v>1</v>
      </c>
      <c r="VW36">
        <f t="shared" si="152"/>
        <v>1</v>
      </c>
      <c r="VX36">
        <f t="shared" si="136"/>
        <v>0</v>
      </c>
      <c r="VY36">
        <f t="shared" si="122"/>
        <v>1</v>
      </c>
      <c r="VZ36" s="249"/>
      <c r="WA36" s="202"/>
      <c r="WB36">
        <v>60</v>
      </c>
      <c r="WC36" t="str">
        <f t="shared" si="83"/>
        <v>FALSE</v>
      </c>
      <c r="WD36">
        <f>VLOOKUP($A36,'FuturesInfo (3)'!$A$2:$V$80,22)</f>
        <v>0</v>
      </c>
      <c r="WE36" s="252"/>
      <c r="WF36">
        <f t="shared" si="123"/>
        <v>0</v>
      </c>
      <c r="WG36" s="138">
        <f>VLOOKUP($A36,'FuturesInfo (3)'!$A$2:$O$80,15)*WD36</f>
        <v>0</v>
      </c>
      <c r="WH36" s="138">
        <f>VLOOKUP($A36,'FuturesInfo (3)'!$A$2:$O$80,15)*WF36</f>
        <v>0</v>
      </c>
      <c r="WI36" s="196">
        <f t="shared" si="124"/>
        <v>0</v>
      </c>
      <c r="WJ36" s="196">
        <f t="shared" si="125"/>
        <v>0</v>
      </c>
      <c r="WK36" s="196">
        <f t="shared" si="126"/>
        <v>0</v>
      </c>
      <c r="WL36" s="196">
        <f t="shared" si="127"/>
        <v>0</v>
      </c>
      <c r="WM36" s="196">
        <f t="shared" si="150"/>
        <v>0</v>
      </c>
      <c r="WN36" s="196">
        <f t="shared" si="129"/>
        <v>0</v>
      </c>
      <c r="WO36" s="196">
        <f t="shared" si="137"/>
        <v>0</v>
      </c>
      <c r="WP36" s="196">
        <f>IF(IF(sym!$O25=VU36,1,0)=1,ABS(WG36*VZ36),-ABS(WG36*VZ36))</f>
        <v>0</v>
      </c>
      <c r="WQ36" s="196">
        <f>IF(IF(sym!$N25=VU36,1,0)=1,ABS(WG36*VZ36),-ABS(WG36*VZ36))</f>
        <v>0</v>
      </c>
      <c r="WR36" s="196">
        <f t="shared" si="147"/>
        <v>0</v>
      </c>
      <c r="WS36" s="196">
        <f t="shared" si="131"/>
        <v>0</v>
      </c>
    </row>
    <row r="37" spans="1:617"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85982.536250000005</v>
      </c>
      <c r="T37" s="144">
        <f t="shared" si="71"/>
        <v>-139.01784357343197</v>
      </c>
      <c r="U37" s="144">
        <f t="shared" si="84"/>
        <v>-139.01784357343197</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85982.536250000005</v>
      </c>
      <c r="AK37" s="196">
        <f t="shared" si="86"/>
        <v>-1124.2268662238221</v>
      </c>
      <c r="AL37" s="196">
        <f t="shared" si="87"/>
        <v>-1124.2268662238221</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85982.536250000005</v>
      </c>
      <c r="BB37" s="196">
        <f t="shared" si="80"/>
        <v>-109.60170331413616</v>
      </c>
      <c r="BC37" s="196">
        <f t="shared" si="89"/>
        <v>109.60170331413616</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f t="shared" si="90"/>
        <v>1</v>
      </c>
      <c r="SX37" s="239">
        <v>1</v>
      </c>
      <c r="SY37" s="239">
        <v>1</v>
      </c>
      <c r="SZ37" s="239">
        <v>1</v>
      </c>
      <c r="TA37" s="214">
        <v>1</v>
      </c>
      <c r="TB37" s="240">
        <v>2</v>
      </c>
      <c r="TC37">
        <f t="shared" si="91"/>
        <v>-1</v>
      </c>
      <c r="TD37">
        <f t="shared" si="92"/>
        <v>1</v>
      </c>
      <c r="TE37" s="214">
        <v>-1</v>
      </c>
      <c r="TF37">
        <f t="shared" si="140"/>
        <v>0</v>
      </c>
      <c r="TG37">
        <f t="shared" si="93"/>
        <v>0</v>
      </c>
      <c r="TH37">
        <f t="shared" si="132"/>
        <v>1</v>
      </c>
      <c r="TI37">
        <f t="shared" si="94"/>
        <v>0</v>
      </c>
      <c r="TJ37" s="248">
        <v>-8.6590038314200007E-3</v>
      </c>
      <c r="TK37" s="202">
        <v>42548</v>
      </c>
      <c r="TL37">
        <v>60</v>
      </c>
      <c r="TM37" t="str">
        <f t="shared" si="81"/>
        <v>TRUE</v>
      </c>
      <c r="TN37">
        <f>VLOOKUP($A37,'FuturesInfo (3)'!$A$2:$V$80,22)</f>
        <v>1</v>
      </c>
      <c r="TO37" s="252">
        <v>2</v>
      </c>
      <c r="TP37">
        <f t="shared" si="95"/>
        <v>1</v>
      </c>
      <c r="TQ37" s="138">
        <f>VLOOKUP($A37,'FuturesInfo (3)'!$A$2:$O$80,15)*TN37</f>
        <v>85982.536250000005</v>
      </c>
      <c r="TR37" s="138">
        <f>VLOOKUP($A37,'FuturesInfo (3)'!$A$2:$O$80,15)*TP37</f>
        <v>85982.536250000005</v>
      </c>
      <c r="TS37" s="196">
        <f t="shared" si="96"/>
        <v>-744.52311082395909</v>
      </c>
      <c r="TT37" s="196">
        <f t="shared" si="97"/>
        <v>-744.52311082395909</v>
      </c>
      <c r="TU37" s="196">
        <f t="shared" si="98"/>
        <v>-744.52311082395909</v>
      </c>
      <c r="TV37" s="196">
        <f t="shared" si="99"/>
        <v>744.52311082395909</v>
      </c>
      <c r="TW37" s="196">
        <f t="shared" si="148"/>
        <v>-744.52311082395909</v>
      </c>
      <c r="TX37" s="196">
        <f t="shared" si="101"/>
        <v>-744.52311082395909</v>
      </c>
      <c r="TY37" s="196">
        <f t="shared" si="133"/>
        <v>-744.52311082395909</v>
      </c>
      <c r="TZ37" s="196">
        <f>IF(IF(sym!$O26=TE37,1,0)=1,ABS(TQ37*TJ37),-ABS(TQ37*TJ37))</f>
        <v>-744.52311082395909</v>
      </c>
      <c r="UA37" s="196">
        <f>IF(IF(sym!$N26=TE37,1,0)=1,ABS(TQ37*TJ37),-ABS(TQ37*TJ37))</f>
        <v>744.52311082395909</v>
      </c>
      <c r="UB37" s="196">
        <f t="shared" si="141"/>
        <v>-744.52311082395909</v>
      </c>
      <c r="UC37" s="196">
        <f t="shared" si="103"/>
        <v>744.52311082395909</v>
      </c>
      <c r="UE37">
        <f t="shared" si="104"/>
        <v>-1</v>
      </c>
      <c r="UF37" s="239">
        <v>1</v>
      </c>
      <c r="UG37" s="239">
        <v>-1</v>
      </c>
      <c r="UH37" s="239">
        <v>1</v>
      </c>
      <c r="UI37" s="214">
        <v>1</v>
      </c>
      <c r="UJ37" s="240">
        <v>3</v>
      </c>
      <c r="UK37">
        <f t="shared" si="105"/>
        <v>-1</v>
      </c>
      <c r="UL37">
        <f t="shared" si="106"/>
        <v>1</v>
      </c>
      <c r="UM37" s="214"/>
      <c r="UN37">
        <f t="shared" ref="UN37:UN92" si="153">IF(UF37=UM37,1,0)</f>
        <v>0</v>
      </c>
      <c r="UO37">
        <f t="shared" si="151"/>
        <v>0</v>
      </c>
      <c r="UP37">
        <f t="shared" si="134"/>
        <v>0</v>
      </c>
      <c r="UQ37">
        <f t="shared" si="108"/>
        <v>0</v>
      </c>
      <c r="UR37" s="248"/>
      <c r="US37" s="202">
        <v>42548</v>
      </c>
      <c r="UT37">
        <v>60</v>
      </c>
      <c r="UU37" t="str">
        <f t="shared" si="82"/>
        <v>TRUE</v>
      </c>
      <c r="UV37">
        <f>VLOOKUP($A37,'FuturesInfo (3)'!$A$2:$V$80,22)</f>
        <v>1</v>
      </c>
      <c r="UW37" s="252">
        <v>1</v>
      </c>
      <c r="UX37">
        <f t="shared" si="109"/>
        <v>1</v>
      </c>
      <c r="UY37" s="138">
        <f>VLOOKUP($A37,'FuturesInfo (3)'!$A$2:$O$80,15)*UV37</f>
        <v>85982.536250000005</v>
      </c>
      <c r="UZ37" s="138">
        <f>VLOOKUP($A37,'FuturesInfo (3)'!$A$2:$O$80,15)*UX37</f>
        <v>85982.536250000005</v>
      </c>
      <c r="VA37" s="196">
        <f t="shared" si="110"/>
        <v>0</v>
      </c>
      <c r="VB37" s="196">
        <f t="shared" si="111"/>
        <v>0</v>
      </c>
      <c r="VC37" s="196">
        <f t="shared" si="112"/>
        <v>0</v>
      </c>
      <c r="VD37" s="196">
        <f t="shared" si="113"/>
        <v>0</v>
      </c>
      <c r="VE37" s="196">
        <f t="shared" si="149"/>
        <v>0</v>
      </c>
      <c r="VF37" s="196">
        <f t="shared" si="115"/>
        <v>0</v>
      </c>
      <c r="VG37" s="196">
        <f t="shared" si="135"/>
        <v>0</v>
      </c>
      <c r="VH37" s="196">
        <f>IF(IF(sym!$O26=UM37,1,0)=1,ABS(UY37*UR37),-ABS(UY37*UR37))</f>
        <v>0</v>
      </c>
      <c r="VI37" s="196">
        <f>IF(IF(sym!$N26=UM37,1,0)=1,ABS(UY37*UR37),-ABS(UY37*UR37))</f>
        <v>0</v>
      </c>
      <c r="VJ37" s="196">
        <f t="shared" si="144"/>
        <v>0</v>
      </c>
      <c r="VK37" s="196">
        <f t="shared" si="117"/>
        <v>0</v>
      </c>
      <c r="VM37">
        <f t="shared" si="118"/>
        <v>0</v>
      </c>
      <c r="VN37" s="239"/>
      <c r="VO37" s="239"/>
      <c r="VP37" s="239"/>
      <c r="VQ37" s="214"/>
      <c r="VR37" s="240"/>
      <c r="VS37">
        <f t="shared" si="119"/>
        <v>1</v>
      </c>
      <c r="VT37">
        <f t="shared" si="120"/>
        <v>0</v>
      </c>
      <c r="VU37" s="214"/>
      <c r="VV37">
        <f t="shared" ref="VV37:VV92" si="154">IF(VN37=VU37,1,0)</f>
        <v>1</v>
      </c>
      <c r="VW37">
        <f t="shared" si="152"/>
        <v>1</v>
      </c>
      <c r="VX37">
        <f t="shared" si="136"/>
        <v>0</v>
      </c>
      <c r="VY37">
        <f t="shared" si="122"/>
        <v>1</v>
      </c>
      <c r="VZ37" s="248"/>
      <c r="WA37" s="202"/>
      <c r="WB37">
        <v>60</v>
      </c>
      <c r="WC37" t="str">
        <f t="shared" si="83"/>
        <v>FALSE</v>
      </c>
      <c r="WD37">
        <f>VLOOKUP($A37,'FuturesInfo (3)'!$A$2:$V$80,22)</f>
        <v>1</v>
      </c>
      <c r="WE37" s="252"/>
      <c r="WF37">
        <f t="shared" si="123"/>
        <v>1</v>
      </c>
      <c r="WG37" s="138">
        <f>VLOOKUP($A37,'FuturesInfo (3)'!$A$2:$O$80,15)*WD37</f>
        <v>85982.536250000005</v>
      </c>
      <c r="WH37" s="138">
        <f>VLOOKUP($A37,'FuturesInfo (3)'!$A$2:$O$80,15)*WF37</f>
        <v>85982.536250000005</v>
      </c>
      <c r="WI37" s="196">
        <f t="shared" si="124"/>
        <v>0</v>
      </c>
      <c r="WJ37" s="196">
        <f t="shared" si="125"/>
        <v>0</v>
      </c>
      <c r="WK37" s="196">
        <f t="shared" si="126"/>
        <v>0</v>
      </c>
      <c r="WL37" s="196">
        <f t="shared" si="127"/>
        <v>0</v>
      </c>
      <c r="WM37" s="196">
        <f t="shared" si="150"/>
        <v>0</v>
      </c>
      <c r="WN37" s="196">
        <f t="shared" si="129"/>
        <v>0</v>
      </c>
      <c r="WO37" s="196">
        <f t="shared" si="137"/>
        <v>0</v>
      </c>
      <c r="WP37" s="196">
        <f>IF(IF(sym!$O26=VU37,1,0)=1,ABS(WG37*VZ37),-ABS(WG37*VZ37))</f>
        <v>0</v>
      </c>
      <c r="WQ37" s="196">
        <f>IF(IF(sym!$N26=VU37,1,0)=1,ABS(WG37*VZ37),-ABS(WG37*VZ37))</f>
        <v>0</v>
      </c>
      <c r="WR37" s="196">
        <f t="shared" si="147"/>
        <v>0</v>
      </c>
      <c r="WS37" s="196">
        <f t="shared" si="131"/>
        <v>0</v>
      </c>
    </row>
    <row r="38" spans="1:617"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343425.03</v>
      </c>
      <c r="T38" s="144">
        <f t="shared" si="71"/>
        <v>2081.70025458593</v>
      </c>
      <c r="U38" s="144">
        <f t="shared" si="84"/>
        <v>2081.70025458593</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343425.03</v>
      </c>
      <c r="AK38" s="196">
        <f t="shared" si="86"/>
        <v>-165.53263014132816</v>
      </c>
      <c r="AL38" s="196">
        <f t="shared" si="87"/>
        <v>-165.53263014132816</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343425.03</v>
      </c>
      <c r="BB38" s="196">
        <f t="shared" si="80"/>
        <v>-634.84774875354231</v>
      </c>
      <c r="BC38" s="196">
        <f t="shared" si="89"/>
        <v>634.84774875354231</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f t="shared" si="90"/>
        <v>1</v>
      </c>
      <c r="SX38" s="239">
        <v>1</v>
      </c>
      <c r="SY38" s="239">
        <v>1</v>
      </c>
      <c r="SZ38" s="239">
        <v>1</v>
      </c>
      <c r="TA38" s="214">
        <v>1</v>
      </c>
      <c r="TB38" s="240">
        <v>6</v>
      </c>
      <c r="TC38">
        <f t="shared" si="91"/>
        <v>-1</v>
      </c>
      <c r="TD38">
        <f t="shared" si="92"/>
        <v>1</v>
      </c>
      <c r="TE38" s="214">
        <v>1</v>
      </c>
      <c r="TF38">
        <f t="shared" si="140"/>
        <v>1</v>
      </c>
      <c r="TG38">
        <f t="shared" si="93"/>
        <v>1</v>
      </c>
      <c r="TH38">
        <f t="shared" si="132"/>
        <v>0</v>
      </c>
      <c r="TI38">
        <f t="shared" si="94"/>
        <v>1</v>
      </c>
      <c r="TJ38" s="248">
        <v>2.7945971122499999E-3</v>
      </c>
      <c r="TK38" s="202">
        <v>42544</v>
      </c>
      <c r="TL38">
        <v>60</v>
      </c>
      <c r="TM38" t="str">
        <f t="shared" si="81"/>
        <v>TRUE</v>
      </c>
      <c r="TN38">
        <f>VLOOKUP($A38,'FuturesInfo (3)'!$A$2:$V$80,22)</f>
        <v>2</v>
      </c>
      <c r="TO38" s="252">
        <v>1</v>
      </c>
      <c r="TP38">
        <f t="shared" si="95"/>
        <v>3</v>
      </c>
      <c r="TQ38" s="138">
        <f>VLOOKUP($A38,'FuturesInfo (3)'!$A$2:$O$80,15)*TN38</f>
        <v>343425.03</v>
      </c>
      <c r="TR38" s="138">
        <f>VLOOKUP($A38,'FuturesInfo (3)'!$A$2:$O$80,15)*TP38</f>
        <v>515137.54500000004</v>
      </c>
      <c r="TS38" s="196">
        <f t="shared" si="96"/>
        <v>959.73459711236967</v>
      </c>
      <c r="TT38" s="196">
        <f t="shared" si="97"/>
        <v>1439.6018956685546</v>
      </c>
      <c r="TU38" s="196">
        <f t="shared" si="98"/>
        <v>959.73459711236967</v>
      </c>
      <c r="TV38" s="196">
        <f t="shared" si="99"/>
        <v>-959.73459711236967</v>
      </c>
      <c r="TW38" s="196">
        <f t="shared" si="148"/>
        <v>959.73459711236967</v>
      </c>
      <c r="TX38" s="196">
        <f t="shared" si="101"/>
        <v>959.73459711236967</v>
      </c>
      <c r="TY38" s="196">
        <f t="shared" si="133"/>
        <v>959.73459711236967</v>
      </c>
      <c r="TZ38" s="196">
        <f>IF(IF(sym!$O27=TE38,1,0)=1,ABS(TQ38*TJ38),-ABS(TQ38*TJ38))</f>
        <v>-959.73459711236967</v>
      </c>
      <c r="UA38" s="196">
        <f>IF(IF(sym!$N27=TE38,1,0)=1,ABS(TQ38*TJ38),-ABS(TQ38*TJ38))</f>
        <v>959.73459711236967</v>
      </c>
      <c r="UB38" s="196">
        <f t="shared" si="141"/>
        <v>-959.73459711236967</v>
      </c>
      <c r="UC38" s="196">
        <f t="shared" si="103"/>
        <v>959.73459711236967</v>
      </c>
      <c r="UE38">
        <f t="shared" si="104"/>
        <v>1</v>
      </c>
      <c r="UF38" s="239">
        <v>-1</v>
      </c>
      <c r="UG38" s="239">
        <v>-1</v>
      </c>
      <c r="UH38" s="239">
        <v>1</v>
      </c>
      <c r="UI38" s="214">
        <v>1</v>
      </c>
      <c r="UJ38" s="240">
        <v>7</v>
      </c>
      <c r="UK38">
        <f t="shared" si="105"/>
        <v>-1</v>
      </c>
      <c r="UL38">
        <f t="shared" si="106"/>
        <v>1</v>
      </c>
      <c r="UM38" s="214"/>
      <c r="UN38">
        <f t="shared" si="153"/>
        <v>0</v>
      </c>
      <c r="UO38">
        <f t="shared" si="151"/>
        <v>0</v>
      </c>
      <c r="UP38">
        <f t="shared" si="134"/>
        <v>0</v>
      </c>
      <c r="UQ38">
        <f t="shared" si="108"/>
        <v>0</v>
      </c>
      <c r="UR38" s="248"/>
      <c r="US38" s="202">
        <v>42544</v>
      </c>
      <c r="UT38">
        <v>60</v>
      </c>
      <c r="UU38" t="str">
        <f t="shared" si="82"/>
        <v>TRUE</v>
      </c>
      <c r="UV38">
        <f>VLOOKUP($A38,'FuturesInfo (3)'!$A$2:$V$80,22)</f>
        <v>2</v>
      </c>
      <c r="UW38" s="252">
        <v>1</v>
      </c>
      <c r="UX38">
        <f t="shared" si="109"/>
        <v>3</v>
      </c>
      <c r="UY38" s="138">
        <f>VLOOKUP($A38,'FuturesInfo (3)'!$A$2:$O$80,15)*UV38</f>
        <v>343425.03</v>
      </c>
      <c r="UZ38" s="138">
        <f>VLOOKUP($A38,'FuturesInfo (3)'!$A$2:$O$80,15)*UX38</f>
        <v>515137.54500000004</v>
      </c>
      <c r="VA38" s="196">
        <f t="shared" si="110"/>
        <v>0</v>
      </c>
      <c r="VB38" s="196">
        <f t="shared" si="111"/>
        <v>0</v>
      </c>
      <c r="VC38" s="196">
        <f t="shared" si="112"/>
        <v>0</v>
      </c>
      <c r="VD38" s="196">
        <f t="shared" si="113"/>
        <v>0</v>
      </c>
      <c r="VE38" s="196">
        <f t="shared" si="149"/>
        <v>0</v>
      </c>
      <c r="VF38" s="196">
        <f t="shared" si="115"/>
        <v>0</v>
      </c>
      <c r="VG38" s="196">
        <f t="shared" si="135"/>
        <v>0</v>
      </c>
      <c r="VH38" s="196">
        <f>IF(IF(sym!$O27=UM38,1,0)=1,ABS(UY38*UR38),-ABS(UY38*UR38))</f>
        <v>0</v>
      </c>
      <c r="VI38" s="196">
        <f>IF(IF(sym!$N27=UM38,1,0)=1,ABS(UY38*UR38),-ABS(UY38*UR38))</f>
        <v>0</v>
      </c>
      <c r="VJ38" s="196">
        <f t="shared" si="144"/>
        <v>0</v>
      </c>
      <c r="VK38" s="196">
        <f t="shared" si="117"/>
        <v>0</v>
      </c>
      <c r="VM38">
        <f t="shared" si="118"/>
        <v>0</v>
      </c>
      <c r="VN38" s="239"/>
      <c r="VO38" s="239"/>
      <c r="VP38" s="239"/>
      <c r="VQ38" s="214"/>
      <c r="VR38" s="240"/>
      <c r="VS38">
        <f t="shared" si="119"/>
        <v>1</v>
      </c>
      <c r="VT38">
        <f t="shared" si="120"/>
        <v>0</v>
      </c>
      <c r="VU38" s="214"/>
      <c r="VV38">
        <f t="shared" si="154"/>
        <v>1</v>
      </c>
      <c r="VW38">
        <f t="shared" si="152"/>
        <v>1</v>
      </c>
      <c r="VX38">
        <f t="shared" si="136"/>
        <v>0</v>
      </c>
      <c r="VY38">
        <f t="shared" si="122"/>
        <v>1</v>
      </c>
      <c r="VZ38" s="248"/>
      <c r="WA38" s="202"/>
      <c r="WB38">
        <v>60</v>
      </c>
      <c r="WC38" t="str">
        <f t="shared" si="83"/>
        <v>FALSE</v>
      </c>
      <c r="WD38">
        <f>VLOOKUP($A38,'FuturesInfo (3)'!$A$2:$V$80,22)</f>
        <v>2</v>
      </c>
      <c r="WE38" s="252"/>
      <c r="WF38">
        <f t="shared" si="123"/>
        <v>2</v>
      </c>
      <c r="WG38" s="138">
        <f>VLOOKUP($A38,'FuturesInfo (3)'!$A$2:$O$80,15)*WD38</f>
        <v>343425.03</v>
      </c>
      <c r="WH38" s="138">
        <f>VLOOKUP($A38,'FuturesInfo (3)'!$A$2:$O$80,15)*WF38</f>
        <v>343425.03</v>
      </c>
      <c r="WI38" s="196">
        <f t="shared" si="124"/>
        <v>0</v>
      </c>
      <c r="WJ38" s="196">
        <f t="shared" si="125"/>
        <v>0</v>
      </c>
      <c r="WK38" s="196">
        <f t="shared" si="126"/>
        <v>0</v>
      </c>
      <c r="WL38" s="196">
        <f t="shared" si="127"/>
        <v>0</v>
      </c>
      <c r="WM38" s="196">
        <f t="shared" si="150"/>
        <v>0</v>
      </c>
      <c r="WN38" s="196">
        <f t="shared" si="129"/>
        <v>0</v>
      </c>
      <c r="WO38" s="196">
        <f t="shared" si="137"/>
        <v>0</v>
      </c>
      <c r="WP38" s="196">
        <f>IF(IF(sym!$O27=VU38,1,0)=1,ABS(WG38*VZ38),-ABS(WG38*VZ38))</f>
        <v>0</v>
      </c>
      <c r="WQ38" s="196">
        <f>IF(IF(sym!$N27=VU38,1,0)=1,ABS(WG38*VZ38),-ABS(WG38*VZ38))</f>
        <v>0</v>
      </c>
      <c r="WR38" s="196">
        <f t="shared" si="147"/>
        <v>0</v>
      </c>
      <c r="WS38" s="196">
        <f t="shared" si="131"/>
        <v>0</v>
      </c>
    </row>
    <row r="39" spans="1:617"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f t="shared" si="90"/>
        <v>1</v>
      </c>
      <c r="SX39" s="239">
        <v>-1</v>
      </c>
      <c r="SY39" s="239">
        <v>-1</v>
      </c>
      <c r="SZ39" s="239">
        <v>-1</v>
      </c>
      <c r="TA39" s="214">
        <v>1</v>
      </c>
      <c r="TB39" s="240">
        <v>9</v>
      </c>
      <c r="TC39">
        <f t="shared" si="91"/>
        <v>-1</v>
      </c>
      <c r="TD39">
        <f t="shared" si="92"/>
        <v>1</v>
      </c>
      <c r="TE39" s="214">
        <v>1</v>
      </c>
      <c r="TF39">
        <f t="shared" si="140"/>
        <v>0</v>
      </c>
      <c r="TG39">
        <f t="shared" si="93"/>
        <v>1</v>
      </c>
      <c r="TH39">
        <f t="shared" si="132"/>
        <v>0</v>
      </c>
      <c r="TI39">
        <f t="shared" si="94"/>
        <v>1</v>
      </c>
      <c r="TJ39" s="248">
        <v>2.0062192797699999E-4</v>
      </c>
      <c r="TK39" s="202">
        <v>42541</v>
      </c>
      <c r="TL39">
        <v>60</v>
      </c>
      <c r="TM39" t="str">
        <f t="shared" si="81"/>
        <v>TRUE</v>
      </c>
      <c r="TN39">
        <f>VLOOKUP($A39,'FuturesInfo (3)'!$A$2:$V$80,22)</f>
        <v>0</v>
      </c>
      <c r="TO39" s="252">
        <v>1</v>
      </c>
      <c r="TP39">
        <f t="shared" si="95"/>
        <v>0</v>
      </c>
      <c r="TQ39" s="138">
        <f>VLOOKUP($A39,'FuturesInfo (3)'!$A$2:$O$80,15)*TN39</f>
        <v>0</v>
      </c>
      <c r="TR39" s="138">
        <f>VLOOKUP($A39,'FuturesInfo (3)'!$A$2:$O$80,15)*TP39</f>
        <v>0</v>
      </c>
      <c r="TS39" s="196">
        <f t="shared" si="96"/>
        <v>0</v>
      </c>
      <c r="TT39" s="196">
        <f t="shared" si="97"/>
        <v>0</v>
      </c>
      <c r="TU39" s="196">
        <f t="shared" si="98"/>
        <v>0</v>
      </c>
      <c r="TV39" s="196">
        <f t="shared" si="99"/>
        <v>0</v>
      </c>
      <c r="TW39" s="196">
        <f t="shared" si="148"/>
        <v>0</v>
      </c>
      <c r="TX39" s="196">
        <f t="shared" si="101"/>
        <v>0</v>
      </c>
      <c r="TY39" s="196">
        <f t="shared" si="133"/>
        <v>0</v>
      </c>
      <c r="TZ39" s="196">
        <f>IF(IF(sym!$O28=TE39,1,0)=1,ABS(TQ39*TJ39),-ABS(TQ39*TJ39))</f>
        <v>0</v>
      </c>
      <c r="UA39" s="196">
        <f>IF(IF(sym!$N28=TE39,1,0)=1,ABS(TQ39*TJ39),-ABS(TQ39*TJ39))</f>
        <v>0</v>
      </c>
      <c r="UB39" s="196">
        <f t="shared" si="141"/>
        <v>0</v>
      </c>
      <c r="UC39" s="196">
        <f t="shared" si="103"/>
        <v>0</v>
      </c>
      <c r="UE39">
        <f t="shared" si="104"/>
        <v>1</v>
      </c>
      <c r="UF39" s="239">
        <v>-1</v>
      </c>
      <c r="UG39" s="239">
        <v>-1</v>
      </c>
      <c r="UH39" s="239">
        <v>1</v>
      </c>
      <c r="UI39" s="214">
        <v>1</v>
      </c>
      <c r="UJ39" s="240">
        <v>10</v>
      </c>
      <c r="UK39">
        <f t="shared" si="105"/>
        <v>-1</v>
      </c>
      <c r="UL39">
        <f t="shared" si="106"/>
        <v>1</v>
      </c>
      <c r="UM39" s="214"/>
      <c r="UN39">
        <f t="shared" si="153"/>
        <v>0</v>
      </c>
      <c r="UO39">
        <f t="shared" si="151"/>
        <v>0</v>
      </c>
      <c r="UP39">
        <f t="shared" si="134"/>
        <v>0</v>
      </c>
      <c r="UQ39">
        <f t="shared" si="108"/>
        <v>0</v>
      </c>
      <c r="UR39" s="248"/>
      <c r="US39" s="202">
        <v>42541</v>
      </c>
      <c r="UT39">
        <v>60</v>
      </c>
      <c r="UU39" t="str">
        <f t="shared" si="82"/>
        <v>TRUE</v>
      </c>
      <c r="UV39">
        <f>VLOOKUP($A39,'FuturesInfo (3)'!$A$2:$V$80,22)</f>
        <v>0</v>
      </c>
      <c r="UW39" s="252">
        <v>1</v>
      </c>
      <c r="UX39">
        <f t="shared" si="109"/>
        <v>0</v>
      </c>
      <c r="UY39" s="138">
        <f>VLOOKUP($A39,'FuturesInfo (3)'!$A$2:$O$80,15)*UV39</f>
        <v>0</v>
      </c>
      <c r="UZ39" s="138">
        <f>VLOOKUP($A39,'FuturesInfo (3)'!$A$2:$O$80,15)*UX39</f>
        <v>0</v>
      </c>
      <c r="VA39" s="196">
        <f t="shared" si="110"/>
        <v>0</v>
      </c>
      <c r="VB39" s="196">
        <f t="shared" si="111"/>
        <v>0</v>
      </c>
      <c r="VC39" s="196">
        <f t="shared" si="112"/>
        <v>0</v>
      </c>
      <c r="VD39" s="196">
        <f t="shared" si="113"/>
        <v>0</v>
      </c>
      <c r="VE39" s="196">
        <f t="shared" si="149"/>
        <v>0</v>
      </c>
      <c r="VF39" s="196">
        <f t="shared" si="115"/>
        <v>0</v>
      </c>
      <c r="VG39" s="196">
        <f t="shared" si="135"/>
        <v>0</v>
      </c>
      <c r="VH39" s="196">
        <f>IF(IF(sym!$O28=UM39,1,0)=1,ABS(UY39*UR39),-ABS(UY39*UR39))</f>
        <v>0</v>
      </c>
      <c r="VI39" s="196">
        <f>IF(IF(sym!$N28=UM39,1,0)=1,ABS(UY39*UR39),-ABS(UY39*UR39))</f>
        <v>0</v>
      </c>
      <c r="VJ39" s="196">
        <f t="shared" si="144"/>
        <v>0</v>
      </c>
      <c r="VK39" s="196">
        <f t="shared" si="117"/>
        <v>0</v>
      </c>
      <c r="VM39">
        <f t="shared" si="118"/>
        <v>0</v>
      </c>
      <c r="VN39" s="239"/>
      <c r="VO39" s="239"/>
      <c r="VP39" s="239"/>
      <c r="VQ39" s="214"/>
      <c r="VR39" s="240"/>
      <c r="VS39">
        <f t="shared" si="119"/>
        <v>1</v>
      </c>
      <c r="VT39">
        <f t="shared" si="120"/>
        <v>0</v>
      </c>
      <c r="VU39" s="214"/>
      <c r="VV39">
        <f t="shared" si="154"/>
        <v>1</v>
      </c>
      <c r="VW39">
        <f t="shared" si="152"/>
        <v>1</v>
      </c>
      <c r="VX39">
        <f t="shared" si="136"/>
        <v>0</v>
      </c>
      <c r="VY39">
        <f t="shared" si="122"/>
        <v>1</v>
      </c>
      <c r="VZ39" s="248"/>
      <c r="WA39" s="202"/>
      <c r="WB39">
        <v>60</v>
      </c>
      <c r="WC39" t="str">
        <f t="shared" si="83"/>
        <v>FALSE</v>
      </c>
      <c r="WD39">
        <f>VLOOKUP($A39,'FuturesInfo (3)'!$A$2:$V$80,22)</f>
        <v>0</v>
      </c>
      <c r="WE39" s="252"/>
      <c r="WF39">
        <f t="shared" si="123"/>
        <v>0</v>
      </c>
      <c r="WG39" s="138">
        <f>VLOOKUP($A39,'FuturesInfo (3)'!$A$2:$O$80,15)*WD39</f>
        <v>0</v>
      </c>
      <c r="WH39" s="138">
        <f>VLOOKUP($A39,'FuturesInfo (3)'!$A$2:$O$80,15)*WF39</f>
        <v>0</v>
      </c>
      <c r="WI39" s="196">
        <f t="shared" si="124"/>
        <v>0</v>
      </c>
      <c r="WJ39" s="196">
        <f t="shared" si="125"/>
        <v>0</v>
      </c>
      <c r="WK39" s="196">
        <f t="shared" si="126"/>
        <v>0</v>
      </c>
      <c r="WL39" s="196">
        <f t="shared" si="127"/>
        <v>0</v>
      </c>
      <c r="WM39" s="196">
        <f t="shared" si="150"/>
        <v>0</v>
      </c>
      <c r="WN39" s="196">
        <f t="shared" si="129"/>
        <v>0</v>
      </c>
      <c r="WO39" s="196">
        <f t="shared" si="137"/>
        <v>0</v>
      </c>
      <c r="WP39" s="196">
        <f>IF(IF(sym!$O28=VU39,1,0)=1,ABS(WG39*VZ39),-ABS(WG39*VZ39))</f>
        <v>0</v>
      </c>
      <c r="WQ39" s="196">
        <f>IF(IF(sym!$N28=VU39,1,0)=1,ABS(WG39*VZ39),-ABS(WG39*VZ39))</f>
        <v>0</v>
      </c>
      <c r="WR39" s="196">
        <f t="shared" si="147"/>
        <v>0</v>
      </c>
      <c r="WS39" s="196">
        <f t="shared" si="131"/>
        <v>0</v>
      </c>
    </row>
    <row r="40" spans="1:617"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6</v>
      </c>
      <c r="Q40">
        <f t="shared" si="70"/>
        <v>6</v>
      </c>
      <c r="R40">
        <f t="shared" si="70"/>
        <v>6</v>
      </c>
      <c r="S40" s="138">
        <f>VLOOKUP($A40,'FuturesInfo (3)'!$A$2:$O$80,15)*Q40</f>
        <v>732843.75</v>
      </c>
      <c r="T40" s="144">
        <f t="shared" si="71"/>
        <v>4146.2838167373848</v>
      </c>
      <c r="U40" s="144">
        <f t="shared" si="84"/>
        <v>4146.2838167373848</v>
      </c>
      <c r="W40">
        <f t="shared" si="72"/>
        <v>1</v>
      </c>
      <c r="X40">
        <v>-1</v>
      </c>
      <c r="Y40">
        <v>1</v>
      </c>
      <c r="Z40">
        <v>-1</v>
      </c>
      <c r="AA40">
        <f t="shared" si="138"/>
        <v>1</v>
      </c>
      <c r="AB40">
        <f t="shared" si="73"/>
        <v>0</v>
      </c>
      <c r="AC40" s="1">
        <v>-1.93998965339E-4</v>
      </c>
      <c r="AD40" s="2">
        <v>10</v>
      </c>
      <c r="AE40">
        <v>60</v>
      </c>
      <c r="AF40" t="str">
        <f t="shared" si="74"/>
        <v>TRUE</v>
      </c>
      <c r="AG40">
        <f>VLOOKUP($A40,'FuturesInfo (3)'!$A$2:$V$80,22)</f>
        <v>6</v>
      </c>
      <c r="AH40">
        <f t="shared" si="75"/>
        <v>5</v>
      </c>
      <c r="AI40">
        <f t="shared" si="85"/>
        <v>6</v>
      </c>
      <c r="AJ40" s="138">
        <f>VLOOKUP($A40,'FuturesInfo (3)'!$A$2:$O$80,15)*AI40</f>
        <v>732843.75</v>
      </c>
      <c r="AK40" s="196">
        <f t="shared" si="86"/>
        <v>142.17092925515277</v>
      </c>
      <c r="AL40" s="196">
        <f t="shared" si="87"/>
        <v>-142.17092925515277</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6</v>
      </c>
      <c r="AY40">
        <f t="shared" si="79"/>
        <v>8</v>
      </c>
      <c r="AZ40">
        <f t="shared" si="88"/>
        <v>6</v>
      </c>
      <c r="BA40" s="138">
        <f>VLOOKUP($A40,'FuturesInfo (3)'!$A$2:$O$80,15)*AZ40</f>
        <v>732843.75</v>
      </c>
      <c r="BB40" s="196">
        <f t="shared" si="80"/>
        <v>379.19604165326427</v>
      </c>
      <c r="BC40" s="196">
        <f t="shared" si="89"/>
        <v>379.19604165326427</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f t="shared" si="90"/>
        <v>-1</v>
      </c>
      <c r="SX40" s="239">
        <v>1</v>
      </c>
      <c r="SY40" s="239">
        <v>1</v>
      </c>
      <c r="SZ40" s="239">
        <v>1</v>
      </c>
      <c r="TA40" s="214">
        <v>1</v>
      </c>
      <c r="TB40" s="240">
        <v>6</v>
      </c>
      <c r="TC40">
        <f t="shared" si="91"/>
        <v>-1</v>
      </c>
      <c r="TD40">
        <f t="shared" si="92"/>
        <v>1</v>
      </c>
      <c r="TE40" s="214">
        <v>-1</v>
      </c>
      <c r="TF40">
        <f t="shared" si="140"/>
        <v>0</v>
      </c>
      <c r="TG40">
        <f t="shared" si="93"/>
        <v>0</v>
      </c>
      <c r="TH40">
        <f t="shared" si="132"/>
        <v>1</v>
      </c>
      <c r="TI40">
        <f t="shared" si="94"/>
        <v>0</v>
      </c>
      <c r="TJ40" s="248"/>
      <c r="TK40" s="202">
        <v>42544</v>
      </c>
      <c r="TL40">
        <v>60</v>
      </c>
      <c r="TM40" t="str">
        <f t="shared" si="81"/>
        <v>TRUE</v>
      </c>
      <c r="TN40">
        <f>VLOOKUP($A40,'FuturesInfo (3)'!$A$2:$V$80,22)</f>
        <v>6</v>
      </c>
      <c r="TO40" s="252">
        <v>1</v>
      </c>
      <c r="TP40">
        <f t="shared" si="95"/>
        <v>8</v>
      </c>
      <c r="TQ40" s="138">
        <f>VLOOKUP($A40,'FuturesInfo (3)'!$A$2:$O$80,15)*TN40</f>
        <v>732843.75</v>
      </c>
      <c r="TR40" s="138">
        <f>VLOOKUP($A40,'FuturesInfo (3)'!$A$2:$O$80,15)*TP40</f>
        <v>977125</v>
      </c>
      <c r="TS40" s="196">
        <f t="shared" si="96"/>
        <v>0</v>
      </c>
      <c r="TT40" s="196">
        <f t="shared" si="97"/>
        <v>0</v>
      </c>
      <c r="TU40" s="196">
        <f t="shared" si="98"/>
        <v>0</v>
      </c>
      <c r="TV40" s="196">
        <f t="shared" si="99"/>
        <v>0</v>
      </c>
      <c r="TW40" s="196">
        <f t="shared" si="148"/>
        <v>0</v>
      </c>
      <c r="TX40" s="196">
        <f t="shared" si="101"/>
        <v>0</v>
      </c>
      <c r="TY40" s="196">
        <f t="shared" si="133"/>
        <v>0</v>
      </c>
      <c r="TZ40" s="196">
        <f>IF(IF(sym!$O29=TE40,1,0)=1,ABS(TQ40*TJ40),-ABS(TQ40*TJ40))</f>
        <v>0</v>
      </c>
      <c r="UA40" s="196">
        <f>IF(IF(sym!$N29=TE40,1,0)=1,ABS(TQ40*TJ40),-ABS(TQ40*TJ40))</f>
        <v>0</v>
      </c>
      <c r="UB40" s="196">
        <f t="shared" si="141"/>
        <v>0</v>
      </c>
      <c r="UC40" s="196">
        <f t="shared" si="103"/>
        <v>0</v>
      </c>
      <c r="UE40">
        <f t="shared" si="104"/>
        <v>-1</v>
      </c>
      <c r="UF40" s="239">
        <v>1</v>
      </c>
      <c r="UG40" s="239">
        <v>1</v>
      </c>
      <c r="UH40" s="239">
        <v>1</v>
      </c>
      <c r="UI40" s="214">
        <v>1</v>
      </c>
      <c r="UJ40" s="240">
        <v>6</v>
      </c>
      <c r="UK40">
        <f t="shared" si="105"/>
        <v>-1</v>
      </c>
      <c r="UL40">
        <f t="shared" si="106"/>
        <v>1</v>
      </c>
      <c r="UM40" s="214"/>
      <c r="UN40">
        <f t="shared" si="153"/>
        <v>0</v>
      </c>
      <c r="UO40">
        <f t="shared" si="151"/>
        <v>0</v>
      </c>
      <c r="UP40">
        <f t="shared" si="134"/>
        <v>0</v>
      </c>
      <c r="UQ40">
        <f t="shared" si="108"/>
        <v>0</v>
      </c>
      <c r="UR40" s="248"/>
      <c r="US40" s="202">
        <v>42544</v>
      </c>
      <c r="UT40">
        <v>60</v>
      </c>
      <c r="UU40" t="str">
        <f t="shared" si="82"/>
        <v>TRUE</v>
      </c>
      <c r="UV40">
        <f>VLOOKUP($A40,'FuturesInfo (3)'!$A$2:$V$80,22)</f>
        <v>6</v>
      </c>
      <c r="UW40" s="252">
        <v>1</v>
      </c>
      <c r="UX40">
        <f t="shared" si="109"/>
        <v>8</v>
      </c>
      <c r="UY40" s="138">
        <f>VLOOKUP($A40,'FuturesInfo (3)'!$A$2:$O$80,15)*UV40</f>
        <v>732843.75</v>
      </c>
      <c r="UZ40" s="138">
        <f>VLOOKUP($A40,'FuturesInfo (3)'!$A$2:$O$80,15)*UX40</f>
        <v>977125</v>
      </c>
      <c r="VA40" s="196">
        <f t="shared" si="110"/>
        <v>0</v>
      </c>
      <c r="VB40" s="196">
        <f t="shared" si="111"/>
        <v>0</v>
      </c>
      <c r="VC40" s="196">
        <f t="shared" si="112"/>
        <v>0</v>
      </c>
      <c r="VD40" s="196">
        <f t="shared" si="113"/>
        <v>0</v>
      </c>
      <c r="VE40" s="196">
        <f t="shared" si="149"/>
        <v>0</v>
      </c>
      <c r="VF40" s="196">
        <f t="shared" si="115"/>
        <v>0</v>
      </c>
      <c r="VG40" s="196">
        <f t="shared" si="135"/>
        <v>0</v>
      </c>
      <c r="VH40" s="196">
        <f>IF(IF(sym!$O29=UM40,1,0)=1,ABS(UY40*UR40),-ABS(UY40*UR40))</f>
        <v>0</v>
      </c>
      <c r="VI40" s="196">
        <f>IF(IF(sym!$N29=UM40,1,0)=1,ABS(UY40*UR40),-ABS(UY40*UR40))</f>
        <v>0</v>
      </c>
      <c r="VJ40" s="196">
        <f t="shared" si="144"/>
        <v>0</v>
      </c>
      <c r="VK40" s="196">
        <f t="shared" si="117"/>
        <v>0</v>
      </c>
      <c r="VM40">
        <f t="shared" si="118"/>
        <v>0</v>
      </c>
      <c r="VN40" s="239"/>
      <c r="VO40" s="239"/>
      <c r="VP40" s="239"/>
      <c r="VQ40" s="214"/>
      <c r="VR40" s="240"/>
      <c r="VS40">
        <f t="shared" si="119"/>
        <v>1</v>
      </c>
      <c r="VT40">
        <f t="shared" si="120"/>
        <v>0</v>
      </c>
      <c r="VU40" s="214"/>
      <c r="VV40">
        <f t="shared" si="154"/>
        <v>1</v>
      </c>
      <c r="VW40">
        <f t="shared" si="152"/>
        <v>1</v>
      </c>
      <c r="VX40">
        <f t="shared" si="136"/>
        <v>0</v>
      </c>
      <c r="VY40">
        <f t="shared" si="122"/>
        <v>1</v>
      </c>
      <c r="VZ40" s="248"/>
      <c r="WA40" s="202"/>
      <c r="WB40">
        <v>60</v>
      </c>
      <c r="WC40" t="str">
        <f t="shared" si="83"/>
        <v>FALSE</v>
      </c>
      <c r="WD40">
        <f>VLOOKUP($A40,'FuturesInfo (3)'!$A$2:$V$80,22)</f>
        <v>6</v>
      </c>
      <c r="WE40" s="252"/>
      <c r="WF40">
        <f t="shared" si="123"/>
        <v>5</v>
      </c>
      <c r="WG40" s="138">
        <f>VLOOKUP($A40,'FuturesInfo (3)'!$A$2:$O$80,15)*WD40</f>
        <v>732843.75</v>
      </c>
      <c r="WH40" s="138">
        <f>VLOOKUP($A40,'FuturesInfo (3)'!$A$2:$O$80,15)*WF40</f>
        <v>610703.125</v>
      </c>
      <c r="WI40" s="196">
        <f t="shared" si="124"/>
        <v>0</v>
      </c>
      <c r="WJ40" s="196">
        <f t="shared" si="125"/>
        <v>0</v>
      </c>
      <c r="WK40" s="196">
        <f t="shared" si="126"/>
        <v>0</v>
      </c>
      <c r="WL40" s="196">
        <f t="shared" si="127"/>
        <v>0</v>
      </c>
      <c r="WM40" s="196">
        <f t="shared" si="150"/>
        <v>0</v>
      </c>
      <c r="WN40" s="196">
        <f t="shared" si="129"/>
        <v>0</v>
      </c>
      <c r="WO40" s="196">
        <f t="shared" si="137"/>
        <v>0</v>
      </c>
      <c r="WP40" s="196">
        <f>IF(IF(sym!$O29=VU40,1,0)=1,ABS(WG40*VZ40),-ABS(WG40*VZ40))</f>
        <v>0</v>
      </c>
      <c r="WQ40" s="196">
        <f>IF(IF(sym!$N29=VU40,1,0)=1,ABS(WG40*VZ40),-ABS(WG40*VZ40))</f>
        <v>0</v>
      </c>
      <c r="WR40" s="196">
        <f t="shared" si="147"/>
        <v>0</v>
      </c>
      <c r="WS40" s="196">
        <f t="shared" si="131"/>
        <v>0</v>
      </c>
    </row>
    <row r="41" spans="1:617"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133900</v>
      </c>
      <c r="T41" s="144">
        <f t="shared" si="71"/>
        <v>-3345.8436417621801</v>
      </c>
      <c r="U41" s="144">
        <f t="shared" si="84"/>
        <v>3345.8436417621801</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133900</v>
      </c>
      <c r="AK41" s="196">
        <f t="shared" si="86"/>
        <v>484.79362780592902</v>
      </c>
      <c r="AL41" s="196">
        <f t="shared" si="87"/>
        <v>484.79362780592902</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133900</v>
      </c>
      <c r="BB41" s="196">
        <f t="shared" si="80"/>
        <v>-42.937309604022595</v>
      </c>
      <c r="BC41" s="196">
        <f t="shared" si="89"/>
        <v>-42.937309604022595</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f t="shared" si="90"/>
        <v>1</v>
      </c>
      <c r="SX41" s="239">
        <v>1</v>
      </c>
      <c r="SY41" s="239">
        <v>-1</v>
      </c>
      <c r="SZ41" s="239">
        <v>1</v>
      </c>
      <c r="TA41" s="214">
        <v>-1</v>
      </c>
      <c r="TB41" s="240">
        <v>-6</v>
      </c>
      <c r="TC41">
        <f t="shared" si="91"/>
        <v>1</v>
      </c>
      <c r="TD41">
        <f t="shared" si="92"/>
        <v>1</v>
      </c>
      <c r="TE41" s="214">
        <v>1</v>
      </c>
      <c r="TF41">
        <f t="shared" si="140"/>
        <v>1</v>
      </c>
      <c r="TG41">
        <f t="shared" si="93"/>
        <v>0</v>
      </c>
      <c r="TH41">
        <f t="shared" si="132"/>
        <v>1</v>
      </c>
      <c r="TI41">
        <f t="shared" si="94"/>
        <v>1</v>
      </c>
      <c r="TJ41" s="248"/>
      <c r="TK41" s="202">
        <v>42544</v>
      </c>
      <c r="TL41">
        <v>60</v>
      </c>
      <c r="TM41" t="str">
        <f t="shared" si="81"/>
        <v>TRUE</v>
      </c>
      <c r="TN41">
        <f>VLOOKUP($A41,'FuturesInfo (3)'!$A$2:$V$80,22)</f>
        <v>1</v>
      </c>
      <c r="TO41" s="252">
        <v>2</v>
      </c>
      <c r="TP41">
        <f t="shared" si="95"/>
        <v>1</v>
      </c>
      <c r="TQ41" s="138">
        <f>VLOOKUP($A41,'FuturesInfo (3)'!$A$2:$O$80,15)*TN41</f>
        <v>133900</v>
      </c>
      <c r="TR41" s="138">
        <f>VLOOKUP($A41,'FuturesInfo (3)'!$A$2:$O$80,15)*TP41</f>
        <v>133900</v>
      </c>
      <c r="TS41" s="196">
        <f t="shared" si="96"/>
        <v>0</v>
      </c>
      <c r="TT41" s="196">
        <f t="shared" si="97"/>
        <v>0</v>
      </c>
      <c r="TU41" s="196">
        <f t="shared" si="98"/>
        <v>0</v>
      </c>
      <c r="TV41" s="196">
        <f t="shared" si="99"/>
        <v>0</v>
      </c>
      <c r="TW41" s="196">
        <f t="shared" si="148"/>
        <v>0</v>
      </c>
      <c r="TX41" s="196">
        <f t="shared" si="101"/>
        <v>0</v>
      </c>
      <c r="TY41" s="196">
        <f t="shared" si="133"/>
        <v>0</v>
      </c>
      <c r="TZ41" s="196">
        <f>IF(IF(sym!$O30=TE41,1,0)=1,ABS(TQ41*TJ41),-ABS(TQ41*TJ41))</f>
        <v>0</v>
      </c>
      <c r="UA41" s="196">
        <f>IF(IF(sym!$N30=TE41,1,0)=1,ABS(TQ41*TJ41),-ABS(TQ41*TJ41))</f>
        <v>0</v>
      </c>
      <c r="UB41" s="196">
        <f t="shared" si="141"/>
        <v>0</v>
      </c>
      <c r="UC41" s="196">
        <f t="shared" si="103"/>
        <v>0</v>
      </c>
      <c r="UE41">
        <f t="shared" si="104"/>
        <v>1</v>
      </c>
      <c r="UF41" s="239">
        <v>1</v>
      </c>
      <c r="UG41" s="239">
        <v>-1</v>
      </c>
      <c r="UH41" s="239">
        <v>1</v>
      </c>
      <c r="UI41" s="214">
        <v>-1</v>
      </c>
      <c r="UJ41" s="240">
        <v>-6</v>
      </c>
      <c r="UK41">
        <f t="shared" si="105"/>
        <v>1</v>
      </c>
      <c r="UL41">
        <f t="shared" si="106"/>
        <v>1</v>
      </c>
      <c r="UM41" s="214"/>
      <c r="UN41">
        <f t="shared" si="153"/>
        <v>0</v>
      </c>
      <c r="UO41">
        <f t="shared" si="151"/>
        <v>0</v>
      </c>
      <c r="UP41">
        <f t="shared" si="134"/>
        <v>0</v>
      </c>
      <c r="UQ41">
        <f t="shared" si="108"/>
        <v>0</v>
      </c>
      <c r="UR41" s="248"/>
      <c r="US41" s="202">
        <v>42544</v>
      </c>
      <c r="UT41">
        <v>60</v>
      </c>
      <c r="UU41" t="str">
        <f t="shared" si="82"/>
        <v>TRUE</v>
      </c>
      <c r="UV41">
        <f>VLOOKUP($A41,'FuturesInfo (3)'!$A$2:$V$80,22)</f>
        <v>1</v>
      </c>
      <c r="UW41" s="252">
        <v>2</v>
      </c>
      <c r="UX41">
        <f t="shared" si="109"/>
        <v>1</v>
      </c>
      <c r="UY41" s="138">
        <f>VLOOKUP($A41,'FuturesInfo (3)'!$A$2:$O$80,15)*UV41</f>
        <v>133900</v>
      </c>
      <c r="UZ41" s="138">
        <f>VLOOKUP($A41,'FuturesInfo (3)'!$A$2:$O$80,15)*UX41</f>
        <v>133900</v>
      </c>
      <c r="VA41" s="196">
        <f t="shared" si="110"/>
        <v>0</v>
      </c>
      <c r="VB41" s="196">
        <f t="shared" si="111"/>
        <v>0</v>
      </c>
      <c r="VC41" s="196">
        <f t="shared" si="112"/>
        <v>0</v>
      </c>
      <c r="VD41" s="196">
        <f t="shared" si="113"/>
        <v>0</v>
      </c>
      <c r="VE41" s="196">
        <f t="shared" si="149"/>
        <v>0</v>
      </c>
      <c r="VF41" s="196">
        <f t="shared" si="115"/>
        <v>0</v>
      </c>
      <c r="VG41" s="196">
        <f t="shared" si="135"/>
        <v>0</v>
      </c>
      <c r="VH41" s="196">
        <f>IF(IF(sym!$O30=UM41,1,0)=1,ABS(UY41*UR41),-ABS(UY41*UR41))</f>
        <v>0</v>
      </c>
      <c r="VI41" s="196">
        <f>IF(IF(sym!$N30=UM41,1,0)=1,ABS(UY41*UR41),-ABS(UY41*UR41))</f>
        <v>0</v>
      </c>
      <c r="VJ41" s="196">
        <f t="shared" si="144"/>
        <v>0</v>
      </c>
      <c r="VK41" s="196">
        <f t="shared" si="117"/>
        <v>0</v>
      </c>
      <c r="VM41">
        <f t="shared" si="118"/>
        <v>0</v>
      </c>
      <c r="VN41" s="239"/>
      <c r="VO41" s="239"/>
      <c r="VP41" s="239"/>
      <c r="VQ41" s="214"/>
      <c r="VR41" s="240"/>
      <c r="VS41">
        <f t="shared" si="119"/>
        <v>1</v>
      </c>
      <c r="VT41">
        <f t="shared" si="120"/>
        <v>0</v>
      </c>
      <c r="VU41" s="214"/>
      <c r="VV41">
        <f t="shared" si="154"/>
        <v>1</v>
      </c>
      <c r="VW41">
        <f t="shared" si="152"/>
        <v>1</v>
      </c>
      <c r="VX41">
        <f t="shared" si="136"/>
        <v>0</v>
      </c>
      <c r="VY41">
        <f t="shared" si="122"/>
        <v>1</v>
      </c>
      <c r="VZ41" s="248"/>
      <c r="WA41" s="202"/>
      <c r="WB41">
        <v>60</v>
      </c>
      <c r="WC41" t="str">
        <f t="shared" si="83"/>
        <v>FALSE</v>
      </c>
      <c r="WD41">
        <f>VLOOKUP($A41,'FuturesInfo (3)'!$A$2:$V$80,22)</f>
        <v>1</v>
      </c>
      <c r="WE41" s="252"/>
      <c r="WF41">
        <f t="shared" si="123"/>
        <v>1</v>
      </c>
      <c r="WG41" s="138">
        <f>VLOOKUP($A41,'FuturesInfo (3)'!$A$2:$O$80,15)*WD41</f>
        <v>133900</v>
      </c>
      <c r="WH41" s="138">
        <f>VLOOKUP($A41,'FuturesInfo (3)'!$A$2:$O$80,15)*WF41</f>
        <v>133900</v>
      </c>
      <c r="WI41" s="196">
        <f t="shared" si="124"/>
        <v>0</v>
      </c>
      <c r="WJ41" s="196">
        <f t="shared" si="125"/>
        <v>0</v>
      </c>
      <c r="WK41" s="196">
        <f t="shared" si="126"/>
        <v>0</v>
      </c>
      <c r="WL41" s="196">
        <f t="shared" si="127"/>
        <v>0</v>
      </c>
      <c r="WM41" s="196">
        <f t="shared" si="150"/>
        <v>0</v>
      </c>
      <c r="WN41" s="196">
        <f t="shared" si="129"/>
        <v>0</v>
      </c>
      <c r="WO41" s="196">
        <f t="shared" si="137"/>
        <v>0</v>
      </c>
      <c r="WP41" s="196">
        <f>IF(IF(sym!$O30=VU41,1,0)=1,ABS(WG41*VZ41),-ABS(WG41*VZ41))</f>
        <v>0</v>
      </c>
      <c r="WQ41" s="196">
        <f>IF(IF(sym!$N30=VU41,1,0)=1,ABS(WG41*VZ41),-ABS(WG41*VZ41))</f>
        <v>0</v>
      </c>
      <c r="WR41" s="196">
        <f t="shared" si="147"/>
        <v>0</v>
      </c>
      <c r="WS41" s="196">
        <f t="shared" si="131"/>
        <v>0</v>
      </c>
    </row>
    <row r="42" spans="1:617"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112985.84298584299</v>
      </c>
      <c r="T42" s="144">
        <f t="shared" si="71"/>
        <v>1078.7191515622014</v>
      </c>
      <c r="U42" s="144">
        <f t="shared" si="84"/>
        <v>-1078.7191515622014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112985.84298584299</v>
      </c>
      <c r="AK42" s="196">
        <f t="shared" si="86"/>
        <v>725.53664497614227</v>
      </c>
      <c r="AL42" s="196">
        <f t="shared" si="87"/>
        <v>-725.53664497614227</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112985.84298584299</v>
      </c>
      <c r="BB42" s="196">
        <f t="shared" si="80"/>
        <v>2254.4738971649717</v>
      </c>
      <c r="BC42" s="196">
        <f t="shared" si="89"/>
        <v>-2254.4738971649717</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f t="shared" si="90"/>
        <v>1</v>
      </c>
      <c r="SX42" s="239">
        <v>1</v>
      </c>
      <c r="SY42" s="239">
        <v>1</v>
      </c>
      <c r="SZ42" s="239">
        <v>1</v>
      </c>
      <c r="TA42" s="214">
        <v>1</v>
      </c>
      <c r="TB42" s="240">
        <v>-5</v>
      </c>
      <c r="TC42">
        <f t="shared" si="91"/>
        <v>-1</v>
      </c>
      <c r="TD42">
        <f t="shared" si="92"/>
        <v>-1</v>
      </c>
      <c r="TE42" s="214">
        <v>1</v>
      </c>
      <c r="TF42">
        <f t="shared" si="140"/>
        <v>1</v>
      </c>
      <c r="TG42">
        <f t="shared" si="93"/>
        <v>1</v>
      </c>
      <c r="TH42">
        <f t="shared" si="132"/>
        <v>0</v>
      </c>
      <c r="TI42">
        <f t="shared" si="94"/>
        <v>0</v>
      </c>
      <c r="TJ42" s="248">
        <v>6.1891117478500004E-3</v>
      </c>
      <c r="TK42" s="202">
        <v>42544</v>
      </c>
      <c r="TL42">
        <v>60</v>
      </c>
      <c r="TM42" t="str">
        <f t="shared" si="81"/>
        <v>TRUE</v>
      </c>
      <c r="TN42">
        <f>VLOOKUP($A42,'FuturesInfo (3)'!$A$2:$V$80,22)</f>
        <v>2</v>
      </c>
      <c r="TO42" s="252">
        <v>2</v>
      </c>
      <c r="TP42">
        <f t="shared" si="95"/>
        <v>2</v>
      </c>
      <c r="TQ42" s="138">
        <f>VLOOKUP($A42,'FuturesInfo (3)'!$A$2:$O$80,15)*TN42</f>
        <v>112985.84298584299</v>
      </c>
      <c r="TR42" s="138">
        <f>VLOOKUP($A42,'FuturesInfo (3)'!$A$2:$O$80,15)*TP42</f>
        <v>112985.84298584299</v>
      </c>
      <c r="TS42" s="196">
        <f t="shared" si="96"/>
        <v>699.28200816441642</v>
      </c>
      <c r="TT42" s="196">
        <f t="shared" si="97"/>
        <v>699.28200816441642</v>
      </c>
      <c r="TU42" s="196">
        <f t="shared" si="98"/>
        <v>699.28200816441642</v>
      </c>
      <c r="TV42" s="196">
        <f t="shared" si="99"/>
        <v>-699.28200816441642</v>
      </c>
      <c r="TW42" s="196">
        <f t="shared" si="148"/>
        <v>-699.28200816441642</v>
      </c>
      <c r="TX42" s="196">
        <f t="shared" si="101"/>
        <v>699.28200816441642</v>
      </c>
      <c r="TY42" s="196">
        <f t="shared" si="133"/>
        <v>699.28200816441642</v>
      </c>
      <c r="TZ42" s="196">
        <f>IF(IF(sym!$O31=TE42,1,0)=1,ABS(TQ42*TJ42),-ABS(TQ42*TJ42))</f>
        <v>699.28200816441642</v>
      </c>
      <c r="UA42" s="196">
        <f>IF(IF(sym!$N31=TE42,1,0)=1,ABS(TQ42*TJ42),-ABS(TQ42*TJ42))</f>
        <v>-699.28200816441642</v>
      </c>
      <c r="UB42" s="196">
        <f t="shared" si="141"/>
        <v>-699.28200816441642</v>
      </c>
      <c r="UC42" s="196">
        <f t="shared" si="103"/>
        <v>699.28200816441642</v>
      </c>
      <c r="UE42">
        <f t="shared" si="104"/>
        <v>1</v>
      </c>
      <c r="UF42" s="239">
        <v>1</v>
      </c>
      <c r="UG42" s="239">
        <v>-1</v>
      </c>
      <c r="UH42" s="239">
        <v>1</v>
      </c>
      <c r="UI42" s="214">
        <v>1</v>
      </c>
      <c r="UJ42" s="240">
        <v>5</v>
      </c>
      <c r="UK42">
        <f t="shared" si="105"/>
        <v>-1</v>
      </c>
      <c r="UL42">
        <f t="shared" si="106"/>
        <v>1</v>
      </c>
      <c r="UM42" s="214"/>
      <c r="UN42">
        <f t="shared" si="153"/>
        <v>0</v>
      </c>
      <c r="UO42">
        <f t="shared" si="151"/>
        <v>0</v>
      </c>
      <c r="UP42">
        <f t="shared" si="134"/>
        <v>0</v>
      </c>
      <c r="UQ42">
        <f t="shared" si="108"/>
        <v>0</v>
      </c>
      <c r="UR42" s="248"/>
      <c r="US42" s="202">
        <v>42545</v>
      </c>
      <c r="UT42">
        <v>60</v>
      </c>
      <c r="UU42" t="str">
        <f t="shared" si="82"/>
        <v>TRUE</v>
      </c>
      <c r="UV42">
        <f>VLOOKUP($A42,'FuturesInfo (3)'!$A$2:$V$80,22)</f>
        <v>2</v>
      </c>
      <c r="UW42" s="252">
        <v>2</v>
      </c>
      <c r="UX42">
        <f t="shared" si="109"/>
        <v>2</v>
      </c>
      <c r="UY42" s="138">
        <f>VLOOKUP($A42,'FuturesInfo (3)'!$A$2:$O$80,15)*UV42</f>
        <v>112985.84298584299</v>
      </c>
      <c r="UZ42" s="138">
        <f>VLOOKUP($A42,'FuturesInfo (3)'!$A$2:$O$80,15)*UX42</f>
        <v>112985.84298584299</v>
      </c>
      <c r="VA42" s="196">
        <f t="shared" si="110"/>
        <v>0</v>
      </c>
      <c r="VB42" s="196">
        <f t="shared" si="111"/>
        <v>0</v>
      </c>
      <c r="VC42" s="196">
        <f t="shared" si="112"/>
        <v>0</v>
      </c>
      <c r="VD42" s="196">
        <f t="shared" si="113"/>
        <v>0</v>
      </c>
      <c r="VE42" s="196">
        <f t="shared" si="149"/>
        <v>0</v>
      </c>
      <c r="VF42" s="196">
        <f t="shared" si="115"/>
        <v>0</v>
      </c>
      <c r="VG42" s="196">
        <f t="shared" si="135"/>
        <v>0</v>
      </c>
      <c r="VH42" s="196">
        <f>IF(IF(sym!$O31=UM42,1,0)=1,ABS(UY42*UR42),-ABS(UY42*UR42))</f>
        <v>0</v>
      </c>
      <c r="VI42" s="196">
        <f>IF(IF(sym!$N31=UM42,1,0)=1,ABS(UY42*UR42),-ABS(UY42*UR42))</f>
        <v>0</v>
      </c>
      <c r="VJ42" s="196">
        <f t="shared" si="144"/>
        <v>0</v>
      </c>
      <c r="VK42" s="196">
        <f t="shared" si="117"/>
        <v>0</v>
      </c>
      <c r="VM42">
        <f t="shared" si="118"/>
        <v>0</v>
      </c>
      <c r="VN42" s="239"/>
      <c r="VO42" s="239"/>
      <c r="VP42" s="239"/>
      <c r="VQ42" s="214"/>
      <c r="VR42" s="240"/>
      <c r="VS42">
        <f t="shared" si="119"/>
        <v>1</v>
      </c>
      <c r="VT42">
        <f t="shared" si="120"/>
        <v>0</v>
      </c>
      <c r="VU42" s="214"/>
      <c r="VV42">
        <f t="shared" si="154"/>
        <v>1</v>
      </c>
      <c r="VW42">
        <f t="shared" si="152"/>
        <v>1</v>
      </c>
      <c r="VX42">
        <f t="shared" si="136"/>
        <v>0</v>
      </c>
      <c r="VY42">
        <f t="shared" si="122"/>
        <v>1</v>
      </c>
      <c r="VZ42" s="248"/>
      <c r="WA42" s="202"/>
      <c r="WB42">
        <v>60</v>
      </c>
      <c r="WC42" t="str">
        <f t="shared" si="83"/>
        <v>FALSE</v>
      </c>
      <c r="WD42">
        <f>VLOOKUP($A42,'FuturesInfo (3)'!$A$2:$V$80,22)</f>
        <v>2</v>
      </c>
      <c r="WE42" s="252"/>
      <c r="WF42">
        <f t="shared" si="123"/>
        <v>2</v>
      </c>
      <c r="WG42" s="138">
        <f>VLOOKUP($A42,'FuturesInfo (3)'!$A$2:$O$80,15)*WD42</f>
        <v>112985.84298584299</v>
      </c>
      <c r="WH42" s="138">
        <f>VLOOKUP($A42,'FuturesInfo (3)'!$A$2:$O$80,15)*WF42</f>
        <v>112985.84298584299</v>
      </c>
      <c r="WI42" s="196">
        <f t="shared" si="124"/>
        <v>0</v>
      </c>
      <c r="WJ42" s="196">
        <f t="shared" si="125"/>
        <v>0</v>
      </c>
      <c r="WK42" s="196">
        <f t="shared" si="126"/>
        <v>0</v>
      </c>
      <c r="WL42" s="196">
        <f t="shared" si="127"/>
        <v>0</v>
      </c>
      <c r="WM42" s="196">
        <f t="shared" si="150"/>
        <v>0</v>
      </c>
      <c r="WN42" s="196">
        <f t="shared" si="129"/>
        <v>0</v>
      </c>
      <c r="WO42" s="196">
        <f t="shared" si="137"/>
        <v>0</v>
      </c>
      <c r="WP42" s="196">
        <f>IF(IF(sym!$O31=VU42,1,0)=1,ABS(WG42*VZ42),-ABS(WG42*VZ42))</f>
        <v>0</v>
      </c>
      <c r="WQ42" s="196">
        <f>IF(IF(sym!$N31=VU42,1,0)=1,ABS(WG42*VZ42),-ABS(WG42*VZ42))</f>
        <v>0</v>
      </c>
      <c r="WR42" s="196">
        <f t="shared" si="147"/>
        <v>0</v>
      </c>
      <c r="WS42" s="196">
        <f t="shared" si="131"/>
        <v>0</v>
      </c>
    </row>
    <row r="43" spans="1:617"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110850</v>
      </c>
      <c r="T43" s="144">
        <f t="shared" si="71"/>
        <v>-2302.6811594199148</v>
      </c>
      <c r="U43" s="144">
        <f t="shared" si="84"/>
        <v>2302.6811594199148</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110850</v>
      </c>
      <c r="AK43" s="196">
        <f t="shared" si="86"/>
        <v>236.07430194025949</v>
      </c>
      <c r="AL43" s="196">
        <f t="shared" si="87"/>
        <v>236.07430194025949</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110850</v>
      </c>
      <c r="BB43" s="196">
        <f t="shared" si="80"/>
        <v>-3481.2396694230447</v>
      </c>
      <c r="BC43" s="196">
        <f t="shared" si="89"/>
        <v>-3481.2396694230447</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f t="shared" si="90"/>
        <v>1</v>
      </c>
      <c r="SX43" s="239">
        <v>1</v>
      </c>
      <c r="SY43" s="239">
        <v>-1</v>
      </c>
      <c r="SZ43" s="239">
        <v>1</v>
      </c>
      <c r="TA43" s="214">
        <v>1</v>
      </c>
      <c r="TB43" s="240">
        <v>13</v>
      </c>
      <c r="TC43">
        <f t="shared" si="91"/>
        <v>-1</v>
      </c>
      <c r="TD43">
        <f t="shared" si="92"/>
        <v>1</v>
      </c>
      <c r="TE43" s="214">
        <v>1</v>
      </c>
      <c r="TF43">
        <f t="shared" si="140"/>
        <v>1</v>
      </c>
      <c r="TG43">
        <f t="shared" si="93"/>
        <v>1</v>
      </c>
      <c r="TH43">
        <f t="shared" si="132"/>
        <v>0</v>
      </c>
      <c r="TI43">
        <f t="shared" si="94"/>
        <v>1</v>
      </c>
      <c r="TJ43" s="248"/>
      <c r="TK43" s="202">
        <v>42535</v>
      </c>
      <c r="TL43">
        <v>60</v>
      </c>
      <c r="TM43" t="str">
        <f t="shared" si="81"/>
        <v>TRUE</v>
      </c>
      <c r="TN43">
        <f>VLOOKUP($A43,'FuturesInfo (3)'!$A$2:$V$80,22)</f>
        <v>2</v>
      </c>
      <c r="TO43" s="252">
        <v>2</v>
      </c>
      <c r="TP43">
        <f t="shared" si="95"/>
        <v>2</v>
      </c>
      <c r="TQ43" s="138">
        <f>VLOOKUP($A43,'FuturesInfo (3)'!$A$2:$O$80,15)*TN43</f>
        <v>110850</v>
      </c>
      <c r="TR43" s="138">
        <f>VLOOKUP($A43,'FuturesInfo (3)'!$A$2:$O$80,15)*TP43</f>
        <v>110850</v>
      </c>
      <c r="TS43" s="196">
        <f t="shared" si="96"/>
        <v>0</v>
      </c>
      <c r="TT43" s="196">
        <f t="shared" si="97"/>
        <v>0</v>
      </c>
      <c r="TU43" s="196">
        <f t="shared" si="98"/>
        <v>0</v>
      </c>
      <c r="TV43" s="196">
        <f t="shared" si="99"/>
        <v>0</v>
      </c>
      <c r="TW43" s="196">
        <f t="shared" si="148"/>
        <v>0</v>
      </c>
      <c r="TX43" s="196">
        <f t="shared" si="101"/>
        <v>0</v>
      </c>
      <c r="TY43" s="196">
        <f t="shared" si="133"/>
        <v>0</v>
      </c>
      <c r="TZ43" s="196">
        <f>IF(IF(sym!$O32=TE43,1,0)=1,ABS(TQ43*TJ43),-ABS(TQ43*TJ43))</f>
        <v>0</v>
      </c>
      <c r="UA43" s="196">
        <f>IF(IF(sym!$N32=TE43,1,0)=1,ABS(TQ43*TJ43),-ABS(TQ43*TJ43))</f>
        <v>0</v>
      </c>
      <c r="UB43" s="196">
        <f t="shared" si="141"/>
        <v>0</v>
      </c>
      <c r="UC43" s="196">
        <f t="shared" si="103"/>
        <v>0</v>
      </c>
      <c r="UE43">
        <f t="shared" si="104"/>
        <v>1</v>
      </c>
      <c r="UF43" s="239">
        <v>1</v>
      </c>
      <c r="UG43" s="239">
        <v>-1</v>
      </c>
      <c r="UH43" s="239">
        <v>1</v>
      </c>
      <c r="UI43" s="214">
        <v>1</v>
      </c>
      <c r="UJ43" s="240">
        <v>13</v>
      </c>
      <c r="UK43">
        <f t="shared" si="105"/>
        <v>-1</v>
      </c>
      <c r="UL43">
        <f t="shared" si="106"/>
        <v>1</v>
      </c>
      <c r="UM43" s="214"/>
      <c r="UN43">
        <f t="shared" si="153"/>
        <v>0</v>
      </c>
      <c r="UO43">
        <f t="shared" si="151"/>
        <v>0</v>
      </c>
      <c r="UP43">
        <f t="shared" si="134"/>
        <v>0</v>
      </c>
      <c r="UQ43">
        <f t="shared" si="108"/>
        <v>0</v>
      </c>
      <c r="UR43" s="248"/>
      <c r="US43" s="202">
        <v>42535</v>
      </c>
      <c r="UT43">
        <v>60</v>
      </c>
      <c r="UU43" t="str">
        <f t="shared" si="82"/>
        <v>TRUE</v>
      </c>
      <c r="UV43">
        <f>VLOOKUP($A43,'FuturesInfo (3)'!$A$2:$V$80,22)</f>
        <v>2</v>
      </c>
      <c r="UW43" s="252">
        <v>2</v>
      </c>
      <c r="UX43">
        <f t="shared" si="109"/>
        <v>2</v>
      </c>
      <c r="UY43" s="138">
        <f>VLOOKUP($A43,'FuturesInfo (3)'!$A$2:$O$80,15)*UV43</f>
        <v>110850</v>
      </c>
      <c r="UZ43" s="138">
        <f>VLOOKUP($A43,'FuturesInfo (3)'!$A$2:$O$80,15)*UX43</f>
        <v>110850</v>
      </c>
      <c r="VA43" s="196">
        <f t="shared" si="110"/>
        <v>0</v>
      </c>
      <c r="VB43" s="196">
        <f t="shared" si="111"/>
        <v>0</v>
      </c>
      <c r="VC43" s="196">
        <f t="shared" si="112"/>
        <v>0</v>
      </c>
      <c r="VD43" s="196">
        <f t="shared" si="113"/>
        <v>0</v>
      </c>
      <c r="VE43" s="196">
        <f t="shared" si="149"/>
        <v>0</v>
      </c>
      <c r="VF43" s="196">
        <f t="shared" si="115"/>
        <v>0</v>
      </c>
      <c r="VG43" s="196">
        <f t="shared" si="135"/>
        <v>0</v>
      </c>
      <c r="VH43" s="196">
        <f>IF(IF(sym!$O32=UM43,1,0)=1,ABS(UY43*UR43),-ABS(UY43*UR43))</f>
        <v>0</v>
      </c>
      <c r="VI43" s="196">
        <f>IF(IF(sym!$N32=UM43,1,0)=1,ABS(UY43*UR43),-ABS(UY43*UR43))</f>
        <v>0</v>
      </c>
      <c r="VJ43" s="196">
        <f t="shared" si="144"/>
        <v>0</v>
      </c>
      <c r="VK43" s="196">
        <f t="shared" si="117"/>
        <v>0</v>
      </c>
      <c r="VM43">
        <f t="shared" si="118"/>
        <v>0</v>
      </c>
      <c r="VN43" s="239"/>
      <c r="VO43" s="239"/>
      <c r="VP43" s="239"/>
      <c r="VQ43" s="214"/>
      <c r="VR43" s="240"/>
      <c r="VS43">
        <f t="shared" si="119"/>
        <v>1</v>
      </c>
      <c r="VT43">
        <f t="shared" si="120"/>
        <v>0</v>
      </c>
      <c r="VU43" s="214"/>
      <c r="VV43">
        <f t="shared" si="154"/>
        <v>1</v>
      </c>
      <c r="VW43">
        <f t="shared" si="152"/>
        <v>1</v>
      </c>
      <c r="VX43">
        <f t="shared" si="136"/>
        <v>0</v>
      </c>
      <c r="VY43">
        <f t="shared" si="122"/>
        <v>1</v>
      </c>
      <c r="VZ43" s="248"/>
      <c r="WA43" s="202"/>
      <c r="WB43">
        <v>60</v>
      </c>
      <c r="WC43" t="str">
        <f t="shared" si="83"/>
        <v>FALSE</v>
      </c>
      <c r="WD43">
        <f>VLOOKUP($A43,'FuturesInfo (3)'!$A$2:$V$80,22)</f>
        <v>2</v>
      </c>
      <c r="WE43" s="252"/>
      <c r="WF43">
        <f t="shared" si="123"/>
        <v>2</v>
      </c>
      <c r="WG43" s="138">
        <f>VLOOKUP($A43,'FuturesInfo (3)'!$A$2:$O$80,15)*WD43</f>
        <v>110850</v>
      </c>
      <c r="WH43" s="138">
        <f>VLOOKUP($A43,'FuturesInfo (3)'!$A$2:$O$80,15)*WF43</f>
        <v>110850</v>
      </c>
      <c r="WI43" s="196">
        <f t="shared" si="124"/>
        <v>0</v>
      </c>
      <c r="WJ43" s="196">
        <f t="shared" si="125"/>
        <v>0</v>
      </c>
      <c r="WK43" s="196">
        <f t="shared" si="126"/>
        <v>0</v>
      </c>
      <c r="WL43" s="196">
        <f t="shared" si="127"/>
        <v>0</v>
      </c>
      <c r="WM43" s="196">
        <f t="shared" si="150"/>
        <v>0</v>
      </c>
      <c r="WN43" s="196">
        <f t="shared" si="129"/>
        <v>0</v>
      </c>
      <c r="WO43" s="196">
        <f t="shared" si="137"/>
        <v>0</v>
      </c>
      <c r="WP43" s="196">
        <f>IF(IF(sym!$O32=VU43,1,0)=1,ABS(WG43*VZ43),-ABS(WG43*VZ43))</f>
        <v>0</v>
      </c>
      <c r="WQ43" s="196">
        <f>IF(IF(sym!$N32=VU43,1,0)=1,ABS(WG43*VZ43),-ABS(WG43*VZ43))</f>
        <v>0</v>
      </c>
      <c r="WR43" s="196">
        <f t="shared" si="147"/>
        <v>0</v>
      </c>
      <c r="WS43" s="196">
        <f t="shared" si="131"/>
        <v>0</v>
      </c>
    </row>
    <row r="44" spans="1:617"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135379.66537966538</v>
      </c>
      <c r="T44" s="144">
        <f t="shared" si="71"/>
        <v>656.83210605800912</v>
      </c>
      <c r="U44" s="144">
        <f t="shared" si="84"/>
        <v>-656.83210605800912</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135379.66537966538</v>
      </c>
      <c r="AK44" s="196">
        <f t="shared" si="86"/>
        <v>424.87944810354406</v>
      </c>
      <c r="AL44" s="196">
        <f t="shared" si="87"/>
        <v>-424.87944810354406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135379.66537966538</v>
      </c>
      <c r="BB44" s="196">
        <f t="shared" si="80"/>
        <v>2130.7831430139281</v>
      </c>
      <c r="BC44" s="196">
        <f t="shared" si="89"/>
        <v>-2130.7831430139281</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f t="shared" si="90"/>
        <v>1</v>
      </c>
      <c r="SX44" s="239">
        <v>-1</v>
      </c>
      <c r="SY44" s="239">
        <v>-1</v>
      </c>
      <c r="SZ44" s="239">
        <v>-1</v>
      </c>
      <c r="TA44" s="214">
        <v>1</v>
      </c>
      <c r="TB44" s="240">
        <v>3</v>
      </c>
      <c r="TC44">
        <f t="shared" si="91"/>
        <v>-1</v>
      </c>
      <c r="TD44">
        <f t="shared" si="92"/>
        <v>1</v>
      </c>
      <c r="TE44" s="214">
        <v>1</v>
      </c>
      <c r="TF44">
        <f t="shared" si="140"/>
        <v>0</v>
      </c>
      <c r="TG44">
        <f t="shared" si="93"/>
        <v>1</v>
      </c>
      <c r="TH44">
        <f t="shared" si="132"/>
        <v>0</v>
      </c>
      <c r="TI44">
        <f t="shared" si="94"/>
        <v>1</v>
      </c>
      <c r="TJ44" s="248">
        <v>4.3442975127699996E-3</v>
      </c>
      <c r="TK44" s="202">
        <v>42544</v>
      </c>
      <c r="TL44">
        <v>60</v>
      </c>
      <c r="TM44" t="str">
        <f t="shared" si="81"/>
        <v>TRUE</v>
      </c>
      <c r="TN44">
        <f>VLOOKUP($A44,'FuturesInfo (3)'!$A$2:$V$80,22)</f>
        <v>1</v>
      </c>
      <c r="TO44" s="252">
        <v>2</v>
      </c>
      <c r="TP44">
        <f t="shared" si="95"/>
        <v>1</v>
      </c>
      <c r="TQ44" s="138">
        <f>VLOOKUP($A44,'FuturesInfo (3)'!$A$2:$O$80,15)*TN44</f>
        <v>135379.66537966538</v>
      </c>
      <c r="TR44" s="138">
        <f>VLOOKUP($A44,'FuturesInfo (3)'!$A$2:$O$80,15)*TP44</f>
        <v>135379.66537966538</v>
      </c>
      <c r="TS44" s="196">
        <f t="shared" si="96"/>
        <v>-588.12954358851516</v>
      </c>
      <c r="TT44" s="196">
        <f t="shared" si="97"/>
        <v>-588.12954358851516</v>
      </c>
      <c r="TU44" s="196">
        <f t="shared" si="98"/>
        <v>588.12954358851516</v>
      </c>
      <c r="TV44" s="196">
        <f t="shared" si="99"/>
        <v>-588.12954358851516</v>
      </c>
      <c r="TW44" s="196">
        <f t="shared" si="148"/>
        <v>588.12954358851516</v>
      </c>
      <c r="TX44" s="196">
        <f t="shared" si="101"/>
        <v>-588.12954358851516</v>
      </c>
      <c r="TY44" s="196">
        <f t="shared" si="133"/>
        <v>-588.12954358851516</v>
      </c>
      <c r="TZ44" s="196">
        <f>IF(IF(sym!$O33=TE44,1,0)=1,ABS(TQ44*TJ44),-ABS(TQ44*TJ44))</f>
        <v>588.12954358851516</v>
      </c>
      <c r="UA44" s="196">
        <f>IF(IF(sym!$N33=TE44,1,0)=1,ABS(TQ44*TJ44),-ABS(TQ44*TJ44))</f>
        <v>-588.12954358851516</v>
      </c>
      <c r="UB44" s="196">
        <f t="shared" si="141"/>
        <v>-588.12954358851516</v>
      </c>
      <c r="UC44" s="196">
        <f t="shared" si="103"/>
        <v>588.12954358851516</v>
      </c>
      <c r="UE44">
        <f t="shared" si="104"/>
        <v>1</v>
      </c>
      <c r="UF44" s="239">
        <v>1</v>
      </c>
      <c r="UG44" s="239">
        <v>-1</v>
      </c>
      <c r="UH44" s="239">
        <v>1</v>
      </c>
      <c r="UI44" s="214">
        <v>1</v>
      </c>
      <c r="UJ44" s="240">
        <v>4</v>
      </c>
      <c r="UK44">
        <f t="shared" si="105"/>
        <v>-1</v>
      </c>
      <c r="UL44">
        <f t="shared" si="106"/>
        <v>1</v>
      </c>
      <c r="UM44" s="214"/>
      <c r="UN44">
        <f t="shared" si="153"/>
        <v>0</v>
      </c>
      <c r="UO44">
        <f t="shared" si="151"/>
        <v>0</v>
      </c>
      <c r="UP44">
        <f t="shared" si="134"/>
        <v>0</v>
      </c>
      <c r="UQ44">
        <f t="shared" si="108"/>
        <v>0</v>
      </c>
      <c r="UR44" s="248"/>
      <c r="US44" s="202">
        <v>42548</v>
      </c>
      <c r="UT44">
        <v>60</v>
      </c>
      <c r="UU44" t="str">
        <f t="shared" si="82"/>
        <v>TRUE</v>
      </c>
      <c r="UV44">
        <f>VLOOKUP($A44,'FuturesInfo (3)'!$A$2:$V$80,22)</f>
        <v>1</v>
      </c>
      <c r="UW44" s="252">
        <v>2</v>
      </c>
      <c r="UX44">
        <f t="shared" si="109"/>
        <v>1</v>
      </c>
      <c r="UY44" s="138">
        <f>VLOOKUP($A44,'FuturesInfo (3)'!$A$2:$O$80,15)*UV44</f>
        <v>135379.66537966538</v>
      </c>
      <c r="UZ44" s="138">
        <f>VLOOKUP($A44,'FuturesInfo (3)'!$A$2:$O$80,15)*UX44</f>
        <v>135379.66537966538</v>
      </c>
      <c r="VA44" s="196">
        <f t="shared" si="110"/>
        <v>0</v>
      </c>
      <c r="VB44" s="196">
        <f t="shared" si="111"/>
        <v>0</v>
      </c>
      <c r="VC44" s="196">
        <f t="shared" si="112"/>
        <v>0</v>
      </c>
      <c r="VD44" s="196">
        <f t="shared" si="113"/>
        <v>0</v>
      </c>
      <c r="VE44" s="196">
        <f t="shared" si="149"/>
        <v>0</v>
      </c>
      <c r="VF44" s="196">
        <f t="shared" si="115"/>
        <v>0</v>
      </c>
      <c r="VG44" s="196">
        <f t="shared" si="135"/>
        <v>0</v>
      </c>
      <c r="VH44" s="196">
        <f>IF(IF(sym!$O33=UM44,1,0)=1,ABS(UY44*UR44),-ABS(UY44*UR44))</f>
        <v>0</v>
      </c>
      <c r="VI44" s="196">
        <f>IF(IF(sym!$N33=UM44,1,0)=1,ABS(UY44*UR44),-ABS(UY44*UR44))</f>
        <v>0</v>
      </c>
      <c r="VJ44" s="196">
        <f t="shared" si="144"/>
        <v>0</v>
      </c>
      <c r="VK44" s="196">
        <f t="shared" si="117"/>
        <v>0</v>
      </c>
      <c r="VM44">
        <f t="shared" si="118"/>
        <v>0</v>
      </c>
      <c r="VN44" s="239"/>
      <c r="VO44" s="239"/>
      <c r="VP44" s="239"/>
      <c r="VQ44" s="214"/>
      <c r="VR44" s="240"/>
      <c r="VS44">
        <f t="shared" si="119"/>
        <v>1</v>
      </c>
      <c r="VT44">
        <f t="shared" si="120"/>
        <v>0</v>
      </c>
      <c r="VU44" s="214"/>
      <c r="VV44">
        <f t="shared" si="154"/>
        <v>1</v>
      </c>
      <c r="VW44">
        <f t="shared" si="152"/>
        <v>1</v>
      </c>
      <c r="VX44">
        <f t="shared" si="136"/>
        <v>0</v>
      </c>
      <c r="VY44">
        <f t="shared" si="122"/>
        <v>1</v>
      </c>
      <c r="VZ44" s="248"/>
      <c r="WA44" s="202"/>
      <c r="WB44">
        <v>60</v>
      </c>
      <c r="WC44" t="str">
        <f t="shared" si="83"/>
        <v>FALSE</v>
      </c>
      <c r="WD44">
        <f>VLOOKUP($A44,'FuturesInfo (3)'!$A$2:$V$80,22)</f>
        <v>1</v>
      </c>
      <c r="WE44" s="252"/>
      <c r="WF44">
        <f t="shared" si="123"/>
        <v>1</v>
      </c>
      <c r="WG44" s="138">
        <f>VLOOKUP($A44,'FuturesInfo (3)'!$A$2:$O$80,15)*WD44</f>
        <v>135379.66537966538</v>
      </c>
      <c r="WH44" s="138">
        <f>VLOOKUP($A44,'FuturesInfo (3)'!$A$2:$O$80,15)*WF44</f>
        <v>135379.66537966538</v>
      </c>
      <c r="WI44" s="196">
        <f t="shared" si="124"/>
        <v>0</v>
      </c>
      <c r="WJ44" s="196">
        <f t="shared" si="125"/>
        <v>0</v>
      </c>
      <c r="WK44" s="196">
        <f t="shared" si="126"/>
        <v>0</v>
      </c>
      <c r="WL44" s="196">
        <f t="shared" si="127"/>
        <v>0</v>
      </c>
      <c r="WM44" s="196">
        <f t="shared" si="150"/>
        <v>0</v>
      </c>
      <c r="WN44" s="196">
        <f t="shared" si="129"/>
        <v>0</v>
      </c>
      <c r="WO44" s="196">
        <f t="shared" si="137"/>
        <v>0</v>
      </c>
      <c r="WP44" s="196">
        <f>IF(IF(sym!$O33=VU44,1,0)=1,ABS(WG44*VZ44),-ABS(WG44*VZ44))</f>
        <v>0</v>
      </c>
      <c r="WQ44" s="196">
        <f>IF(IF(sym!$N33=VU44,1,0)=1,ABS(WG44*VZ44),-ABS(WG44*VZ44))</f>
        <v>0</v>
      </c>
      <c r="WR44" s="196">
        <f t="shared" si="147"/>
        <v>0</v>
      </c>
      <c r="WS44" s="196">
        <f t="shared" si="131"/>
        <v>0</v>
      </c>
    </row>
    <row r="45" spans="1:617"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63483</v>
      </c>
      <c r="T45" s="144">
        <f t="shared" si="71"/>
        <v>-870.95579268153335</v>
      </c>
      <c r="U45" s="144">
        <f t="shared" si="84"/>
        <v>870.95579268153335</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63483</v>
      </c>
      <c r="AK45" s="196">
        <f t="shared" si="86"/>
        <v>-639.90659229870039</v>
      </c>
      <c r="AL45" s="196">
        <f t="shared" si="87"/>
        <v>-639.90659229870039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63483</v>
      </c>
      <c r="BB45" s="196">
        <f t="shared" si="80"/>
        <v>1621.8130530254289</v>
      </c>
      <c r="BC45" s="196">
        <f t="shared" si="89"/>
        <v>-1621.8130530254289</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f t="shared" si="90"/>
        <v>1</v>
      </c>
      <c r="SX45" s="239">
        <v>1</v>
      </c>
      <c r="SY45" s="239">
        <v>1</v>
      </c>
      <c r="SZ45" s="239">
        <v>1</v>
      </c>
      <c r="TA45" s="214">
        <v>1</v>
      </c>
      <c r="TB45" s="240">
        <v>-4</v>
      </c>
      <c r="TC45">
        <f t="shared" si="91"/>
        <v>-1</v>
      </c>
      <c r="TD45">
        <f t="shared" si="92"/>
        <v>-1</v>
      </c>
      <c r="TE45" s="214">
        <v>1</v>
      </c>
      <c r="TF45">
        <f t="shared" si="140"/>
        <v>1</v>
      </c>
      <c r="TG45">
        <f t="shared" si="93"/>
        <v>1</v>
      </c>
      <c r="TH45">
        <f t="shared" si="132"/>
        <v>0</v>
      </c>
      <c r="TI45">
        <f t="shared" si="94"/>
        <v>0</v>
      </c>
      <c r="TJ45" s="248"/>
      <c r="TK45" s="202">
        <v>42548</v>
      </c>
      <c r="TL45">
        <v>60</v>
      </c>
      <c r="TM45" t="str">
        <f t="shared" si="81"/>
        <v>TRUE</v>
      </c>
      <c r="TN45">
        <f>VLOOKUP($A45,'FuturesInfo (3)'!$A$2:$V$80,22)</f>
        <v>1</v>
      </c>
      <c r="TO45" s="252">
        <v>1</v>
      </c>
      <c r="TP45">
        <f t="shared" si="95"/>
        <v>1</v>
      </c>
      <c r="TQ45" s="138">
        <f>VLOOKUP($A45,'FuturesInfo (3)'!$A$2:$O$80,15)*TN45</f>
        <v>63483</v>
      </c>
      <c r="TR45" s="138">
        <f>VLOOKUP($A45,'FuturesInfo (3)'!$A$2:$O$80,15)*TP45</f>
        <v>63483</v>
      </c>
      <c r="TS45" s="196">
        <f t="shared" si="96"/>
        <v>0</v>
      </c>
      <c r="TT45" s="196">
        <f t="shared" si="97"/>
        <v>0</v>
      </c>
      <c r="TU45" s="196">
        <f t="shared" si="98"/>
        <v>0</v>
      </c>
      <c r="TV45" s="196">
        <f t="shared" si="99"/>
        <v>0</v>
      </c>
      <c r="TW45" s="196">
        <f t="shared" si="148"/>
        <v>0</v>
      </c>
      <c r="TX45" s="196">
        <f t="shared" si="101"/>
        <v>0</v>
      </c>
      <c r="TY45" s="196">
        <f t="shared" si="133"/>
        <v>0</v>
      </c>
      <c r="TZ45" s="196">
        <f>IF(IF(sym!$O34=TE45,1,0)=1,ABS(TQ45*TJ45),-ABS(TQ45*TJ45))</f>
        <v>0</v>
      </c>
      <c r="UA45" s="196">
        <f>IF(IF(sym!$N34=TE45,1,0)=1,ABS(TQ45*TJ45),-ABS(TQ45*TJ45))</f>
        <v>0</v>
      </c>
      <c r="UB45" s="196">
        <f t="shared" si="141"/>
        <v>0</v>
      </c>
      <c r="UC45" s="196">
        <f t="shared" si="103"/>
        <v>0</v>
      </c>
      <c r="UE45">
        <f t="shared" si="104"/>
        <v>1</v>
      </c>
      <c r="UF45" s="239">
        <v>1</v>
      </c>
      <c r="UG45" s="239">
        <v>1</v>
      </c>
      <c r="UH45" s="239">
        <v>1</v>
      </c>
      <c r="UI45" s="214">
        <v>1</v>
      </c>
      <c r="UJ45" s="240">
        <v>-4</v>
      </c>
      <c r="UK45">
        <f t="shared" si="105"/>
        <v>-1</v>
      </c>
      <c r="UL45">
        <f t="shared" si="106"/>
        <v>-1</v>
      </c>
      <c r="UM45" s="214"/>
      <c r="UN45">
        <f t="shared" si="153"/>
        <v>0</v>
      </c>
      <c r="UO45">
        <f t="shared" si="151"/>
        <v>0</v>
      </c>
      <c r="UP45">
        <f t="shared" si="134"/>
        <v>0</v>
      </c>
      <c r="UQ45">
        <f t="shared" si="108"/>
        <v>0</v>
      </c>
      <c r="UR45" s="248"/>
      <c r="US45" s="202">
        <v>42548</v>
      </c>
      <c r="UT45">
        <v>60</v>
      </c>
      <c r="UU45" t="str">
        <f t="shared" si="82"/>
        <v>TRUE</v>
      </c>
      <c r="UV45">
        <f>VLOOKUP($A45,'FuturesInfo (3)'!$A$2:$V$80,22)</f>
        <v>1</v>
      </c>
      <c r="UW45" s="252">
        <v>1</v>
      </c>
      <c r="UX45">
        <f t="shared" si="109"/>
        <v>1</v>
      </c>
      <c r="UY45" s="138">
        <f>VLOOKUP($A45,'FuturesInfo (3)'!$A$2:$O$80,15)*UV45</f>
        <v>63483</v>
      </c>
      <c r="UZ45" s="138">
        <f>VLOOKUP($A45,'FuturesInfo (3)'!$A$2:$O$80,15)*UX45</f>
        <v>63483</v>
      </c>
      <c r="VA45" s="196">
        <f t="shared" si="110"/>
        <v>0</v>
      </c>
      <c r="VB45" s="196">
        <f t="shared" si="111"/>
        <v>0</v>
      </c>
      <c r="VC45" s="196">
        <f t="shared" si="112"/>
        <v>0</v>
      </c>
      <c r="VD45" s="196">
        <f t="shared" si="113"/>
        <v>0</v>
      </c>
      <c r="VE45" s="196">
        <f t="shared" si="149"/>
        <v>0</v>
      </c>
      <c r="VF45" s="196">
        <f t="shared" si="115"/>
        <v>0</v>
      </c>
      <c r="VG45" s="196">
        <f t="shared" si="135"/>
        <v>0</v>
      </c>
      <c r="VH45" s="196">
        <f>IF(IF(sym!$O34=UM45,1,0)=1,ABS(UY45*UR45),-ABS(UY45*UR45))</f>
        <v>0</v>
      </c>
      <c r="VI45" s="196">
        <f>IF(IF(sym!$N34=UM45,1,0)=1,ABS(UY45*UR45),-ABS(UY45*UR45))</f>
        <v>0</v>
      </c>
      <c r="VJ45" s="196">
        <f t="shared" si="144"/>
        <v>0</v>
      </c>
      <c r="VK45" s="196">
        <f t="shared" si="117"/>
        <v>0</v>
      </c>
      <c r="VM45">
        <f t="shared" si="118"/>
        <v>0</v>
      </c>
      <c r="VN45" s="239"/>
      <c r="VO45" s="239"/>
      <c r="VP45" s="239"/>
      <c r="VQ45" s="214"/>
      <c r="VR45" s="240"/>
      <c r="VS45">
        <f t="shared" si="119"/>
        <v>1</v>
      </c>
      <c r="VT45">
        <f t="shared" si="120"/>
        <v>0</v>
      </c>
      <c r="VU45" s="214"/>
      <c r="VV45">
        <f t="shared" si="154"/>
        <v>1</v>
      </c>
      <c r="VW45">
        <f t="shared" si="152"/>
        <v>1</v>
      </c>
      <c r="VX45">
        <f t="shared" si="136"/>
        <v>0</v>
      </c>
      <c r="VY45">
        <f t="shared" si="122"/>
        <v>1</v>
      </c>
      <c r="VZ45" s="248"/>
      <c r="WA45" s="202"/>
      <c r="WB45">
        <v>60</v>
      </c>
      <c r="WC45" t="str">
        <f t="shared" si="83"/>
        <v>FALSE</v>
      </c>
      <c r="WD45">
        <f>VLOOKUP($A45,'FuturesInfo (3)'!$A$2:$V$80,22)</f>
        <v>1</v>
      </c>
      <c r="WE45" s="252"/>
      <c r="WF45">
        <f t="shared" si="123"/>
        <v>1</v>
      </c>
      <c r="WG45" s="138">
        <f>VLOOKUP($A45,'FuturesInfo (3)'!$A$2:$O$80,15)*WD45</f>
        <v>63483</v>
      </c>
      <c r="WH45" s="138">
        <f>VLOOKUP($A45,'FuturesInfo (3)'!$A$2:$O$80,15)*WF45</f>
        <v>63483</v>
      </c>
      <c r="WI45" s="196">
        <f t="shared" si="124"/>
        <v>0</v>
      </c>
      <c r="WJ45" s="196">
        <f t="shared" si="125"/>
        <v>0</v>
      </c>
      <c r="WK45" s="196">
        <f t="shared" si="126"/>
        <v>0</v>
      </c>
      <c r="WL45" s="196">
        <f t="shared" si="127"/>
        <v>0</v>
      </c>
      <c r="WM45" s="196">
        <f t="shared" si="150"/>
        <v>0</v>
      </c>
      <c r="WN45" s="196">
        <f t="shared" si="129"/>
        <v>0</v>
      </c>
      <c r="WO45" s="196">
        <f t="shared" si="137"/>
        <v>0</v>
      </c>
      <c r="WP45" s="196">
        <f>IF(IF(sym!$O34=VU45,1,0)=1,ABS(WG45*VZ45),-ABS(WG45*VZ45))</f>
        <v>0</v>
      </c>
      <c r="WQ45" s="196">
        <f>IF(IF(sym!$N34=VU45,1,0)=1,ABS(WG45*VZ45),-ABS(WG45*VZ45))</f>
        <v>0</v>
      </c>
      <c r="WR45" s="196">
        <f t="shared" si="147"/>
        <v>0</v>
      </c>
      <c r="WS45" s="196">
        <f t="shared" si="131"/>
        <v>0</v>
      </c>
    </row>
    <row r="46" spans="1:617" x14ac:dyDescent="0.25">
      <c r="A46" s="1" t="s">
        <v>358</v>
      </c>
      <c r="B46" s="150" t="str">
        <f>'FuturesInfo (3)'!M34</f>
        <v>@JY</v>
      </c>
      <c r="C46" s="200" t="str">
        <f>VLOOKUP(A46,'FuturesInfo (3)'!$A$2:$K$80,11)</f>
        <v>currency</v>
      </c>
      <c r="F46" t="e">
        <f>#REF!</f>
        <v>#REF!</v>
      </c>
      <c r="G46">
        <v>1</v>
      </c>
      <c r="H46">
        <v>1</v>
      </c>
      <c r="I46">
        <v>1</v>
      </c>
      <c r="J46">
        <f t="shared" ref="J46:J77" si="155">IF(G46=I46,1,0)</f>
        <v>1</v>
      </c>
      <c r="K46">
        <f t="shared" ref="K46:K77" si="156">IF(I46=H46,1,0)</f>
        <v>1</v>
      </c>
      <c r="L46" s="184">
        <v>2.0577027762700002E-2</v>
      </c>
      <c r="M46" s="2">
        <v>10</v>
      </c>
      <c r="N46">
        <v>60</v>
      </c>
      <c r="O46" t="str">
        <f t="shared" ref="O46:O77" si="157">IF(G46="","FALSE","TRUE")</f>
        <v>TRUE</v>
      </c>
      <c r="P46">
        <f>VLOOKUP($A46,'FuturesInfo (3)'!$A$2:$V$80,22)</f>
        <v>2</v>
      </c>
      <c r="Q46">
        <f t="shared" si="70"/>
        <v>2</v>
      </c>
      <c r="R46">
        <f t="shared" si="70"/>
        <v>2</v>
      </c>
      <c r="S46" s="138">
        <f>VLOOKUP($A46,'FuturesInfo (3)'!$A$2:$O$80,15)*Q46</f>
        <v>244450</v>
      </c>
      <c r="T46" s="144">
        <f t="shared" ref="T46:T77" si="158">IF(J46=1,ABS(S46*L46),-ABS(S46*L46))</f>
        <v>5030.054436592015</v>
      </c>
      <c r="U46" s="144">
        <f t="shared" si="84"/>
        <v>5030.054436592015</v>
      </c>
      <c r="W46">
        <f t="shared" ref="W46:W77" si="159">G46</f>
        <v>1</v>
      </c>
      <c r="X46">
        <v>1</v>
      </c>
      <c r="Y46">
        <v>1</v>
      </c>
      <c r="Z46">
        <v>-1</v>
      </c>
      <c r="AA46">
        <f t="shared" si="138"/>
        <v>0</v>
      </c>
      <c r="AB46">
        <f t="shared" ref="AB46:AB77" si="160">IF(Z46=Y46,1,0)</f>
        <v>0</v>
      </c>
      <c r="AC46" s="1">
        <v>-6.40068273949E-3</v>
      </c>
      <c r="AD46" s="2">
        <v>10</v>
      </c>
      <c r="AE46">
        <v>60</v>
      </c>
      <c r="AF46" t="str">
        <f t="shared" ref="AF46:AF77" si="161">IF(X46="","FALSE","TRUE")</f>
        <v>TRUE</v>
      </c>
      <c r="AG46">
        <f>VLOOKUP($A46,'FuturesInfo (3)'!$A$2:$V$80,22)</f>
        <v>2</v>
      </c>
      <c r="AH46">
        <f t="shared" ref="AH46:AH77" si="162">ROUND(IF(X46=Y46,AG46*(1+$AH$95),AG46*(1-$AH$95)),0)</f>
        <v>3</v>
      </c>
      <c r="AI46">
        <f t="shared" si="85"/>
        <v>2</v>
      </c>
      <c r="AJ46" s="138">
        <f>VLOOKUP($A46,'FuturesInfo (3)'!$A$2:$O$80,15)*AI46</f>
        <v>244450</v>
      </c>
      <c r="AK46" s="196">
        <f t="shared" ref="AK46:AK77" si="163">IF(AA46=1,ABS(AJ46*AC46),-ABS(AJ46*AC46))</f>
        <v>-1564.6468956683304</v>
      </c>
      <c r="AL46" s="196">
        <f t="shared" si="87"/>
        <v>-1564.6468956683304</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244450</v>
      </c>
      <c r="BB46" s="196">
        <f t="shared" si="80"/>
        <v>-170.59534034779955</v>
      </c>
      <c r="BC46" s="196">
        <f t="shared" si="89"/>
        <v>170.59534034779955</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f t="shared" si="90"/>
        <v>1</v>
      </c>
      <c r="SX46" s="239">
        <v>1</v>
      </c>
      <c r="SY46" s="239">
        <v>1</v>
      </c>
      <c r="SZ46" s="239">
        <v>1</v>
      </c>
      <c r="TA46" s="214">
        <v>1</v>
      </c>
      <c r="TB46" s="240">
        <v>6</v>
      </c>
      <c r="TC46">
        <f t="shared" si="91"/>
        <v>-1</v>
      </c>
      <c r="TD46">
        <f t="shared" si="92"/>
        <v>1</v>
      </c>
      <c r="TE46" s="214">
        <v>1</v>
      </c>
      <c r="TF46">
        <f t="shared" si="140"/>
        <v>1</v>
      </c>
      <c r="TG46">
        <f t="shared" si="93"/>
        <v>1</v>
      </c>
      <c r="TH46">
        <f t="shared" si="132"/>
        <v>0</v>
      </c>
      <c r="TI46">
        <f t="shared" si="94"/>
        <v>1</v>
      </c>
      <c r="TJ46" s="248"/>
      <c r="TK46" s="202">
        <v>42544</v>
      </c>
      <c r="TL46">
        <v>60</v>
      </c>
      <c r="TM46" t="str">
        <f t="shared" si="81"/>
        <v>TRUE</v>
      </c>
      <c r="TN46">
        <f>VLOOKUP($A46,'FuturesInfo (3)'!$A$2:$V$80,22)</f>
        <v>2</v>
      </c>
      <c r="TO46" s="252">
        <v>1</v>
      </c>
      <c r="TP46">
        <f t="shared" si="95"/>
        <v>3</v>
      </c>
      <c r="TQ46" s="138">
        <f>VLOOKUP($A46,'FuturesInfo (3)'!$A$2:$O$80,15)*TN46</f>
        <v>244450</v>
      </c>
      <c r="TR46" s="138">
        <f>VLOOKUP($A46,'FuturesInfo (3)'!$A$2:$O$80,15)*TP46</f>
        <v>366675</v>
      </c>
      <c r="TS46" s="196">
        <f t="shared" si="96"/>
        <v>0</v>
      </c>
      <c r="TT46" s="196">
        <f t="shared" si="97"/>
        <v>0</v>
      </c>
      <c r="TU46" s="196">
        <f t="shared" si="98"/>
        <v>0</v>
      </c>
      <c r="TV46" s="196">
        <f t="shared" si="99"/>
        <v>0</v>
      </c>
      <c r="TW46" s="196">
        <f t="shared" si="148"/>
        <v>0</v>
      </c>
      <c r="TX46" s="196">
        <f t="shared" si="101"/>
        <v>0</v>
      </c>
      <c r="TY46" s="196">
        <f t="shared" si="133"/>
        <v>0</v>
      </c>
      <c r="TZ46" s="196">
        <f>IF(IF(sym!$O35=TE46,1,0)=1,ABS(TQ46*TJ46),-ABS(TQ46*TJ46))</f>
        <v>0</v>
      </c>
      <c r="UA46" s="196">
        <f>IF(IF(sym!$N35=TE46,1,0)=1,ABS(TQ46*TJ46),-ABS(TQ46*TJ46))</f>
        <v>0</v>
      </c>
      <c r="UB46" s="196">
        <f t="shared" si="141"/>
        <v>0</v>
      </c>
      <c r="UC46" s="196">
        <f t="shared" si="103"/>
        <v>0</v>
      </c>
      <c r="UE46">
        <f t="shared" si="104"/>
        <v>1</v>
      </c>
      <c r="UF46" s="239">
        <v>1</v>
      </c>
      <c r="UG46" s="239">
        <v>1</v>
      </c>
      <c r="UH46" s="239">
        <v>1</v>
      </c>
      <c r="UI46" s="214">
        <v>1</v>
      </c>
      <c r="UJ46" s="240">
        <v>6</v>
      </c>
      <c r="UK46">
        <f t="shared" si="105"/>
        <v>-1</v>
      </c>
      <c r="UL46">
        <f t="shared" si="106"/>
        <v>1</v>
      </c>
      <c r="UM46" s="214"/>
      <c r="UN46">
        <f t="shared" si="153"/>
        <v>0</v>
      </c>
      <c r="UO46">
        <f t="shared" si="151"/>
        <v>0</v>
      </c>
      <c r="UP46">
        <f t="shared" si="134"/>
        <v>0</v>
      </c>
      <c r="UQ46">
        <f t="shared" si="108"/>
        <v>0</v>
      </c>
      <c r="UR46" s="248"/>
      <c r="US46" s="202">
        <v>42544</v>
      </c>
      <c r="UT46">
        <v>60</v>
      </c>
      <c r="UU46" t="str">
        <f t="shared" si="82"/>
        <v>TRUE</v>
      </c>
      <c r="UV46">
        <f>VLOOKUP($A46,'FuturesInfo (3)'!$A$2:$V$80,22)</f>
        <v>2</v>
      </c>
      <c r="UW46" s="252">
        <v>1</v>
      </c>
      <c r="UX46">
        <f t="shared" si="109"/>
        <v>3</v>
      </c>
      <c r="UY46" s="138">
        <f>VLOOKUP($A46,'FuturesInfo (3)'!$A$2:$O$80,15)*UV46</f>
        <v>244450</v>
      </c>
      <c r="UZ46" s="138">
        <f>VLOOKUP($A46,'FuturesInfo (3)'!$A$2:$O$80,15)*UX46</f>
        <v>366675</v>
      </c>
      <c r="VA46" s="196">
        <f t="shared" si="110"/>
        <v>0</v>
      </c>
      <c r="VB46" s="196">
        <f t="shared" si="111"/>
        <v>0</v>
      </c>
      <c r="VC46" s="196">
        <f t="shared" si="112"/>
        <v>0</v>
      </c>
      <c r="VD46" s="196">
        <f t="shared" si="113"/>
        <v>0</v>
      </c>
      <c r="VE46" s="196">
        <f t="shared" si="149"/>
        <v>0</v>
      </c>
      <c r="VF46" s="196">
        <f t="shared" si="115"/>
        <v>0</v>
      </c>
      <c r="VG46" s="196">
        <f t="shared" si="135"/>
        <v>0</v>
      </c>
      <c r="VH46" s="196">
        <f>IF(IF(sym!$O35=UM46,1,0)=1,ABS(UY46*UR46),-ABS(UY46*UR46))</f>
        <v>0</v>
      </c>
      <c r="VI46" s="196">
        <f>IF(IF(sym!$N35=UM46,1,0)=1,ABS(UY46*UR46),-ABS(UY46*UR46))</f>
        <v>0</v>
      </c>
      <c r="VJ46" s="196">
        <f t="shared" si="144"/>
        <v>0</v>
      </c>
      <c r="VK46" s="196">
        <f t="shared" si="117"/>
        <v>0</v>
      </c>
      <c r="VM46">
        <f t="shared" si="118"/>
        <v>0</v>
      </c>
      <c r="VN46" s="239"/>
      <c r="VO46" s="239"/>
      <c r="VP46" s="239"/>
      <c r="VQ46" s="214"/>
      <c r="VR46" s="240"/>
      <c r="VS46">
        <f t="shared" si="119"/>
        <v>1</v>
      </c>
      <c r="VT46">
        <f t="shared" si="120"/>
        <v>0</v>
      </c>
      <c r="VU46" s="214"/>
      <c r="VV46">
        <f t="shared" si="154"/>
        <v>1</v>
      </c>
      <c r="VW46">
        <f t="shared" si="152"/>
        <v>1</v>
      </c>
      <c r="VX46">
        <f t="shared" si="136"/>
        <v>0</v>
      </c>
      <c r="VY46">
        <f t="shared" si="122"/>
        <v>1</v>
      </c>
      <c r="VZ46" s="248"/>
      <c r="WA46" s="202"/>
      <c r="WB46">
        <v>60</v>
      </c>
      <c r="WC46" t="str">
        <f t="shared" si="83"/>
        <v>FALSE</v>
      </c>
      <c r="WD46">
        <f>VLOOKUP($A46,'FuturesInfo (3)'!$A$2:$V$80,22)</f>
        <v>2</v>
      </c>
      <c r="WE46" s="252"/>
      <c r="WF46">
        <f t="shared" si="123"/>
        <v>2</v>
      </c>
      <c r="WG46" s="138">
        <f>VLOOKUP($A46,'FuturesInfo (3)'!$A$2:$O$80,15)*WD46</f>
        <v>244450</v>
      </c>
      <c r="WH46" s="138">
        <f>VLOOKUP($A46,'FuturesInfo (3)'!$A$2:$O$80,15)*WF46</f>
        <v>244450</v>
      </c>
      <c r="WI46" s="196">
        <f t="shared" si="124"/>
        <v>0</v>
      </c>
      <c r="WJ46" s="196">
        <f t="shared" si="125"/>
        <v>0</v>
      </c>
      <c r="WK46" s="196">
        <f t="shared" si="126"/>
        <v>0</v>
      </c>
      <c r="WL46" s="196">
        <f t="shared" si="127"/>
        <v>0</v>
      </c>
      <c r="WM46" s="196">
        <f t="shared" si="150"/>
        <v>0</v>
      </c>
      <c r="WN46" s="196">
        <f t="shared" si="129"/>
        <v>0</v>
      </c>
      <c r="WO46" s="196">
        <f t="shared" si="137"/>
        <v>0</v>
      </c>
      <c r="WP46" s="196">
        <f>IF(IF(sym!$O35=VU46,1,0)=1,ABS(WG46*VZ46),-ABS(WG46*VZ46))</f>
        <v>0</v>
      </c>
      <c r="WQ46" s="196">
        <f>IF(IF(sym!$N35=VU46,1,0)=1,ABS(WG46*VZ46),-ABS(WG46*VZ46))</f>
        <v>0</v>
      </c>
      <c r="WR46" s="196">
        <f t="shared" si="147"/>
        <v>0</v>
      </c>
      <c r="WS46" s="196">
        <f t="shared" si="131"/>
        <v>0</v>
      </c>
    </row>
    <row r="47" spans="1:617" x14ac:dyDescent="0.25">
      <c r="A47" s="1" t="s">
        <v>360</v>
      </c>
      <c r="B47" s="150" t="str">
        <f>'FuturesInfo (3)'!M35</f>
        <v>@KC</v>
      </c>
      <c r="C47" s="200" t="str">
        <f>VLOOKUP(A47,'FuturesInfo (3)'!$A$2:$K$80,11)</f>
        <v>soft</v>
      </c>
      <c r="F47" t="e">
        <f>#REF!</f>
        <v>#REF!</v>
      </c>
      <c r="G47">
        <v>-1</v>
      </c>
      <c r="H47">
        <v>-1</v>
      </c>
      <c r="I47">
        <v>1</v>
      </c>
      <c r="J47">
        <f t="shared" si="155"/>
        <v>0</v>
      </c>
      <c r="K47">
        <f t="shared" si="156"/>
        <v>0</v>
      </c>
      <c r="L47" s="184">
        <v>3.3333333333299998E-2</v>
      </c>
      <c r="M47" s="2">
        <v>10</v>
      </c>
      <c r="N47">
        <v>60</v>
      </c>
      <c r="O47" t="str">
        <f t="shared" si="157"/>
        <v>TRUE</v>
      </c>
      <c r="P47">
        <f>VLOOKUP($A47,'FuturesInfo (3)'!$A$2:$V$80,22)</f>
        <v>2</v>
      </c>
      <c r="Q47">
        <f t="shared" si="70"/>
        <v>2</v>
      </c>
      <c r="R47">
        <f t="shared" si="70"/>
        <v>2</v>
      </c>
      <c r="S47" s="138">
        <f>VLOOKUP($A47,'FuturesInfo (3)'!$A$2:$O$80,15)*Q47</f>
        <v>109800</v>
      </c>
      <c r="T47" s="144">
        <f t="shared" si="158"/>
        <v>-3659.9999999963397</v>
      </c>
      <c r="U47" s="144">
        <f t="shared" si="84"/>
        <v>-3659.9999999963397</v>
      </c>
      <c r="W47">
        <f t="shared" si="159"/>
        <v>-1</v>
      </c>
      <c r="X47">
        <v>-1</v>
      </c>
      <c r="Y47">
        <v>-1</v>
      </c>
      <c r="Z47">
        <v>1</v>
      </c>
      <c r="AA47">
        <f t="shared" si="138"/>
        <v>0</v>
      </c>
      <c r="AB47">
        <f t="shared" si="160"/>
        <v>0</v>
      </c>
      <c r="AC47" s="1">
        <v>3.6191974823000003E-2</v>
      </c>
      <c r="AD47" s="2">
        <v>10</v>
      </c>
      <c r="AE47">
        <v>60</v>
      </c>
      <c r="AF47" t="str">
        <f t="shared" si="161"/>
        <v>TRUE</v>
      </c>
      <c r="AG47">
        <f>VLOOKUP($A47,'FuturesInfo (3)'!$A$2:$V$80,22)</f>
        <v>2</v>
      </c>
      <c r="AH47">
        <f t="shared" si="162"/>
        <v>3</v>
      </c>
      <c r="AI47">
        <f t="shared" si="85"/>
        <v>2</v>
      </c>
      <c r="AJ47" s="138">
        <f>VLOOKUP($A47,'FuturesInfo (3)'!$A$2:$O$80,15)*AI47</f>
        <v>109800</v>
      </c>
      <c r="AK47" s="196">
        <f t="shared" si="163"/>
        <v>-3973.8788355654005</v>
      </c>
      <c r="AL47" s="196">
        <f t="shared" si="87"/>
        <v>-3973.8788355654005</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109800</v>
      </c>
      <c r="BB47" s="196">
        <f t="shared" si="80"/>
        <v>-416.85649202692798</v>
      </c>
      <c r="BC47" s="196">
        <f t="shared" si="89"/>
        <v>416.85649202692798</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f t="shared" si="90"/>
        <v>1</v>
      </c>
      <c r="SX47" s="239">
        <v>-1</v>
      </c>
      <c r="SY47" s="239">
        <v>-1</v>
      </c>
      <c r="SZ47" s="239">
        <v>1</v>
      </c>
      <c r="TA47" s="214">
        <v>1</v>
      </c>
      <c r="TB47" s="240">
        <v>-4</v>
      </c>
      <c r="TC47">
        <f t="shared" si="91"/>
        <v>-1</v>
      </c>
      <c r="TD47">
        <f t="shared" si="92"/>
        <v>-1</v>
      </c>
      <c r="TE47" s="214">
        <v>1</v>
      </c>
      <c r="TF47">
        <f t="shared" si="140"/>
        <v>0</v>
      </c>
      <c r="TG47">
        <f t="shared" si="93"/>
        <v>1</v>
      </c>
      <c r="TH47">
        <f t="shared" si="132"/>
        <v>0</v>
      </c>
      <c r="TI47">
        <f t="shared" si="94"/>
        <v>0</v>
      </c>
      <c r="TJ47" s="248"/>
      <c r="TK47" s="202">
        <v>42548</v>
      </c>
      <c r="TL47">
        <v>60</v>
      </c>
      <c r="TM47" t="str">
        <f t="shared" si="81"/>
        <v>TRUE</v>
      </c>
      <c r="TN47">
        <f>VLOOKUP($A47,'FuturesInfo (3)'!$A$2:$V$80,22)</f>
        <v>2</v>
      </c>
      <c r="TO47" s="252">
        <v>1</v>
      </c>
      <c r="TP47">
        <f t="shared" si="95"/>
        <v>3</v>
      </c>
      <c r="TQ47" s="138">
        <f>VLOOKUP($A47,'FuturesInfo (3)'!$A$2:$O$80,15)*TN47</f>
        <v>109800</v>
      </c>
      <c r="TR47" s="138">
        <f>VLOOKUP($A47,'FuturesInfo (3)'!$A$2:$O$80,15)*TP47</f>
        <v>164700</v>
      </c>
      <c r="TS47" s="196">
        <f t="shared" si="96"/>
        <v>0</v>
      </c>
      <c r="TT47" s="196">
        <f t="shared" si="97"/>
        <v>0</v>
      </c>
      <c r="TU47" s="196">
        <f t="shared" si="98"/>
        <v>0</v>
      </c>
      <c r="TV47" s="196">
        <f t="shared" si="99"/>
        <v>0</v>
      </c>
      <c r="TW47" s="196">
        <f t="shared" si="148"/>
        <v>0</v>
      </c>
      <c r="TX47" s="196">
        <f t="shared" si="101"/>
        <v>0</v>
      </c>
      <c r="TY47" s="196">
        <f t="shared" si="133"/>
        <v>0</v>
      </c>
      <c r="TZ47" s="196">
        <f>IF(IF(sym!$O36=TE47,1,0)=1,ABS(TQ47*TJ47),-ABS(TQ47*TJ47))</f>
        <v>0</v>
      </c>
      <c r="UA47" s="196">
        <f>IF(IF(sym!$N36=TE47,1,0)=1,ABS(TQ47*TJ47),-ABS(TQ47*TJ47))</f>
        <v>0</v>
      </c>
      <c r="UB47" s="196">
        <f t="shared" si="141"/>
        <v>0</v>
      </c>
      <c r="UC47" s="196">
        <f t="shared" si="103"/>
        <v>0</v>
      </c>
      <c r="UE47">
        <f t="shared" si="104"/>
        <v>1</v>
      </c>
      <c r="UF47" s="239">
        <v>-1</v>
      </c>
      <c r="UG47" s="239">
        <v>-1</v>
      </c>
      <c r="UH47" s="239">
        <v>1</v>
      </c>
      <c r="UI47" s="214">
        <v>1</v>
      </c>
      <c r="UJ47" s="240">
        <v>-4</v>
      </c>
      <c r="UK47">
        <f t="shared" si="105"/>
        <v>-1</v>
      </c>
      <c r="UL47">
        <f t="shared" si="106"/>
        <v>-1</v>
      </c>
      <c r="UM47" s="214"/>
      <c r="UN47">
        <f t="shared" si="153"/>
        <v>0</v>
      </c>
      <c r="UO47">
        <f t="shared" si="151"/>
        <v>0</v>
      </c>
      <c r="UP47">
        <f t="shared" si="134"/>
        <v>0</v>
      </c>
      <c r="UQ47">
        <f t="shared" si="108"/>
        <v>0</v>
      </c>
      <c r="UR47" s="248"/>
      <c r="US47" s="202">
        <v>42548</v>
      </c>
      <c r="UT47">
        <v>60</v>
      </c>
      <c r="UU47" t="str">
        <f t="shared" si="82"/>
        <v>TRUE</v>
      </c>
      <c r="UV47">
        <f>VLOOKUP($A47,'FuturesInfo (3)'!$A$2:$V$80,22)</f>
        <v>2</v>
      </c>
      <c r="UW47" s="252">
        <v>1</v>
      </c>
      <c r="UX47">
        <f t="shared" si="109"/>
        <v>3</v>
      </c>
      <c r="UY47" s="138">
        <f>VLOOKUP($A47,'FuturesInfo (3)'!$A$2:$O$80,15)*UV47</f>
        <v>109800</v>
      </c>
      <c r="UZ47" s="138">
        <f>VLOOKUP($A47,'FuturesInfo (3)'!$A$2:$O$80,15)*UX47</f>
        <v>164700</v>
      </c>
      <c r="VA47" s="196">
        <f t="shared" si="110"/>
        <v>0</v>
      </c>
      <c r="VB47" s="196">
        <f t="shared" si="111"/>
        <v>0</v>
      </c>
      <c r="VC47" s="196">
        <f t="shared" si="112"/>
        <v>0</v>
      </c>
      <c r="VD47" s="196">
        <f t="shared" si="113"/>
        <v>0</v>
      </c>
      <c r="VE47" s="196">
        <f t="shared" si="149"/>
        <v>0</v>
      </c>
      <c r="VF47" s="196">
        <f t="shared" si="115"/>
        <v>0</v>
      </c>
      <c r="VG47" s="196">
        <f t="shared" si="135"/>
        <v>0</v>
      </c>
      <c r="VH47" s="196">
        <f>IF(IF(sym!$O36=UM47,1,0)=1,ABS(UY47*UR47),-ABS(UY47*UR47))</f>
        <v>0</v>
      </c>
      <c r="VI47" s="196">
        <f>IF(IF(sym!$N36=UM47,1,0)=1,ABS(UY47*UR47),-ABS(UY47*UR47))</f>
        <v>0</v>
      </c>
      <c r="VJ47" s="196">
        <f t="shared" si="144"/>
        <v>0</v>
      </c>
      <c r="VK47" s="196">
        <f t="shared" si="117"/>
        <v>0</v>
      </c>
      <c r="VM47">
        <f t="shared" si="118"/>
        <v>0</v>
      </c>
      <c r="VN47" s="239"/>
      <c r="VO47" s="239"/>
      <c r="VP47" s="239"/>
      <c r="VQ47" s="214"/>
      <c r="VR47" s="240"/>
      <c r="VS47">
        <f t="shared" si="119"/>
        <v>1</v>
      </c>
      <c r="VT47">
        <f t="shared" si="120"/>
        <v>0</v>
      </c>
      <c r="VU47" s="214"/>
      <c r="VV47">
        <f t="shared" si="154"/>
        <v>1</v>
      </c>
      <c r="VW47">
        <f t="shared" si="152"/>
        <v>1</v>
      </c>
      <c r="VX47">
        <f t="shared" si="136"/>
        <v>0</v>
      </c>
      <c r="VY47">
        <f t="shared" si="122"/>
        <v>1</v>
      </c>
      <c r="VZ47" s="248"/>
      <c r="WA47" s="202"/>
      <c r="WB47">
        <v>60</v>
      </c>
      <c r="WC47" t="str">
        <f t="shared" si="83"/>
        <v>FALSE</v>
      </c>
      <c r="WD47">
        <f>VLOOKUP($A47,'FuturesInfo (3)'!$A$2:$V$80,22)</f>
        <v>2</v>
      </c>
      <c r="WE47" s="252"/>
      <c r="WF47">
        <f t="shared" si="123"/>
        <v>2</v>
      </c>
      <c r="WG47" s="138">
        <f>VLOOKUP($A47,'FuturesInfo (3)'!$A$2:$O$80,15)*WD47</f>
        <v>109800</v>
      </c>
      <c r="WH47" s="138">
        <f>VLOOKUP($A47,'FuturesInfo (3)'!$A$2:$O$80,15)*WF47</f>
        <v>109800</v>
      </c>
      <c r="WI47" s="196">
        <f t="shared" si="124"/>
        <v>0</v>
      </c>
      <c r="WJ47" s="196">
        <f t="shared" si="125"/>
        <v>0</v>
      </c>
      <c r="WK47" s="196">
        <f t="shared" si="126"/>
        <v>0</v>
      </c>
      <c r="WL47" s="196">
        <f t="shared" si="127"/>
        <v>0</v>
      </c>
      <c r="WM47" s="196">
        <f t="shared" si="150"/>
        <v>0</v>
      </c>
      <c r="WN47" s="196">
        <f t="shared" si="129"/>
        <v>0</v>
      </c>
      <c r="WO47" s="196">
        <f t="shared" si="137"/>
        <v>0</v>
      </c>
      <c r="WP47" s="196">
        <f>IF(IF(sym!$O36=VU47,1,0)=1,ABS(WG47*VZ47),-ABS(WG47*VZ47))</f>
        <v>0</v>
      </c>
      <c r="WQ47" s="196">
        <f>IF(IF(sym!$N36=VU47,1,0)=1,ABS(WG47*VZ47),-ABS(WG47*VZ47))</f>
        <v>0</v>
      </c>
      <c r="WR47" s="196">
        <f t="shared" si="147"/>
        <v>0</v>
      </c>
      <c r="WS47" s="196">
        <f t="shared" si="131"/>
        <v>0</v>
      </c>
    </row>
    <row r="48" spans="1:617" x14ac:dyDescent="0.25">
      <c r="A48" s="1" t="s">
        <v>1060</v>
      </c>
      <c r="B48" s="150" t="str">
        <f>'FuturesInfo (3)'!M36</f>
        <v>@KW</v>
      </c>
      <c r="C48" s="200" t="str">
        <f>VLOOKUP(A48,'FuturesInfo (3)'!$A$2:$K$80,11)</f>
        <v>grain</v>
      </c>
      <c r="F48" t="e">
        <f>#REF!</f>
        <v>#REF!</v>
      </c>
      <c r="G48">
        <v>1</v>
      </c>
      <c r="H48">
        <v>-1</v>
      </c>
      <c r="I48">
        <v>1</v>
      </c>
      <c r="J48">
        <f t="shared" si="155"/>
        <v>1</v>
      </c>
      <c r="K48">
        <f t="shared" si="156"/>
        <v>0</v>
      </c>
      <c r="L48" s="184">
        <v>2.0452099031199999E-2</v>
      </c>
      <c r="M48" s="2">
        <v>10</v>
      </c>
      <c r="N48">
        <v>60</v>
      </c>
      <c r="O48" t="str">
        <f t="shared" si="157"/>
        <v>TRUE</v>
      </c>
      <c r="P48">
        <f>VLOOKUP($A48,'FuturesInfo (3)'!$A$2:$V$80,22)</f>
        <v>4</v>
      </c>
      <c r="Q48">
        <f t="shared" si="70"/>
        <v>4</v>
      </c>
      <c r="R48">
        <f t="shared" si="70"/>
        <v>4</v>
      </c>
      <c r="S48" s="138">
        <f>VLOOKUP($A48,'FuturesInfo (3)'!$A$2:$O$80,15)*Q48</f>
        <v>82300</v>
      </c>
      <c r="T48" s="144">
        <f t="shared" si="158"/>
        <v>1683.2077502677598</v>
      </c>
      <c r="U48" s="144">
        <f t="shared" si="84"/>
        <v>-1683.2077502677598</v>
      </c>
      <c r="W48">
        <f t="shared" si="159"/>
        <v>1</v>
      </c>
      <c r="X48">
        <v>1</v>
      </c>
      <c r="Y48">
        <v>-1</v>
      </c>
      <c r="Z48">
        <v>1</v>
      </c>
      <c r="AA48">
        <f t="shared" si="138"/>
        <v>1</v>
      </c>
      <c r="AB48">
        <f t="shared" si="160"/>
        <v>0</v>
      </c>
      <c r="AC48" s="1">
        <v>1.52953586498E-2</v>
      </c>
      <c r="AD48" s="2">
        <v>10</v>
      </c>
      <c r="AE48">
        <v>60</v>
      </c>
      <c r="AF48" t="str">
        <f t="shared" si="161"/>
        <v>TRUE</v>
      </c>
      <c r="AG48">
        <f>VLOOKUP($A48,'FuturesInfo (3)'!$A$2:$V$80,22)</f>
        <v>4</v>
      </c>
      <c r="AH48">
        <f t="shared" si="162"/>
        <v>3</v>
      </c>
      <c r="AI48">
        <f t="shared" si="85"/>
        <v>4</v>
      </c>
      <c r="AJ48" s="138">
        <f>VLOOKUP($A48,'FuturesInfo (3)'!$A$2:$O$80,15)*AI48</f>
        <v>82300</v>
      </c>
      <c r="AK48" s="196">
        <f t="shared" si="163"/>
        <v>1258.80801687854</v>
      </c>
      <c r="AL48" s="196">
        <f t="shared" si="87"/>
        <v>-1258.80801687854</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82300</v>
      </c>
      <c r="BB48" s="196">
        <f t="shared" si="80"/>
        <v>-641.29870129888297</v>
      </c>
      <c r="BC48" s="196">
        <f t="shared" si="89"/>
        <v>-641.29870129888297</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f t="shared" si="90"/>
        <v>-1</v>
      </c>
      <c r="SX48" s="239">
        <v>1</v>
      </c>
      <c r="SY48" s="239">
        <v>1</v>
      </c>
      <c r="SZ48" s="239">
        <v>-1</v>
      </c>
      <c r="TA48" s="214">
        <v>1</v>
      </c>
      <c r="TB48" s="240">
        <v>17</v>
      </c>
      <c r="TC48">
        <f t="shared" si="91"/>
        <v>-1</v>
      </c>
      <c r="TD48">
        <f t="shared" si="92"/>
        <v>1</v>
      </c>
      <c r="TE48" s="214">
        <v>-1</v>
      </c>
      <c r="TF48">
        <f t="shared" si="140"/>
        <v>0</v>
      </c>
      <c r="TG48">
        <f t="shared" si="93"/>
        <v>0</v>
      </c>
      <c r="TH48">
        <f t="shared" si="132"/>
        <v>1</v>
      </c>
      <c r="TI48">
        <f t="shared" si="94"/>
        <v>0</v>
      </c>
      <c r="TJ48" s="248"/>
      <c r="TK48" s="202">
        <v>42529</v>
      </c>
      <c r="TL48">
        <v>60</v>
      </c>
      <c r="TM48" t="str">
        <f t="shared" si="81"/>
        <v>TRUE</v>
      </c>
      <c r="TN48">
        <f>VLOOKUP($A48,'FuturesInfo (3)'!$A$2:$V$80,22)</f>
        <v>4</v>
      </c>
      <c r="TO48" s="252">
        <v>1</v>
      </c>
      <c r="TP48">
        <f t="shared" si="95"/>
        <v>5</v>
      </c>
      <c r="TQ48" s="138">
        <f>VLOOKUP($A48,'FuturesInfo (3)'!$A$2:$O$80,15)*TN48</f>
        <v>82300</v>
      </c>
      <c r="TR48" s="138">
        <f>VLOOKUP($A48,'FuturesInfo (3)'!$A$2:$O$80,15)*TP48</f>
        <v>102875</v>
      </c>
      <c r="TS48" s="196">
        <f t="shared" si="96"/>
        <v>0</v>
      </c>
      <c r="TT48" s="196">
        <f t="shared" si="97"/>
        <v>0</v>
      </c>
      <c r="TU48" s="196">
        <f t="shared" si="98"/>
        <v>0</v>
      </c>
      <c r="TV48" s="196">
        <f t="shared" si="99"/>
        <v>0</v>
      </c>
      <c r="TW48" s="196">
        <f t="shared" si="148"/>
        <v>0</v>
      </c>
      <c r="TX48" s="196">
        <f t="shared" si="101"/>
        <v>0</v>
      </c>
      <c r="TY48" s="196">
        <f t="shared" si="133"/>
        <v>0</v>
      </c>
      <c r="TZ48" s="196">
        <f>IF(IF(sym!$O37=TE48,1,0)=1,ABS(TQ48*TJ48),-ABS(TQ48*TJ48))</f>
        <v>0</v>
      </c>
      <c r="UA48" s="196">
        <f>IF(IF(sym!$N37=TE48,1,0)=1,ABS(TQ48*TJ48),-ABS(TQ48*TJ48))</f>
        <v>0</v>
      </c>
      <c r="UB48" s="196">
        <f t="shared" si="141"/>
        <v>0</v>
      </c>
      <c r="UC48" s="196">
        <f t="shared" si="103"/>
        <v>0</v>
      </c>
      <c r="UE48">
        <f t="shared" si="104"/>
        <v>-1</v>
      </c>
      <c r="UF48" s="239">
        <v>1</v>
      </c>
      <c r="UG48" s="239">
        <v>1</v>
      </c>
      <c r="UH48" s="239">
        <v>-1</v>
      </c>
      <c r="UI48" s="214">
        <v>1</v>
      </c>
      <c r="UJ48" s="240">
        <v>17</v>
      </c>
      <c r="UK48">
        <f t="shared" si="105"/>
        <v>-1</v>
      </c>
      <c r="UL48">
        <f t="shared" si="106"/>
        <v>1</v>
      </c>
      <c r="UM48" s="214"/>
      <c r="UN48">
        <f t="shared" si="153"/>
        <v>0</v>
      </c>
      <c r="UO48">
        <f t="shared" si="151"/>
        <v>0</v>
      </c>
      <c r="UP48">
        <f t="shared" si="134"/>
        <v>0</v>
      </c>
      <c r="UQ48">
        <f t="shared" si="108"/>
        <v>0</v>
      </c>
      <c r="UR48" s="248"/>
      <c r="US48" s="202">
        <v>42529</v>
      </c>
      <c r="UT48">
        <v>60</v>
      </c>
      <c r="UU48" t="str">
        <f t="shared" si="82"/>
        <v>TRUE</v>
      </c>
      <c r="UV48">
        <f>VLOOKUP($A48,'FuturesInfo (3)'!$A$2:$V$80,22)</f>
        <v>4</v>
      </c>
      <c r="UW48" s="252">
        <v>1</v>
      </c>
      <c r="UX48">
        <f t="shared" si="109"/>
        <v>5</v>
      </c>
      <c r="UY48" s="138">
        <f>VLOOKUP($A48,'FuturesInfo (3)'!$A$2:$O$80,15)*UV48</f>
        <v>82300</v>
      </c>
      <c r="UZ48" s="138">
        <f>VLOOKUP($A48,'FuturesInfo (3)'!$A$2:$O$80,15)*UX48</f>
        <v>102875</v>
      </c>
      <c r="VA48" s="196">
        <f t="shared" si="110"/>
        <v>0</v>
      </c>
      <c r="VB48" s="196">
        <f t="shared" si="111"/>
        <v>0</v>
      </c>
      <c r="VC48" s="196">
        <f t="shared" si="112"/>
        <v>0</v>
      </c>
      <c r="VD48" s="196">
        <f t="shared" si="113"/>
        <v>0</v>
      </c>
      <c r="VE48" s="196">
        <f t="shared" si="149"/>
        <v>0</v>
      </c>
      <c r="VF48" s="196">
        <f t="shared" si="115"/>
        <v>0</v>
      </c>
      <c r="VG48" s="196">
        <f t="shared" si="135"/>
        <v>0</v>
      </c>
      <c r="VH48" s="196">
        <f>IF(IF(sym!$O37=UM48,1,0)=1,ABS(UY48*UR48),-ABS(UY48*UR48))</f>
        <v>0</v>
      </c>
      <c r="VI48" s="196">
        <f>IF(IF(sym!$N37=UM48,1,0)=1,ABS(UY48*UR48),-ABS(UY48*UR48))</f>
        <v>0</v>
      </c>
      <c r="VJ48" s="196">
        <f t="shared" si="144"/>
        <v>0</v>
      </c>
      <c r="VK48" s="196">
        <f t="shared" si="117"/>
        <v>0</v>
      </c>
      <c r="VM48">
        <f t="shared" si="118"/>
        <v>0</v>
      </c>
      <c r="VN48" s="239"/>
      <c r="VO48" s="239"/>
      <c r="VP48" s="239"/>
      <c r="VQ48" s="214"/>
      <c r="VR48" s="240"/>
      <c r="VS48">
        <f t="shared" si="119"/>
        <v>1</v>
      </c>
      <c r="VT48">
        <f t="shared" si="120"/>
        <v>0</v>
      </c>
      <c r="VU48" s="214"/>
      <c r="VV48">
        <f t="shared" si="154"/>
        <v>1</v>
      </c>
      <c r="VW48">
        <f t="shared" si="152"/>
        <v>1</v>
      </c>
      <c r="VX48">
        <f t="shared" si="136"/>
        <v>0</v>
      </c>
      <c r="VY48">
        <f t="shared" si="122"/>
        <v>1</v>
      </c>
      <c r="VZ48" s="248"/>
      <c r="WA48" s="202"/>
      <c r="WB48">
        <v>60</v>
      </c>
      <c r="WC48" t="str">
        <f t="shared" si="83"/>
        <v>FALSE</v>
      </c>
      <c r="WD48">
        <f>VLOOKUP($A48,'FuturesInfo (3)'!$A$2:$V$80,22)</f>
        <v>4</v>
      </c>
      <c r="WE48" s="252"/>
      <c r="WF48">
        <f t="shared" si="123"/>
        <v>3</v>
      </c>
      <c r="WG48" s="138">
        <f>VLOOKUP($A48,'FuturesInfo (3)'!$A$2:$O$80,15)*WD48</f>
        <v>82300</v>
      </c>
      <c r="WH48" s="138">
        <f>VLOOKUP($A48,'FuturesInfo (3)'!$A$2:$O$80,15)*WF48</f>
        <v>61725</v>
      </c>
      <c r="WI48" s="196">
        <f t="shared" si="124"/>
        <v>0</v>
      </c>
      <c r="WJ48" s="196">
        <f t="shared" si="125"/>
        <v>0</v>
      </c>
      <c r="WK48" s="196">
        <f t="shared" si="126"/>
        <v>0</v>
      </c>
      <c r="WL48" s="196">
        <f t="shared" si="127"/>
        <v>0</v>
      </c>
      <c r="WM48" s="196">
        <f t="shared" si="150"/>
        <v>0</v>
      </c>
      <c r="WN48" s="196">
        <f t="shared" si="129"/>
        <v>0</v>
      </c>
      <c r="WO48" s="196">
        <f t="shared" si="137"/>
        <v>0</v>
      </c>
      <c r="WP48" s="196">
        <f>IF(IF(sym!$O37=VU48,1,0)=1,ABS(WG48*VZ48),-ABS(WG48*VZ48))</f>
        <v>0</v>
      </c>
      <c r="WQ48" s="196">
        <f>IF(IF(sym!$N37=VU48,1,0)=1,ABS(WG48*VZ48),-ABS(WG48*VZ48))</f>
        <v>0</v>
      </c>
      <c r="WR48" s="196">
        <f t="shared" si="147"/>
        <v>0</v>
      </c>
      <c r="WS48" s="196">
        <f t="shared" si="131"/>
        <v>0</v>
      </c>
    </row>
    <row r="49" spans="1:617" x14ac:dyDescent="0.25">
      <c r="A49" s="5" t="s">
        <v>362</v>
      </c>
      <c r="B49" s="150" t="str">
        <f>'FuturesInfo (3)'!M37</f>
        <v>@LB</v>
      </c>
      <c r="C49" s="200" t="str">
        <f>VLOOKUP(A49,'FuturesInfo (3)'!$A$2:$K$80,11)</f>
        <v>soft</v>
      </c>
      <c r="F49" s="5" t="e">
        <f>#REF!</f>
        <v>#REF!</v>
      </c>
      <c r="G49" s="5">
        <v>1</v>
      </c>
      <c r="H49">
        <v>1</v>
      </c>
      <c r="I49" s="5">
        <v>1</v>
      </c>
      <c r="J49">
        <f t="shared" si="155"/>
        <v>1</v>
      </c>
      <c r="K49">
        <f t="shared" si="156"/>
        <v>1</v>
      </c>
      <c r="L49" s="185">
        <v>1.6846361186000001E-2</v>
      </c>
      <c r="M49" s="167">
        <v>10</v>
      </c>
      <c r="N49" s="5">
        <v>60</v>
      </c>
      <c r="O49" t="str">
        <f t="shared" si="157"/>
        <v>TRUE</v>
      </c>
      <c r="P49">
        <f>VLOOKUP($A49,'FuturesInfo (3)'!$A$2:$V$80,22)</f>
        <v>3</v>
      </c>
      <c r="Q49">
        <f t="shared" si="70"/>
        <v>3</v>
      </c>
      <c r="R49">
        <f t="shared" si="70"/>
        <v>3</v>
      </c>
      <c r="S49" s="138">
        <f>VLOOKUP($A49,'FuturesInfo (3)'!$A$2:$O$80,15)*Q49</f>
        <v>103950</v>
      </c>
      <c r="T49" s="144">
        <f t="shared" si="158"/>
        <v>1751.1792452847001</v>
      </c>
      <c r="U49" s="144">
        <f t="shared" si="84"/>
        <v>1751.1792452847001</v>
      </c>
      <c r="W49" s="5">
        <f t="shared" si="159"/>
        <v>1</v>
      </c>
      <c r="X49" s="5">
        <v>1</v>
      </c>
      <c r="Y49">
        <v>1</v>
      </c>
      <c r="Z49" s="5">
        <v>1</v>
      </c>
      <c r="AA49">
        <f t="shared" si="138"/>
        <v>1</v>
      </c>
      <c r="AB49">
        <f t="shared" si="160"/>
        <v>1</v>
      </c>
      <c r="AC49" s="5">
        <v>1.4247846255800001E-2</v>
      </c>
      <c r="AD49" s="167">
        <v>10</v>
      </c>
      <c r="AE49" s="5">
        <v>60</v>
      </c>
      <c r="AF49" t="str">
        <f t="shared" si="161"/>
        <v>TRUE</v>
      </c>
      <c r="AG49">
        <f>VLOOKUP($A49,'FuturesInfo (3)'!$A$2:$V$80,22)</f>
        <v>3</v>
      </c>
      <c r="AH49">
        <f t="shared" si="162"/>
        <v>4</v>
      </c>
      <c r="AI49">
        <f t="shared" si="85"/>
        <v>3</v>
      </c>
      <c r="AJ49" s="138">
        <f>VLOOKUP($A49,'FuturesInfo (3)'!$A$2:$O$80,15)*AI49</f>
        <v>103950</v>
      </c>
      <c r="AK49" s="196">
        <f t="shared" si="163"/>
        <v>1481.06361829041</v>
      </c>
      <c r="AL49" s="196">
        <f t="shared" si="87"/>
        <v>1481.06361829041</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103950</v>
      </c>
      <c r="BB49" s="196">
        <f t="shared" si="80"/>
        <v>2445.083306109675</v>
      </c>
      <c r="BC49" s="196">
        <f t="shared" si="89"/>
        <v>-2445.083306109675</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f t="shared" si="90"/>
        <v>1</v>
      </c>
      <c r="SX49" s="242">
        <v>1</v>
      </c>
      <c r="SY49" s="242">
        <v>1</v>
      </c>
      <c r="SZ49" s="242">
        <v>1</v>
      </c>
      <c r="TA49" s="214">
        <v>-1</v>
      </c>
      <c r="TB49" s="240">
        <v>-4</v>
      </c>
      <c r="TC49">
        <f t="shared" si="91"/>
        <v>1</v>
      </c>
      <c r="TD49">
        <f t="shared" si="92"/>
        <v>1</v>
      </c>
      <c r="TE49" s="246">
        <v>1</v>
      </c>
      <c r="TF49">
        <f t="shared" si="140"/>
        <v>1</v>
      </c>
      <c r="TG49">
        <f t="shared" si="93"/>
        <v>0</v>
      </c>
      <c r="TH49">
        <f t="shared" si="132"/>
        <v>1</v>
      </c>
      <c r="TI49">
        <f t="shared" si="94"/>
        <v>1</v>
      </c>
      <c r="TJ49" s="246"/>
      <c r="TK49" s="202">
        <v>42548</v>
      </c>
      <c r="TL49" s="5">
        <v>60</v>
      </c>
      <c r="TM49" t="str">
        <f t="shared" si="81"/>
        <v>TRUE</v>
      </c>
      <c r="TN49">
        <f>VLOOKUP($A49,'FuturesInfo (3)'!$A$2:$V$80,22)</f>
        <v>3</v>
      </c>
      <c r="TO49" s="252">
        <v>2</v>
      </c>
      <c r="TP49">
        <f t="shared" si="95"/>
        <v>2</v>
      </c>
      <c r="TQ49" s="138">
        <f>VLOOKUP($A49,'FuturesInfo (3)'!$A$2:$O$80,15)*TN49</f>
        <v>103950</v>
      </c>
      <c r="TR49" s="138">
        <f>VLOOKUP($A49,'FuturesInfo (3)'!$A$2:$O$80,15)*TP49</f>
        <v>69300</v>
      </c>
      <c r="TS49" s="196">
        <f t="shared" si="96"/>
        <v>0</v>
      </c>
      <c r="TT49" s="196">
        <f t="shared" si="97"/>
        <v>0</v>
      </c>
      <c r="TU49" s="196">
        <f t="shared" si="98"/>
        <v>0</v>
      </c>
      <c r="TV49" s="196">
        <f t="shared" si="99"/>
        <v>0</v>
      </c>
      <c r="TW49" s="196">
        <f t="shared" si="148"/>
        <v>0</v>
      </c>
      <c r="TX49" s="196">
        <f t="shared" si="101"/>
        <v>0</v>
      </c>
      <c r="TY49" s="196">
        <f t="shared" si="133"/>
        <v>0</v>
      </c>
      <c r="TZ49" s="196">
        <f>IF(IF(sym!$O38=TE49,1,0)=1,ABS(TQ49*TJ49),-ABS(TQ49*TJ49))</f>
        <v>0</v>
      </c>
      <c r="UA49" s="196">
        <f>IF(IF(sym!$N38=TE49,1,0)=1,ABS(TQ49*TJ49),-ABS(TQ49*TJ49))</f>
        <v>0</v>
      </c>
      <c r="UB49" s="196">
        <f t="shared" si="141"/>
        <v>0</v>
      </c>
      <c r="UC49" s="196">
        <f t="shared" si="103"/>
        <v>0</v>
      </c>
      <c r="UE49">
        <f t="shared" si="104"/>
        <v>1</v>
      </c>
      <c r="UF49" s="242">
        <v>1</v>
      </c>
      <c r="UG49" s="242">
        <v>1</v>
      </c>
      <c r="UH49" s="242">
        <v>1</v>
      </c>
      <c r="UI49" s="214">
        <v>-1</v>
      </c>
      <c r="UJ49" s="240">
        <v>-4</v>
      </c>
      <c r="UK49">
        <f t="shared" si="105"/>
        <v>1</v>
      </c>
      <c r="UL49">
        <f t="shared" si="106"/>
        <v>1</v>
      </c>
      <c r="UM49" s="246"/>
      <c r="UN49">
        <f t="shared" si="153"/>
        <v>0</v>
      </c>
      <c r="UO49">
        <f t="shared" si="151"/>
        <v>0</v>
      </c>
      <c r="UP49">
        <f t="shared" si="134"/>
        <v>0</v>
      </c>
      <c r="UQ49">
        <f t="shared" si="108"/>
        <v>0</v>
      </c>
      <c r="UR49" s="246"/>
      <c r="US49" s="202">
        <v>42548</v>
      </c>
      <c r="UT49" s="5">
        <v>60</v>
      </c>
      <c r="UU49" t="str">
        <f t="shared" si="82"/>
        <v>TRUE</v>
      </c>
      <c r="UV49">
        <f>VLOOKUP($A49,'FuturesInfo (3)'!$A$2:$V$80,22)</f>
        <v>3</v>
      </c>
      <c r="UW49" s="252">
        <v>2</v>
      </c>
      <c r="UX49">
        <f t="shared" si="109"/>
        <v>2</v>
      </c>
      <c r="UY49" s="138">
        <f>VLOOKUP($A49,'FuturesInfo (3)'!$A$2:$O$80,15)*UV49</f>
        <v>103950</v>
      </c>
      <c r="UZ49" s="138">
        <f>VLOOKUP($A49,'FuturesInfo (3)'!$A$2:$O$80,15)*UX49</f>
        <v>69300</v>
      </c>
      <c r="VA49" s="196">
        <f t="shared" si="110"/>
        <v>0</v>
      </c>
      <c r="VB49" s="196">
        <f t="shared" si="111"/>
        <v>0</v>
      </c>
      <c r="VC49" s="196">
        <f t="shared" si="112"/>
        <v>0</v>
      </c>
      <c r="VD49" s="196">
        <f t="shared" si="113"/>
        <v>0</v>
      </c>
      <c r="VE49" s="196">
        <f t="shared" si="149"/>
        <v>0</v>
      </c>
      <c r="VF49" s="196">
        <f t="shared" si="115"/>
        <v>0</v>
      </c>
      <c r="VG49" s="196">
        <f t="shared" si="135"/>
        <v>0</v>
      </c>
      <c r="VH49" s="196">
        <f>IF(IF(sym!$O38=UM49,1,0)=1,ABS(UY49*UR49),-ABS(UY49*UR49))</f>
        <v>0</v>
      </c>
      <c r="VI49" s="196">
        <f>IF(IF(sym!$N38=UM49,1,0)=1,ABS(UY49*UR49),-ABS(UY49*UR49))</f>
        <v>0</v>
      </c>
      <c r="VJ49" s="196">
        <f t="shared" si="144"/>
        <v>0</v>
      </c>
      <c r="VK49" s="196">
        <f t="shared" si="117"/>
        <v>0</v>
      </c>
      <c r="VM49">
        <f t="shared" si="118"/>
        <v>0</v>
      </c>
      <c r="VN49" s="242"/>
      <c r="VO49" s="242"/>
      <c r="VP49" s="242"/>
      <c r="VQ49" s="214"/>
      <c r="VR49" s="240"/>
      <c r="VS49">
        <f t="shared" si="119"/>
        <v>1</v>
      </c>
      <c r="VT49">
        <f t="shared" si="120"/>
        <v>0</v>
      </c>
      <c r="VU49" s="246"/>
      <c r="VV49">
        <f t="shared" si="154"/>
        <v>1</v>
      </c>
      <c r="VW49">
        <f t="shared" si="152"/>
        <v>1</v>
      </c>
      <c r="VX49">
        <f t="shared" si="136"/>
        <v>0</v>
      </c>
      <c r="VY49">
        <f t="shared" si="122"/>
        <v>1</v>
      </c>
      <c r="VZ49" s="246"/>
      <c r="WA49" s="202"/>
      <c r="WB49" s="5">
        <v>60</v>
      </c>
      <c r="WC49" t="str">
        <f t="shared" si="83"/>
        <v>FALSE</v>
      </c>
      <c r="WD49">
        <f>VLOOKUP($A49,'FuturesInfo (3)'!$A$2:$V$80,22)</f>
        <v>3</v>
      </c>
      <c r="WE49" s="252"/>
      <c r="WF49">
        <f t="shared" si="123"/>
        <v>2</v>
      </c>
      <c r="WG49" s="138">
        <f>VLOOKUP($A49,'FuturesInfo (3)'!$A$2:$O$80,15)*WD49</f>
        <v>103950</v>
      </c>
      <c r="WH49" s="138">
        <f>VLOOKUP($A49,'FuturesInfo (3)'!$A$2:$O$80,15)*WF49</f>
        <v>69300</v>
      </c>
      <c r="WI49" s="196">
        <f t="shared" si="124"/>
        <v>0</v>
      </c>
      <c r="WJ49" s="196">
        <f t="shared" si="125"/>
        <v>0</v>
      </c>
      <c r="WK49" s="196">
        <f t="shared" si="126"/>
        <v>0</v>
      </c>
      <c r="WL49" s="196">
        <f t="shared" si="127"/>
        <v>0</v>
      </c>
      <c r="WM49" s="196">
        <f t="shared" si="150"/>
        <v>0</v>
      </c>
      <c r="WN49" s="196">
        <f t="shared" si="129"/>
        <v>0</v>
      </c>
      <c r="WO49" s="196">
        <f t="shared" si="137"/>
        <v>0</v>
      </c>
      <c r="WP49" s="196">
        <f>IF(IF(sym!$O38=VU49,1,0)=1,ABS(WG49*VZ49),-ABS(WG49*VZ49))</f>
        <v>0</v>
      </c>
      <c r="WQ49" s="196">
        <f>IF(IF(sym!$N38=VU49,1,0)=1,ABS(WG49*VZ49),-ABS(WG49*VZ49))</f>
        <v>0</v>
      </c>
      <c r="WR49" s="196">
        <f t="shared" si="147"/>
        <v>0</v>
      </c>
      <c r="WS49" s="196">
        <f t="shared" si="131"/>
        <v>0</v>
      </c>
    </row>
    <row r="50" spans="1:617" x14ac:dyDescent="0.25">
      <c r="A50" s="1" t="s">
        <v>364</v>
      </c>
      <c r="B50" s="150" t="str">
        <f>'FuturesInfo (3)'!M38</f>
        <v>@LE</v>
      </c>
      <c r="C50" s="200" t="str">
        <f>VLOOKUP(A50,'FuturesInfo (3)'!$A$2:$K$80,11)</f>
        <v>meat</v>
      </c>
      <c r="F50" t="e">
        <f>#REF!</f>
        <v>#REF!</v>
      </c>
      <c r="G50">
        <v>-1</v>
      </c>
      <c r="H50">
        <v>1</v>
      </c>
      <c r="I50">
        <v>1</v>
      </c>
      <c r="J50">
        <f t="shared" si="155"/>
        <v>0</v>
      </c>
      <c r="K50">
        <f t="shared" si="156"/>
        <v>1</v>
      </c>
      <c r="L50" s="184">
        <v>1.2749681258E-3</v>
      </c>
      <c r="M50" s="2">
        <v>10</v>
      </c>
      <c r="N50">
        <v>60</v>
      </c>
      <c r="O50" t="str">
        <f t="shared" si="157"/>
        <v>TRUE</v>
      </c>
      <c r="P50">
        <f>VLOOKUP($A50,'FuturesInfo (3)'!$A$2:$V$80,22)</f>
        <v>3</v>
      </c>
      <c r="Q50">
        <f t="shared" si="70"/>
        <v>3</v>
      </c>
      <c r="R50">
        <f t="shared" si="70"/>
        <v>3</v>
      </c>
      <c r="S50" s="138">
        <f>VLOOKUP($A50,'FuturesInfo (3)'!$A$2:$O$80,15)*Q50</f>
        <v>135570</v>
      </c>
      <c r="T50" s="144">
        <f t="shared" si="158"/>
        <v>-172.84742881470601</v>
      </c>
      <c r="U50" s="144">
        <f t="shared" si="84"/>
        <v>172.84742881470601</v>
      </c>
      <c r="W50">
        <f t="shared" si="159"/>
        <v>-1</v>
      </c>
      <c r="X50">
        <v>-1</v>
      </c>
      <c r="Y50">
        <v>1</v>
      </c>
      <c r="Z50">
        <v>-1</v>
      </c>
      <c r="AA50">
        <f t="shared" si="138"/>
        <v>1</v>
      </c>
      <c r="AB50">
        <f t="shared" si="160"/>
        <v>0</v>
      </c>
      <c r="AC50" s="1">
        <v>-1.0611205432900001E-2</v>
      </c>
      <c r="AD50" s="2">
        <v>10</v>
      </c>
      <c r="AE50">
        <v>60</v>
      </c>
      <c r="AF50" t="str">
        <f t="shared" si="161"/>
        <v>TRUE</v>
      </c>
      <c r="AG50">
        <f>VLOOKUP($A50,'FuturesInfo (3)'!$A$2:$V$80,22)</f>
        <v>3</v>
      </c>
      <c r="AH50">
        <f t="shared" si="162"/>
        <v>2</v>
      </c>
      <c r="AI50">
        <f t="shared" si="85"/>
        <v>3</v>
      </c>
      <c r="AJ50" s="138">
        <f>VLOOKUP($A50,'FuturesInfo (3)'!$A$2:$O$80,15)*AI50</f>
        <v>135570</v>
      </c>
      <c r="AK50" s="196">
        <f t="shared" si="163"/>
        <v>1438.5611205382531</v>
      </c>
      <c r="AL50" s="196">
        <f t="shared" si="87"/>
        <v>-1438.5611205382531</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135570</v>
      </c>
      <c r="BB50" s="196">
        <f t="shared" si="80"/>
        <v>639.75546975482996</v>
      </c>
      <c r="BC50" s="196">
        <f t="shared" si="89"/>
        <v>-639.75546975482996</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f t="shared" si="90"/>
        <v>-1</v>
      </c>
      <c r="SX50" s="239">
        <v>1</v>
      </c>
      <c r="SY50" s="239">
        <v>1</v>
      </c>
      <c r="SZ50" s="239">
        <v>1</v>
      </c>
      <c r="TA50" s="214">
        <v>1</v>
      </c>
      <c r="TB50" s="240">
        <v>5</v>
      </c>
      <c r="TC50">
        <f t="shared" si="91"/>
        <v>-1</v>
      </c>
      <c r="TD50">
        <f t="shared" si="92"/>
        <v>1</v>
      </c>
      <c r="TE50" s="214">
        <v>-1</v>
      </c>
      <c r="TF50">
        <f t="shared" si="140"/>
        <v>0</v>
      </c>
      <c r="TG50">
        <f t="shared" si="93"/>
        <v>0</v>
      </c>
      <c r="TH50">
        <f t="shared" si="132"/>
        <v>1</v>
      </c>
      <c r="TI50">
        <f t="shared" si="94"/>
        <v>0</v>
      </c>
      <c r="TJ50" s="248"/>
      <c r="TK50" s="202">
        <v>42545</v>
      </c>
      <c r="TL50">
        <v>60</v>
      </c>
      <c r="TM50" t="str">
        <f t="shared" si="81"/>
        <v>TRUE</v>
      </c>
      <c r="TN50">
        <f>VLOOKUP($A50,'FuturesInfo (3)'!$A$2:$V$80,22)</f>
        <v>3</v>
      </c>
      <c r="TO50" s="252">
        <v>2</v>
      </c>
      <c r="TP50">
        <f t="shared" si="95"/>
        <v>2</v>
      </c>
      <c r="TQ50" s="138">
        <f>VLOOKUP($A50,'FuturesInfo (3)'!$A$2:$O$80,15)*TN50</f>
        <v>135570</v>
      </c>
      <c r="TR50" s="138">
        <f>VLOOKUP($A50,'FuturesInfo (3)'!$A$2:$O$80,15)*TP50</f>
        <v>90380</v>
      </c>
      <c r="TS50" s="196">
        <f t="shared" si="96"/>
        <v>0</v>
      </c>
      <c r="TT50" s="196">
        <f t="shared" si="97"/>
        <v>0</v>
      </c>
      <c r="TU50" s="196">
        <f t="shared" si="98"/>
        <v>0</v>
      </c>
      <c r="TV50" s="196">
        <f t="shared" si="99"/>
        <v>0</v>
      </c>
      <c r="TW50" s="196">
        <f t="shared" si="148"/>
        <v>0</v>
      </c>
      <c r="TX50" s="196">
        <f t="shared" si="101"/>
        <v>0</v>
      </c>
      <c r="TY50" s="196">
        <f t="shared" si="133"/>
        <v>0</v>
      </c>
      <c r="TZ50" s="196">
        <f>IF(IF(sym!$O39=TE50,1,0)=1,ABS(TQ50*TJ50),-ABS(TQ50*TJ50))</f>
        <v>0</v>
      </c>
      <c r="UA50" s="196">
        <f>IF(IF(sym!$N39=TE50,1,0)=1,ABS(TQ50*TJ50),-ABS(TQ50*TJ50))</f>
        <v>0</v>
      </c>
      <c r="UB50" s="196">
        <f t="shared" si="141"/>
        <v>0</v>
      </c>
      <c r="UC50" s="196">
        <f t="shared" si="103"/>
        <v>0</v>
      </c>
      <c r="UE50">
        <f t="shared" si="104"/>
        <v>-1</v>
      </c>
      <c r="UF50" s="239">
        <v>1</v>
      </c>
      <c r="UG50" s="239">
        <v>1</v>
      </c>
      <c r="UH50" s="239">
        <v>1</v>
      </c>
      <c r="UI50" s="214">
        <v>1</v>
      </c>
      <c r="UJ50" s="240">
        <v>5</v>
      </c>
      <c r="UK50">
        <f t="shared" si="105"/>
        <v>-1</v>
      </c>
      <c r="UL50">
        <f t="shared" si="106"/>
        <v>1</v>
      </c>
      <c r="UM50" s="214"/>
      <c r="UN50">
        <f t="shared" si="153"/>
        <v>0</v>
      </c>
      <c r="UO50">
        <f t="shared" si="151"/>
        <v>0</v>
      </c>
      <c r="UP50">
        <f t="shared" si="134"/>
        <v>0</v>
      </c>
      <c r="UQ50">
        <f t="shared" si="108"/>
        <v>0</v>
      </c>
      <c r="UR50" s="248"/>
      <c r="US50" s="202">
        <v>42545</v>
      </c>
      <c r="UT50">
        <v>60</v>
      </c>
      <c r="UU50" t="str">
        <f t="shared" si="82"/>
        <v>TRUE</v>
      </c>
      <c r="UV50">
        <f>VLOOKUP($A50,'FuturesInfo (3)'!$A$2:$V$80,22)</f>
        <v>3</v>
      </c>
      <c r="UW50" s="252">
        <v>2</v>
      </c>
      <c r="UX50">
        <f t="shared" si="109"/>
        <v>2</v>
      </c>
      <c r="UY50" s="138">
        <f>VLOOKUP($A50,'FuturesInfo (3)'!$A$2:$O$80,15)*UV50</f>
        <v>135570</v>
      </c>
      <c r="UZ50" s="138">
        <f>VLOOKUP($A50,'FuturesInfo (3)'!$A$2:$O$80,15)*UX50</f>
        <v>90380</v>
      </c>
      <c r="VA50" s="196">
        <f t="shared" si="110"/>
        <v>0</v>
      </c>
      <c r="VB50" s="196">
        <f t="shared" si="111"/>
        <v>0</v>
      </c>
      <c r="VC50" s="196">
        <f t="shared" si="112"/>
        <v>0</v>
      </c>
      <c r="VD50" s="196">
        <f t="shared" si="113"/>
        <v>0</v>
      </c>
      <c r="VE50" s="196">
        <f t="shared" si="149"/>
        <v>0</v>
      </c>
      <c r="VF50" s="196">
        <f t="shared" si="115"/>
        <v>0</v>
      </c>
      <c r="VG50" s="196">
        <f t="shared" si="135"/>
        <v>0</v>
      </c>
      <c r="VH50" s="196">
        <f>IF(IF(sym!$O39=UM50,1,0)=1,ABS(UY50*UR50),-ABS(UY50*UR50))</f>
        <v>0</v>
      </c>
      <c r="VI50" s="196">
        <f>IF(IF(sym!$N39=UM50,1,0)=1,ABS(UY50*UR50),-ABS(UY50*UR50))</f>
        <v>0</v>
      </c>
      <c r="VJ50" s="196">
        <f t="shared" si="144"/>
        <v>0</v>
      </c>
      <c r="VK50" s="196">
        <f t="shared" si="117"/>
        <v>0</v>
      </c>
      <c r="VM50">
        <f t="shared" si="118"/>
        <v>0</v>
      </c>
      <c r="VN50" s="239"/>
      <c r="VO50" s="239"/>
      <c r="VP50" s="239"/>
      <c r="VQ50" s="214"/>
      <c r="VR50" s="240"/>
      <c r="VS50">
        <f t="shared" si="119"/>
        <v>1</v>
      </c>
      <c r="VT50">
        <f t="shared" si="120"/>
        <v>0</v>
      </c>
      <c r="VU50" s="214"/>
      <c r="VV50">
        <f t="shared" si="154"/>
        <v>1</v>
      </c>
      <c r="VW50">
        <f t="shared" si="152"/>
        <v>1</v>
      </c>
      <c r="VX50">
        <f t="shared" si="136"/>
        <v>0</v>
      </c>
      <c r="VY50">
        <f t="shared" si="122"/>
        <v>1</v>
      </c>
      <c r="VZ50" s="248"/>
      <c r="WA50" s="202"/>
      <c r="WB50">
        <v>60</v>
      </c>
      <c r="WC50" t="str">
        <f t="shared" si="83"/>
        <v>FALSE</v>
      </c>
      <c r="WD50">
        <f>VLOOKUP($A50,'FuturesInfo (3)'!$A$2:$V$80,22)</f>
        <v>3</v>
      </c>
      <c r="WE50" s="252"/>
      <c r="WF50">
        <f t="shared" si="123"/>
        <v>2</v>
      </c>
      <c r="WG50" s="138">
        <f>VLOOKUP($A50,'FuturesInfo (3)'!$A$2:$O$80,15)*WD50</f>
        <v>135570</v>
      </c>
      <c r="WH50" s="138">
        <f>VLOOKUP($A50,'FuturesInfo (3)'!$A$2:$O$80,15)*WF50</f>
        <v>90380</v>
      </c>
      <c r="WI50" s="196">
        <f t="shared" si="124"/>
        <v>0</v>
      </c>
      <c r="WJ50" s="196">
        <f t="shared" si="125"/>
        <v>0</v>
      </c>
      <c r="WK50" s="196">
        <f t="shared" si="126"/>
        <v>0</v>
      </c>
      <c r="WL50" s="196">
        <f t="shared" si="127"/>
        <v>0</v>
      </c>
      <c r="WM50" s="196">
        <f t="shared" si="150"/>
        <v>0</v>
      </c>
      <c r="WN50" s="196">
        <f t="shared" si="129"/>
        <v>0</v>
      </c>
      <c r="WO50" s="196">
        <f t="shared" si="137"/>
        <v>0</v>
      </c>
      <c r="WP50" s="196">
        <f>IF(IF(sym!$O39=VU50,1,0)=1,ABS(WG50*VZ50),-ABS(WG50*VZ50))</f>
        <v>0</v>
      </c>
      <c r="WQ50" s="196">
        <f>IF(IF(sym!$N39=VU50,1,0)=1,ABS(WG50*VZ50),-ABS(WG50*VZ50))</f>
        <v>0</v>
      </c>
      <c r="WR50" s="196">
        <f t="shared" si="147"/>
        <v>0</v>
      </c>
      <c r="WS50" s="196">
        <f t="shared" si="131"/>
        <v>0</v>
      </c>
    </row>
    <row r="51" spans="1:617" x14ac:dyDescent="0.25">
      <c r="A51" s="1" t="s">
        <v>366</v>
      </c>
      <c r="B51" s="150" t="str">
        <f>'FuturesInfo (3)'!M39</f>
        <v>EB</v>
      </c>
      <c r="C51" s="200" t="str">
        <f>VLOOKUP(A51,'FuturesInfo (3)'!$A$2:$K$80,11)</f>
        <v>energy</v>
      </c>
      <c r="F51" t="e">
        <f>#REF!</f>
        <v>#REF!</v>
      </c>
      <c r="G51">
        <v>-1</v>
      </c>
      <c r="H51">
        <v>-1</v>
      </c>
      <c r="I51">
        <v>-1</v>
      </c>
      <c r="J51">
        <f t="shared" si="155"/>
        <v>1</v>
      </c>
      <c r="K51">
        <f t="shared" si="156"/>
        <v>1</v>
      </c>
      <c r="L51" s="184">
        <v>-7.9936051159099995E-3</v>
      </c>
      <c r="M51" s="2">
        <v>10</v>
      </c>
      <c r="N51">
        <v>60</v>
      </c>
      <c r="O51" t="str">
        <f t="shared" si="157"/>
        <v>TRUE</v>
      </c>
      <c r="P51">
        <f>VLOOKUP($A51,'FuturesInfo (3)'!$A$2:$V$80,22)</f>
        <v>2</v>
      </c>
      <c r="Q51">
        <f t="shared" si="70"/>
        <v>2</v>
      </c>
      <c r="R51">
        <f t="shared" si="70"/>
        <v>2</v>
      </c>
      <c r="S51" s="138">
        <f>VLOOKUP($A51,'FuturesInfo (3)'!$A$2:$O$80,15)*Q51</f>
        <v>103360</v>
      </c>
      <c r="T51" s="144">
        <f t="shared" si="158"/>
        <v>826.21902478045752</v>
      </c>
      <c r="U51" s="144">
        <f t="shared" si="84"/>
        <v>826.21902478045752</v>
      </c>
      <c r="W51">
        <f t="shared" si="159"/>
        <v>-1</v>
      </c>
      <c r="X51">
        <v>-1</v>
      </c>
      <c r="Y51">
        <v>-1</v>
      </c>
      <c r="Z51">
        <v>1</v>
      </c>
      <c r="AA51">
        <f t="shared" si="138"/>
        <v>0</v>
      </c>
      <c r="AB51">
        <f t="shared" si="160"/>
        <v>0</v>
      </c>
      <c r="AC51" s="1">
        <v>1.8331990330399998E-2</v>
      </c>
      <c r="AD51" s="2">
        <v>10</v>
      </c>
      <c r="AE51">
        <v>60</v>
      </c>
      <c r="AF51" t="str">
        <f t="shared" si="161"/>
        <v>TRUE</v>
      </c>
      <c r="AG51">
        <f>VLOOKUP($A51,'FuturesInfo (3)'!$A$2:$V$80,22)</f>
        <v>2</v>
      </c>
      <c r="AH51">
        <f t="shared" si="162"/>
        <v>3</v>
      </c>
      <c r="AI51">
        <f t="shared" si="85"/>
        <v>2</v>
      </c>
      <c r="AJ51" s="138">
        <f>VLOOKUP($A51,'FuturesInfo (3)'!$A$2:$O$80,15)*AI51</f>
        <v>103360</v>
      </c>
      <c r="AK51" s="196">
        <f t="shared" si="163"/>
        <v>-1894.7945205501439</v>
      </c>
      <c r="AL51" s="196">
        <f t="shared" si="87"/>
        <v>-1894.7945205501439</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103360</v>
      </c>
      <c r="BB51" s="196">
        <f t="shared" si="80"/>
        <v>1819.7903066297602</v>
      </c>
      <c r="BC51" s="196">
        <f t="shared" si="89"/>
        <v>-1819.7903066297602</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f t="shared" si="90"/>
        <v>1</v>
      </c>
      <c r="SX51" s="239">
        <v>-1</v>
      </c>
      <c r="SY51" s="239">
        <v>-1</v>
      </c>
      <c r="SZ51" s="239">
        <v>-1</v>
      </c>
      <c r="TA51" s="214">
        <v>1</v>
      </c>
      <c r="TB51" s="240">
        <v>-4</v>
      </c>
      <c r="TC51">
        <f t="shared" si="91"/>
        <v>-1</v>
      </c>
      <c r="TD51">
        <f t="shared" si="92"/>
        <v>-1</v>
      </c>
      <c r="TE51" s="214">
        <v>-1</v>
      </c>
      <c r="TF51">
        <f t="shared" si="140"/>
        <v>1</v>
      </c>
      <c r="TG51">
        <f t="shared" si="93"/>
        <v>0</v>
      </c>
      <c r="TH51">
        <f t="shared" si="132"/>
        <v>1</v>
      </c>
      <c r="TI51">
        <f t="shared" si="94"/>
        <v>1</v>
      </c>
      <c r="TJ51" s="248">
        <v>-4.0470225476999999E-3</v>
      </c>
      <c r="TK51" s="202">
        <v>42548</v>
      </c>
      <c r="TL51">
        <v>60</v>
      </c>
      <c r="TM51" t="str">
        <f t="shared" si="81"/>
        <v>TRUE</v>
      </c>
      <c r="TN51">
        <f>VLOOKUP($A51,'FuturesInfo (3)'!$A$2:$V$80,22)</f>
        <v>2</v>
      </c>
      <c r="TO51" s="252">
        <v>2</v>
      </c>
      <c r="TP51">
        <f t="shared" si="95"/>
        <v>2</v>
      </c>
      <c r="TQ51" s="138">
        <f>VLOOKUP($A51,'FuturesInfo (3)'!$A$2:$O$80,15)*TN51</f>
        <v>103360</v>
      </c>
      <c r="TR51" s="138">
        <f>VLOOKUP($A51,'FuturesInfo (3)'!$A$2:$O$80,15)*TP51</f>
        <v>103360</v>
      </c>
      <c r="TS51" s="196">
        <f t="shared" si="96"/>
        <v>418.30025053027197</v>
      </c>
      <c r="TT51" s="196">
        <f t="shared" si="97"/>
        <v>418.30025053027197</v>
      </c>
      <c r="TU51" s="196">
        <f t="shared" si="98"/>
        <v>-418.30025053027197</v>
      </c>
      <c r="TV51" s="196">
        <f t="shared" si="99"/>
        <v>418.30025053027197</v>
      </c>
      <c r="TW51" s="196">
        <f t="shared" si="148"/>
        <v>418.30025053027197</v>
      </c>
      <c r="TX51" s="196">
        <f t="shared" si="101"/>
        <v>418.30025053027197</v>
      </c>
      <c r="TY51" s="196">
        <f t="shared" si="133"/>
        <v>418.30025053027197</v>
      </c>
      <c r="TZ51" s="196">
        <f>IF(IF(sym!$O40=TE51,1,0)=1,ABS(TQ51*TJ51),-ABS(TQ51*TJ51))</f>
        <v>-418.30025053027197</v>
      </c>
      <c r="UA51" s="196">
        <f>IF(IF(sym!$N40=TE51,1,0)=1,ABS(TQ51*TJ51),-ABS(TQ51*TJ51))</f>
        <v>418.30025053027197</v>
      </c>
      <c r="UB51" s="196">
        <f t="shared" si="141"/>
        <v>-418.30025053027197</v>
      </c>
      <c r="UC51" s="196">
        <f t="shared" si="103"/>
        <v>418.30025053027197</v>
      </c>
      <c r="UE51">
        <f t="shared" si="104"/>
        <v>-1</v>
      </c>
      <c r="UF51" s="239">
        <v>-1</v>
      </c>
      <c r="UG51" s="239">
        <v>-1</v>
      </c>
      <c r="UH51" s="239">
        <v>-1</v>
      </c>
      <c r="UI51" s="214">
        <v>-1</v>
      </c>
      <c r="UJ51" s="240">
        <v>5</v>
      </c>
      <c r="UK51">
        <f t="shared" si="105"/>
        <v>1</v>
      </c>
      <c r="UL51">
        <f t="shared" si="106"/>
        <v>-1</v>
      </c>
      <c r="UM51" s="214"/>
      <c r="UN51">
        <f t="shared" si="153"/>
        <v>0</v>
      </c>
      <c r="UO51">
        <f t="shared" si="151"/>
        <v>0</v>
      </c>
      <c r="UP51">
        <f t="shared" si="134"/>
        <v>0</v>
      </c>
      <c r="UQ51">
        <f t="shared" si="108"/>
        <v>0</v>
      </c>
      <c r="UR51" s="248"/>
      <c r="US51" s="202">
        <v>42548</v>
      </c>
      <c r="UT51">
        <v>60</v>
      </c>
      <c r="UU51" t="str">
        <f t="shared" si="82"/>
        <v>TRUE</v>
      </c>
      <c r="UV51">
        <f>VLOOKUP($A51,'FuturesInfo (3)'!$A$2:$V$80,22)</f>
        <v>2</v>
      </c>
      <c r="UW51" s="252">
        <v>2</v>
      </c>
      <c r="UX51">
        <f t="shared" si="109"/>
        <v>2</v>
      </c>
      <c r="UY51" s="138">
        <f>VLOOKUP($A51,'FuturesInfo (3)'!$A$2:$O$80,15)*UV51</f>
        <v>103360</v>
      </c>
      <c r="UZ51" s="138">
        <f>VLOOKUP($A51,'FuturesInfo (3)'!$A$2:$O$80,15)*UX51</f>
        <v>103360</v>
      </c>
      <c r="VA51" s="196">
        <f t="shared" si="110"/>
        <v>0</v>
      </c>
      <c r="VB51" s="196">
        <f t="shared" si="111"/>
        <v>0</v>
      </c>
      <c r="VC51" s="196">
        <f t="shared" si="112"/>
        <v>0</v>
      </c>
      <c r="VD51" s="196">
        <f t="shared" si="113"/>
        <v>0</v>
      </c>
      <c r="VE51" s="196">
        <f t="shared" si="149"/>
        <v>0</v>
      </c>
      <c r="VF51" s="196">
        <f t="shared" si="115"/>
        <v>0</v>
      </c>
      <c r="VG51" s="196">
        <f t="shared" si="135"/>
        <v>0</v>
      </c>
      <c r="VH51" s="196">
        <f>IF(IF(sym!$O40=UM51,1,0)=1,ABS(UY51*UR51),-ABS(UY51*UR51))</f>
        <v>0</v>
      </c>
      <c r="VI51" s="196">
        <f>IF(IF(sym!$N40=UM51,1,0)=1,ABS(UY51*UR51),-ABS(UY51*UR51))</f>
        <v>0</v>
      </c>
      <c r="VJ51" s="196">
        <f t="shared" si="144"/>
        <v>0</v>
      </c>
      <c r="VK51" s="196">
        <f t="shared" si="117"/>
        <v>0</v>
      </c>
      <c r="VM51">
        <f t="shared" si="118"/>
        <v>0</v>
      </c>
      <c r="VN51" s="239"/>
      <c r="VO51" s="239"/>
      <c r="VP51" s="239"/>
      <c r="VQ51" s="214"/>
      <c r="VR51" s="240"/>
      <c r="VS51">
        <f t="shared" si="119"/>
        <v>1</v>
      </c>
      <c r="VT51">
        <f t="shared" si="120"/>
        <v>0</v>
      </c>
      <c r="VU51" s="214"/>
      <c r="VV51">
        <f t="shared" si="154"/>
        <v>1</v>
      </c>
      <c r="VW51">
        <f t="shared" si="152"/>
        <v>1</v>
      </c>
      <c r="VX51">
        <f t="shared" si="136"/>
        <v>0</v>
      </c>
      <c r="VY51">
        <f t="shared" si="122"/>
        <v>1</v>
      </c>
      <c r="VZ51" s="248"/>
      <c r="WA51" s="202"/>
      <c r="WB51">
        <v>60</v>
      </c>
      <c r="WC51" t="str">
        <f t="shared" si="83"/>
        <v>FALSE</v>
      </c>
      <c r="WD51">
        <f>VLOOKUP($A51,'FuturesInfo (3)'!$A$2:$V$80,22)</f>
        <v>2</v>
      </c>
      <c r="WE51" s="252"/>
      <c r="WF51">
        <f t="shared" si="123"/>
        <v>2</v>
      </c>
      <c r="WG51" s="138">
        <f>VLOOKUP($A51,'FuturesInfo (3)'!$A$2:$O$80,15)*WD51</f>
        <v>103360</v>
      </c>
      <c r="WH51" s="138">
        <f>VLOOKUP($A51,'FuturesInfo (3)'!$A$2:$O$80,15)*WF51</f>
        <v>103360</v>
      </c>
      <c r="WI51" s="196">
        <f t="shared" si="124"/>
        <v>0</v>
      </c>
      <c r="WJ51" s="196">
        <f t="shared" si="125"/>
        <v>0</v>
      </c>
      <c r="WK51" s="196">
        <f t="shared" si="126"/>
        <v>0</v>
      </c>
      <c r="WL51" s="196">
        <f t="shared" si="127"/>
        <v>0</v>
      </c>
      <c r="WM51" s="196">
        <f t="shared" si="150"/>
        <v>0</v>
      </c>
      <c r="WN51" s="196">
        <f t="shared" si="129"/>
        <v>0</v>
      </c>
      <c r="WO51" s="196">
        <f t="shared" si="137"/>
        <v>0</v>
      </c>
      <c r="WP51" s="196">
        <f>IF(IF(sym!$O40=VU51,1,0)=1,ABS(WG51*VZ51),-ABS(WG51*VZ51))</f>
        <v>0</v>
      </c>
      <c r="WQ51" s="196">
        <f>IF(IF(sym!$N40=VU51,1,0)=1,ABS(WG51*VZ51),-ABS(WG51*VZ51))</f>
        <v>0</v>
      </c>
      <c r="WR51" s="196">
        <f t="shared" si="147"/>
        <v>0</v>
      </c>
      <c r="WS51" s="196">
        <f t="shared" si="131"/>
        <v>0</v>
      </c>
    </row>
    <row r="52" spans="1:617" x14ac:dyDescent="0.25">
      <c r="A52" s="1" t="s">
        <v>368</v>
      </c>
      <c r="B52" s="150" t="s">
        <v>1114</v>
      </c>
      <c r="C52" s="200" t="str">
        <f>VLOOKUP(A52,'FuturesInfo (3)'!$A$2:$K$80,11)</f>
        <v>energy</v>
      </c>
      <c r="F52" t="e">
        <f>#REF!</f>
        <v>#REF!</v>
      </c>
      <c r="G52">
        <v>1</v>
      </c>
      <c r="H52">
        <v>-1</v>
      </c>
      <c r="I52">
        <v>-1</v>
      </c>
      <c r="J52">
        <f t="shared" si="155"/>
        <v>0</v>
      </c>
      <c r="K52">
        <f t="shared" si="156"/>
        <v>1</v>
      </c>
      <c r="L52" s="184">
        <v>-1.4452473596399999E-2</v>
      </c>
      <c r="M52" s="2">
        <v>10</v>
      </c>
      <c r="N52">
        <v>60</v>
      </c>
      <c r="O52" t="str">
        <f t="shared" si="157"/>
        <v>TRUE</v>
      </c>
      <c r="P52">
        <f>VLOOKUP($A52,'FuturesInfo (3)'!$A$2:$V$80,22)</f>
        <v>2</v>
      </c>
      <c r="Q52">
        <f t="shared" si="70"/>
        <v>2</v>
      </c>
      <c r="R52">
        <f t="shared" si="70"/>
        <v>2</v>
      </c>
      <c r="S52" s="138">
        <f>VLOOKUP($A52,'FuturesInfo (3)'!$A$2:$O$80,15)*Q52</f>
        <v>88300</v>
      </c>
      <c r="T52" s="144">
        <f t="shared" si="158"/>
        <v>-1276.1534185621199</v>
      </c>
      <c r="U52" s="144">
        <f t="shared" si="84"/>
        <v>1276.1534185621199</v>
      </c>
      <c r="W52">
        <f t="shared" si="159"/>
        <v>1</v>
      </c>
      <c r="X52">
        <v>-1</v>
      </c>
      <c r="Y52">
        <v>-1</v>
      </c>
      <c r="Z52">
        <v>1</v>
      </c>
      <c r="AA52">
        <f t="shared" si="138"/>
        <v>0</v>
      </c>
      <c r="AB52">
        <f t="shared" si="160"/>
        <v>0</v>
      </c>
      <c r="AC52" s="1">
        <v>5.6401579244200004E-3</v>
      </c>
      <c r="AD52" s="2">
        <v>10</v>
      </c>
      <c r="AE52">
        <v>60</v>
      </c>
      <c r="AF52" t="str">
        <f t="shared" si="161"/>
        <v>TRUE</v>
      </c>
      <c r="AG52">
        <f>VLOOKUP($A52,'FuturesInfo (3)'!$A$2:$V$80,22)</f>
        <v>2</v>
      </c>
      <c r="AH52">
        <f t="shared" si="162"/>
        <v>3</v>
      </c>
      <c r="AI52">
        <f t="shared" si="85"/>
        <v>2</v>
      </c>
      <c r="AJ52" s="138">
        <f>VLOOKUP($A52,'FuturesInfo (3)'!$A$2:$O$80,15)*AI52</f>
        <v>88300</v>
      </c>
      <c r="AK52" s="196">
        <f t="shared" si="163"/>
        <v>-498.02594472628601</v>
      </c>
      <c r="AL52" s="196">
        <f t="shared" si="87"/>
        <v>-498.02594472628601</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88300</v>
      </c>
      <c r="BB52" s="196">
        <f t="shared" si="80"/>
        <v>-2129.5008412765301</v>
      </c>
      <c r="BC52" s="196">
        <f t="shared" si="89"/>
        <v>2129.5008412765301</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f t="shared" si="90"/>
        <v>-1</v>
      </c>
      <c r="SX52" s="239">
        <v>1</v>
      </c>
      <c r="SY52" s="239">
        <v>1</v>
      </c>
      <c r="SZ52" s="239">
        <v>1</v>
      </c>
      <c r="TA52" s="214">
        <v>1</v>
      </c>
      <c r="TB52" s="240">
        <v>4</v>
      </c>
      <c r="TC52">
        <f t="shared" si="91"/>
        <v>-1</v>
      </c>
      <c r="TD52">
        <f t="shared" si="92"/>
        <v>1</v>
      </c>
      <c r="TE52" s="214">
        <v>1</v>
      </c>
      <c r="TF52">
        <f t="shared" si="140"/>
        <v>1</v>
      </c>
      <c r="TG52">
        <f t="shared" si="93"/>
        <v>1</v>
      </c>
      <c r="TH52">
        <f t="shared" si="132"/>
        <v>0</v>
      </c>
      <c r="TI52">
        <f t="shared" si="94"/>
        <v>1</v>
      </c>
      <c r="TJ52" s="248">
        <v>5.6947608200500002E-3</v>
      </c>
      <c r="TK52" s="202">
        <v>42548</v>
      </c>
      <c r="TL52">
        <v>60</v>
      </c>
      <c r="TM52" t="str">
        <f t="shared" si="81"/>
        <v>TRUE</v>
      </c>
      <c r="TN52">
        <f>VLOOKUP($A52,'FuturesInfo (3)'!$A$2:$V$80,22)</f>
        <v>2</v>
      </c>
      <c r="TO52" s="252">
        <v>1</v>
      </c>
      <c r="TP52">
        <f t="shared" si="95"/>
        <v>3</v>
      </c>
      <c r="TQ52" s="138">
        <f>VLOOKUP($A52,'FuturesInfo (3)'!$A$2:$O$80,15)*TN52</f>
        <v>88300</v>
      </c>
      <c r="TR52" s="138">
        <f>VLOOKUP($A52,'FuturesInfo (3)'!$A$2:$O$80,15)*TP52</f>
        <v>132450</v>
      </c>
      <c r="TS52" s="196">
        <f t="shared" si="96"/>
        <v>502.84738041041504</v>
      </c>
      <c r="TT52" s="196">
        <f t="shared" si="97"/>
        <v>754.27107061562253</v>
      </c>
      <c r="TU52" s="196">
        <f t="shared" si="98"/>
        <v>502.84738041041504</v>
      </c>
      <c r="TV52" s="196">
        <f t="shared" si="99"/>
        <v>-502.84738041041504</v>
      </c>
      <c r="TW52" s="196">
        <f t="shared" si="148"/>
        <v>502.84738041041504</v>
      </c>
      <c r="TX52" s="196">
        <f t="shared" si="101"/>
        <v>502.84738041041504</v>
      </c>
      <c r="TY52" s="196">
        <f t="shared" si="133"/>
        <v>502.84738041041504</v>
      </c>
      <c r="TZ52" s="196">
        <f>IF(IF(sym!$O41=TE52,1,0)=1,ABS(TQ52*TJ52),-ABS(TQ52*TJ52))</f>
        <v>502.84738041041504</v>
      </c>
      <c r="UA52" s="196">
        <f>IF(IF(sym!$N41=TE52,1,0)=1,ABS(TQ52*TJ52),-ABS(TQ52*TJ52))</f>
        <v>-502.84738041041504</v>
      </c>
      <c r="UB52" s="196">
        <f t="shared" si="141"/>
        <v>-502.84738041041504</v>
      </c>
      <c r="UC52" s="196">
        <f t="shared" si="103"/>
        <v>502.84738041041504</v>
      </c>
      <c r="UE52">
        <f t="shared" si="104"/>
        <v>1</v>
      </c>
      <c r="UF52" s="239">
        <v>1</v>
      </c>
      <c r="UG52" s="239">
        <v>-1</v>
      </c>
      <c r="UH52" s="239">
        <v>1</v>
      </c>
      <c r="UI52" s="214">
        <v>1</v>
      </c>
      <c r="UJ52" s="240">
        <v>5</v>
      </c>
      <c r="UK52">
        <f t="shared" si="105"/>
        <v>-1</v>
      </c>
      <c r="UL52">
        <f t="shared" si="106"/>
        <v>1</v>
      </c>
      <c r="UM52" s="214"/>
      <c r="UN52">
        <f t="shared" si="153"/>
        <v>0</v>
      </c>
      <c r="UO52">
        <f t="shared" si="151"/>
        <v>0</v>
      </c>
      <c r="UP52">
        <f t="shared" si="134"/>
        <v>0</v>
      </c>
      <c r="UQ52">
        <f t="shared" si="108"/>
        <v>0</v>
      </c>
      <c r="UR52" s="248"/>
      <c r="US52" s="202">
        <v>42548</v>
      </c>
      <c r="UT52">
        <v>60</v>
      </c>
      <c r="UU52" t="str">
        <f t="shared" si="82"/>
        <v>TRUE</v>
      </c>
      <c r="UV52">
        <f>VLOOKUP($A52,'FuturesInfo (3)'!$A$2:$V$80,22)</f>
        <v>2</v>
      </c>
      <c r="UW52" s="252">
        <v>2</v>
      </c>
      <c r="UX52">
        <f t="shared" si="109"/>
        <v>2</v>
      </c>
      <c r="UY52" s="138">
        <f>VLOOKUP($A52,'FuturesInfo (3)'!$A$2:$O$80,15)*UV52</f>
        <v>88300</v>
      </c>
      <c r="UZ52" s="138">
        <f>VLOOKUP($A52,'FuturesInfo (3)'!$A$2:$O$80,15)*UX52</f>
        <v>88300</v>
      </c>
      <c r="VA52" s="196">
        <f t="shared" si="110"/>
        <v>0</v>
      </c>
      <c r="VB52" s="196">
        <f t="shared" si="111"/>
        <v>0</v>
      </c>
      <c r="VC52" s="196">
        <f t="shared" si="112"/>
        <v>0</v>
      </c>
      <c r="VD52" s="196">
        <f t="shared" si="113"/>
        <v>0</v>
      </c>
      <c r="VE52" s="196">
        <f t="shared" si="149"/>
        <v>0</v>
      </c>
      <c r="VF52" s="196">
        <f t="shared" si="115"/>
        <v>0</v>
      </c>
      <c r="VG52" s="196">
        <f t="shared" si="135"/>
        <v>0</v>
      </c>
      <c r="VH52" s="196">
        <f>IF(IF(sym!$O41=UM52,1,0)=1,ABS(UY52*UR52),-ABS(UY52*UR52))</f>
        <v>0</v>
      </c>
      <c r="VI52" s="196">
        <f>IF(IF(sym!$N41=UM52,1,0)=1,ABS(UY52*UR52),-ABS(UY52*UR52))</f>
        <v>0</v>
      </c>
      <c r="VJ52" s="196">
        <f t="shared" si="144"/>
        <v>0</v>
      </c>
      <c r="VK52" s="196">
        <f t="shared" si="117"/>
        <v>0</v>
      </c>
      <c r="VM52">
        <f t="shared" si="118"/>
        <v>0</v>
      </c>
      <c r="VN52" s="239"/>
      <c r="VO52" s="239"/>
      <c r="VP52" s="239"/>
      <c r="VQ52" s="214"/>
      <c r="VR52" s="240"/>
      <c r="VS52">
        <f t="shared" si="119"/>
        <v>1</v>
      </c>
      <c r="VT52">
        <f t="shared" si="120"/>
        <v>0</v>
      </c>
      <c r="VU52" s="214"/>
      <c r="VV52">
        <f t="shared" si="154"/>
        <v>1</v>
      </c>
      <c r="VW52">
        <f t="shared" si="152"/>
        <v>1</v>
      </c>
      <c r="VX52">
        <f t="shared" si="136"/>
        <v>0</v>
      </c>
      <c r="VY52">
        <f t="shared" si="122"/>
        <v>1</v>
      </c>
      <c r="VZ52" s="248"/>
      <c r="WA52" s="202"/>
      <c r="WB52">
        <v>60</v>
      </c>
      <c r="WC52" t="str">
        <f t="shared" si="83"/>
        <v>FALSE</v>
      </c>
      <c r="WD52">
        <f>VLOOKUP($A52,'FuturesInfo (3)'!$A$2:$V$80,22)</f>
        <v>2</v>
      </c>
      <c r="WE52" s="252"/>
      <c r="WF52">
        <f t="shared" si="123"/>
        <v>2</v>
      </c>
      <c r="WG52" s="138">
        <f>VLOOKUP($A52,'FuturesInfo (3)'!$A$2:$O$80,15)*WD52</f>
        <v>88300</v>
      </c>
      <c r="WH52" s="138">
        <f>VLOOKUP($A52,'FuturesInfo (3)'!$A$2:$O$80,15)*WF52</f>
        <v>88300</v>
      </c>
      <c r="WI52" s="196">
        <f t="shared" si="124"/>
        <v>0</v>
      </c>
      <c r="WJ52" s="196">
        <f t="shared" si="125"/>
        <v>0</v>
      </c>
      <c r="WK52" s="196">
        <f t="shared" si="126"/>
        <v>0</v>
      </c>
      <c r="WL52" s="196">
        <f t="shared" si="127"/>
        <v>0</v>
      </c>
      <c r="WM52" s="196">
        <f t="shared" si="150"/>
        <v>0</v>
      </c>
      <c r="WN52" s="196">
        <f t="shared" si="129"/>
        <v>0</v>
      </c>
      <c r="WO52" s="196">
        <f t="shared" si="137"/>
        <v>0</v>
      </c>
      <c r="WP52" s="196">
        <f>IF(IF(sym!$O41=VU52,1,0)=1,ABS(WG52*VZ52),-ABS(WG52*VZ52))</f>
        <v>0</v>
      </c>
      <c r="WQ52" s="196">
        <f>IF(IF(sym!$N41=VU52,1,0)=1,ABS(WG52*VZ52),-ABS(WG52*VZ52))</f>
        <v>0</v>
      </c>
      <c r="WR52" s="196">
        <f t="shared" si="147"/>
        <v>0</v>
      </c>
      <c r="WS52" s="196">
        <f t="shared" si="131"/>
        <v>0</v>
      </c>
    </row>
    <row r="53" spans="1:617" x14ac:dyDescent="0.25">
      <c r="A53" s="1" t="s">
        <v>370</v>
      </c>
      <c r="B53" s="150" t="str">
        <f>'FuturesInfo (3)'!M41</f>
        <v>@HE</v>
      </c>
      <c r="C53" s="200" t="str">
        <f>VLOOKUP(A53,'FuturesInfo (3)'!$A$2:$K$80,11)</f>
        <v>meat</v>
      </c>
      <c r="F53" t="e">
        <f>#REF!</f>
        <v>#REF!</v>
      </c>
      <c r="G53">
        <v>1</v>
      </c>
      <c r="H53">
        <v>-1</v>
      </c>
      <c r="I53">
        <v>1</v>
      </c>
      <c r="J53">
        <f t="shared" si="155"/>
        <v>1</v>
      </c>
      <c r="K53">
        <f t="shared" si="156"/>
        <v>0</v>
      </c>
      <c r="L53" s="184">
        <v>1.8058022498500002E-2</v>
      </c>
      <c r="M53" s="2">
        <v>10</v>
      </c>
      <c r="N53">
        <v>60</v>
      </c>
      <c r="O53" t="str">
        <f t="shared" si="157"/>
        <v>TRUE</v>
      </c>
      <c r="P53">
        <f>VLOOKUP($A53,'FuturesInfo (3)'!$A$2:$V$80,22)</f>
        <v>4</v>
      </c>
      <c r="Q53">
        <f t="shared" si="70"/>
        <v>4</v>
      </c>
      <c r="R53">
        <f t="shared" si="70"/>
        <v>4</v>
      </c>
      <c r="S53" s="138">
        <f>VLOOKUP($A53,'FuturesInfo (3)'!$A$2:$O$80,15)*Q53</f>
        <v>134320</v>
      </c>
      <c r="T53" s="144">
        <f t="shared" si="158"/>
        <v>2425.5535819985203</v>
      </c>
      <c r="U53" s="144">
        <f t="shared" si="84"/>
        <v>-2425.5535819985203</v>
      </c>
      <c r="W53">
        <f t="shared" si="159"/>
        <v>1</v>
      </c>
      <c r="X53">
        <v>1</v>
      </c>
      <c r="Y53">
        <v>-1</v>
      </c>
      <c r="Z53">
        <v>1</v>
      </c>
      <c r="AA53">
        <f t="shared" si="138"/>
        <v>1</v>
      </c>
      <c r="AB53">
        <f t="shared" si="160"/>
        <v>0</v>
      </c>
      <c r="AC53" s="1">
        <v>9.5958127362599996E-3</v>
      </c>
      <c r="AD53" s="2">
        <v>10</v>
      </c>
      <c r="AE53">
        <v>60</v>
      </c>
      <c r="AF53" t="str">
        <f t="shared" si="161"/>
        <v>TRUE</v>
      </c>
      <c r="AG53">
        <f>VLOOKUP($A53,'FuturesInfo (3)'!$A$2:$V$80,22)</f>
        <v>4</v>
      </c>
      <c r="AH53">
        <f t="shared" si="162"/>
        <v>3</v>
      </c>
      <c r="AI53">
        <f t="shared" si="85"/>
        <v>4</v>
      </c>
      <c r="AJ53" s="138">
        <f>VLOOKUP($A53,'FuturesInfo (3)'!$A$2:$O$80,15)*AI53</f>
        <v>134320</v>
      </c>
      <c r="AK53" s="196">
        <f t="shared" si="163"/>
        <v>1288.9095667344432</v>
      </c>
      <c r="AL53" s="196">
        <f t="shared" si="87"/>
        <v>-1288.9095667344432</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134320</v>
      </c>
      <c r="BB53" s="196">
        <f t="shared" si="80"/>
        <v>-812.41935483814632</v>
      </c>
      <c r="BC53" s="196">
        <f t="shared" si="89"/>
        <v>812.41935483814632</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f t="shared" si="90"/>
        <v>1</v>
      </c>
      <c r="SX53" s="239">
        <v>-1</v>
      </c>
      <c r="SY53" s="239">
        <v>1</v>
      </c>
      <c r="SZ53" s="239">
        <v>-1</v>
      </c>
      <c r="TA53" s="214">
        <v>-1</v>
      </c>
      <c r="TB53" s="240">
        <v>9</v>
      </c>
      <c r="TC53">
        <f t="shared" si="91"/>
        <v>1</v>
      </c>
      <c r="TD53">
        <f t="shared" si="92"/>
        <v>-1</v>
      </c>
      <c r="TE53" s="214">
        <v>1</v>
      </c>
      <c r="TF53">
        <f t="shared" si="140"/>
        <v>0</v>
      </c>
      <c r="TG53">
        <f t="shared" si="93"/>
        <v>0</v>
      </c>
      <c r="TH53">
        <f t="shared" si="132"/>
        <v>1</v>
      </c>
      <c r="TI53">
        <f t="shared" si="94"/>
        <v>0</v>
      </c>
      <c r="TJ53" s="248"/>
      <c r="TK53" s="202">
        <v>42541</v>
      </c>
      <c r="TL53">
        <v>60</v>
      </c>
      <c r="TM53" t="str">
        <f t="shared" si="81"/>
        <v>TRUE</v>
      </c>
      <c r="TN53">
        <f>VLOOKUP($A53,'FuturesInfo (3)'!$A$2:$V$80,22)</f>
        <v>4</v>
      </c>
      <c r="TO53" s="252">
        <v>2</v>
      </c>
      <c r="TP53">
        <f t="shared" si="95"/>
        <v>3</v>
      </c>
      <c r="TQ53" s="138">
        <f>VLOOKUP($A53,'FuturesInfo (3)'!$A$2:$O$80,15)*TN53</f>
        <v>134320</v>
      </c>
      <c r="TR53" s="138">
        <f>VLOOKUP($A53,'FuturesInfo (3)'!$A$2:$O$80,15)*TP53</f>
        <v>100740</v>
      </c>
      <c r="TS53" s="196">
        <f t="shared" si="96"/>
        <v>0</v>
      </c>
      <c r="TT53" s="196">
        <f t="shared" si="97"/>
        <v>0</v>
      </c>
      <c r="TU53" s="196">
        <f t="shared" si="98"/>
        <v>0</v>
      </c>
      <c r="TV53" s="196">
        <f t="shared" si="99"/>
        <v>0</v>
      </c>
      <c r="TW53" s="196">
        <f t="shared" si="148"/>
        <v>0</v>
      </c>
      <c r="TX53" s="196">
        <f t="shared" si="101"/>
        <v>0</v>
      </c>
      <c r="TY53" s="196">
        <f t="shared" si="133"/>
        <v>0</v>
      </c>
      <c r="TZ53" s="196">
        <f>IF(IF(sym!$O42=TE53,1,0)=1,ABS(TQ53*TJ53),-ABS(TQ53*TJ53))</f>
        <v>0</v>
      </c>
      <c r="UA53" s="196">
        <f>IF(IF(sym!$N42=TE53,1,0)=1,ABS(TQ53*TJ53),-ABS(TQ53*TJ53))</f>
        <v>0</v>
      </c>
      <c r="UB53" s="196">
        <f t="shared" si="141"/>
        <v>0</v>
      </c>
      <c r="UC53" s="196">
        <f t="shared" si="103"/>
        <v>0</v>
      </c>
      <c r="UE53">
        <f t="shared" si="104"/>
        <v>1</v>
      </c>
      <c r="UF53" s="239">
        <v>-1</v>
      </c>
      <c r="UG53" s="239">
        <v>1</v>
      </c>
      <c r="UH53" s="239">
        <v>-1</v>
      </c>
      <c r="UI53" s="214">
        <v>-1</v>
      </c>
      <c r="UJ53" s="240">
        <v>9</v>
      </c>
      <c r="UK53">
        <f t="shared" si="105"/>
        <v>1</v>
      </c>
      <c r="UL53">
        <f t="shared" si="106"/>
        <v>-1</v>
      </c>
      <c r="UM53" s="214"/>
      <c r="UN53">
        <f t="shared" si="153"/>
        <v>0</v>
      </c>
      <c r="UO53">
        <f t="shared" si="151"/>
        <v>0</v>
      </c>
      <c r="UP53">
        <f t="shared" si="134"/>
        <v>0</v>
      </c>
      <c r="UQ53">
        <f t="shared" si="108"/>
        <v>0</v>
      </c>
      <c r="UR53" s="248"/>
      <c r="US53" s="202">
        <v>42541</v>
      </c>
      <c r="UT53">
        <v>60</v>
      </c>
      <c r="UU53" t="str">
        <f t="shared" si="82"/>
        <v>TRUE</v>
      </c>
      <c r="UV53">
        <f>VLOOKUP($A53,'FuturesInfo (3)'!$A$2:$V$80,22)</f>
        <v>4</v>
      </c>
      <c r="UW53" s="252">
        <v>2</v>
      </c>
      <c r="UX53">
        <f t="shared" si="109"/>
        <v>3</v>
      </c>
      <c r="UY53" s="138">
        <f>VLOOKUP($A53,'FuturesInfo (3)'!$A$2:$O$80,15)*UV53</f>
        <v>134320</v>
      </c>
      <c r="UZ53" s="138">
        <f>VLOOKUP($A53,'FuturesInfo (3)'!$A$2:$O$80,15)*UX53</f>
        <v>100740</v>
      </c>
      <c r="VA53" s="196">
        <f t="shared" si="110"/>
        <v>0</v>
      </c>
      <c r="VB53" s="196">
        <f t="shared" si="111"/>
        <v>0</v>
      </c>
      <c r="VC53" s="196">
        <f t="shared" si="112"/>
        <v>0</v>
      </c>
      <c r="VD53" s="196">
        <f t="shared" si="113"/>
        <v>0</v>
      </c>
      <c r="VE53" s="196">
        <f t="shared" si="149"/>
        <v>0</v>
      </c>
      <c r="VF53" s="196">
        <f t="shared" si="115"/>
        <v>0</v>
      </c>
      <c r="VG53" s="196">
        <f t="shared" si="135"/>
        <v>0</v>
      </c>
      <c r="VH53" s="196">
        <f>IF(IF(sym!$O42=UM53,1,0)=1,ABS(UY53*UR53),-ABS(UY53*UR53))</f>
        <v>0</v>
      </c>
      <c r="VI53" s="196">
        <f>IF(IF(sym!$N42=UM53,1,0)=1,ABS(UY53*UR53),-ABS(UY53*UR53))</f>
        <v>0</v>
      </c>
      <c r="VJ53" s="196">
        <f t="shared" si="144"/>
        <v>0</v>
      </c>
      <c r="VK53" s="196">
        <f t="shared" si="117"/>
        <v>0</v>
      </c>
      <c r="VM53">
        <f t="shared" si="118"/>
        <v>0</v>
      </c>
      <c r="VN53" s="239"/>
      <c r="VO53" s="239"/>
      <c r="VP53" s="239"/>
      <c r="VQ53" s="214"/>
      <c r="VR53" s="240"/>
      <c r="VS53">
        <f t="shared" si="119"/>
        <v>1</v>
      </c>
      <c r="VT53">
        <f t="shared" si="120"/>
        <v>0</v>
      </c>
      <c r="VU53" s="214"/>
      <c r="VV53">
        <f t="shared" si="154"/>
        <v>1</v>
      </c>
      <c r="VW53">
        <f t="shared" si="152"/>
        <v>1</v>
      </c>
      <c r="VX53">
        <f t="shared" si="136"/>
        <v>0</v>
      </c>
      <c r="VY53">
        <f t="shared" si="122"/>
        <v>1</v>
      </c>
      <c r="VZ53" s="248"/>
      <c r="WA53" s="202"/>
      <c r="WB53">
        <v>60</v>
      </c>
      <c r="WC53" t="str">
        <f t="shared" si="83"/>
        <v>FALSE</v>
      </c>
      <c r="WD53">
        <f>VLOOKUP($A53,'FuturesInfo (3)'!$A$2:$V$80,22)</f>
        <v>4</v>
      </c>
      <c r="WE53" s="252"/>
      <c r="WF53">
        <f t="shared" si="123"/>
        <v>3</v>
      </c>
      <c r="WG53" s="138">
        <f>VLOOKUP($A53,'FuturesInfo (3)'!$A$2:$O$80,15)*WD53</f>
        <v>134320</v>
      </c>
      <c r="WH53" s="138">
        <f>VLOOKUP($A53,'FuturesInfo (3)'!$A$2:$O$80,15)*WF53</f>
        <v>100740</v>
      </c>
      <c r="WI53" s="196">
        <f t="shared" si="124"/>
        <v>0</v>
      </c>
      <c r="WJ53" s="196">
        <f t="shared" si="125"/>
        <v>0</v>
      </c>
      <c r="WK53" s="196">
        <f t="shared" si="126"/>
        <v>0</v>
      </c>
      <c r="WL53" s="196">
        <f t="shared" si="127"/>
        <v>0</v>
      </c>
      <c r="WM53" s="196">
        <f t="shared" si="150"/>
        <v>0</v>
      </c>
      <c r="WN53" s="196">
        <f t="shared" si="129"/>
        <v>0</v>
      </c>
      <c r="WO53" s="196">
        <f t="shared" si="137"/>
        <v>0</v>
      </c>
      <c r="WP53" s="196">
        <f>IF(IF(sym!$O42=VU53,1,0)=1,ABS(WG53*VZ53),-ABS(WG53*VZ53))</f>
        <v>0</v>
      </c>
      <c r="WQ53" s="196">
        <f>IF(IF(sym!$N42=VU53,1,0)=1,ABS(WG53*VZ53),-ABS(WG53*VZ53))</f>
        <v>0</v>
      </c>
      <c r="WR53" s="196">
        <f t="shared" si="147"/>
        <v>0</v>
      </c>
      <c r="WS53" s="196">
        <f t="shared" si="131"/>
        <v>0</v>
      </c>
    </row>
    <row r="54" spans="1:617" x14ac:dyDescent="0.25">
      <c r="A54" s="1" t="s">
        <v>515</v>
      </c>
      <c r="B54" s="150" t="str">
        <f>'FuturesInfo (3)'!M42</f>
        <v>LRC</v>
      </c>
      <c r="C54" s="200" t="str">
        <f>VLOOKUP(A54,'FuturesInfo (3)'!$A$2:$K$80,11)</f>
        <v>soft</v>
      </c>
      <c r="F54" t="e">
        <f>#REF!</f>
        <v>#REF!</v>
      </c>
      <c r="G54">
        <v>1</v>
      </c>
      <c r="H54">
        <v>-1</v>
      </c>
      <c r="I54">
        <v>1</v>
      </c>
      <c r="J54">
        <f t="shared" si="155"/>
        <v>1</v>
      </c>
      <c r="K54">
        <f t="shared" si="156"/>
        <v>0</v>
      </c>
      <c r="L54" s="184">
        <v>5.5147058823500003E-3</v>
      </c>
      <c r="M54" s="2">
        <v>10</v>
      </c>
      <c r="N54">
        <v>60</v>
      </c>
      <c r="O54" t="str">
        <f t="shared" si="157"/>
        <v>TRUE</v>
      </c>
      <c r="P54">
        <f>VLOOKUP($A54,'FuturesInfo (3)'!$A$2:$V$80,22)</f>
        <v>6</v>
      </c>
      <c r="Q54">
        <f t="shared" si="70"/>
        <v>6</v>
      </c>
      <c r="R54">
        <f t="shared" si="70"/>
        <v>6</v>
      </c>
      <c r="S54" s="138">
        <f>VLOOKUP($A54,'FuturesInfo (3)'!$A$2:$O$80,15)*Q54</f>
        <v>106080</v>
      </c>
      <c r="T54" s="144">
        <f t="shared" si="158"/>
        <v>584.99999999968804</v>
      </c>
      <c r="U54" s="144">
        <f t="shared" si="84"/>
        <v>-584.99999999968804</v>
      </c>
      <c r="W54">
        <f t="shared" si="159"/>
        <v>1</v>
      </c>
      <c r="X54">
        <v>-1</v>
      </c>
      <c r="Y54">
        <v>-1</v>
      </c>
      <c r="Z54">
        <v>1</v>
      </c>
      <c r="AA54">
        <f t="shared" si="138"/>
        <v>0</v>
      </c>
      <c r="AB54">
        <f t="shared" si="160"/>
        <v>0</v>
      </c>
      <c r="AC54" s="1">
        <v>1.4625228519199999E-2</v>
      </c>
      <c r="AD54" s="2">
        <v>10</v>
      </c>
      <c r="AE54">
        <v>60</v>
      </c>
      <c r="AF54" t="str">
        <f t="shared" si="161"/>
        <v>TRUE</v>
      </c>
      <c r="AG54">
        <f>VLOOKUP($A54,'FuturesInfo (3)'!$A$2:$V$80,22)</f>
        <v>6</v>
      </c>
      <c r="AH54">
        <f t="shared" si="162"/>
        <v>8</v>
      </c>
      <c r="AI54">
        <f t="shared" si="85"/>
        <v>6</v>
      </c>
      <c r="AJ54" s="138">
        <f>VLOOKUP($A54,'FuturesInfo (3)'!$A$2:$O$80,15)*AI54</f>
        <v>106080</v>
      </c>
      <c r="AK54" s="196">
        <f t="shared" si="163"/>
        <v>-1551.444241316736</v>
      </c>
      <c r="AL54" s="196">
        <f t="shared" si="87"/>
        <v>-1551.444241316736</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106080</v>
      </c>
      <c r="BB54" s="196">
        <f t="shared" si="80"/>
        <v>1529.0810810795522</v>
      </c>
      <c r="BC54" s="196">
        <f t="shared" si="89"/>
        <v>-1529.0810810795522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f t="shared" si="90"/>
        <v>1</v>
      </c>
      <c r="SX54" s="239">
        <v>-1</v>
      </c>
      <c r="SY54" s="239">
        <v>-1</v>
      </c>
      <c r="SZ54" s="239">
        <v>1</v>
      </c>
      <c r="TA54" s="214">
        <v>-1</v>
      </c>
      <c r="TB54" s="240">
        <v>-4</v>
      </c>
      <c r="TC54">
        <f t="shared" si="91"/>
        <v>1</v>
      </c>
      <c r="TD54">
        <f t="shared" si="92"/>
        <v>1</v>
      </c>
      <c r="TE54" s="214">
        <v>1</v>
      </c>
      <c r="TF54">
        <f t="shared" si="140"/>
        <v>0</v>
      </c>
      <c r="TG54">
        <f t="shared" si="93"/>
        <v>0</v>
      </c>
      <c r="TH54">
        <f t="shared" si="132"/>
        <v>1</v>
      </c>
      <c r="TI54">
        <f t="shared" si="94"/>
        <v>1</v>
      </c>
      <c r="TJ54" s="248">
        <v>1.31805157593E-2</v>
      </c>
      <c r="TK54" s="202">
        <v>42548</v>
      </c>
      <c r="TL54">
        <v>60</v>
      </c>
      <c r="TM54" t="str">
        <f t="shared" si="81"/>
        <v>TRUE</v>
      </c>
      <c r="TN54">
        <f>VLOOKUP($A54,'FuturesInfo (3)'!$A$2:$V$80,22)</f>
        <v>6</v>
      </c>
      <c r="TO54" s="252">
        <v>1</v>
      </c>
      <c r="TP54">
        <f t="shared" si="95"/>
        <v>8</v>
      </c>
      <c r="TQ54" s="138">
        <f>VLOOKUP($A54,'FuturesInfo (3)'!$A$2:$O$80,15)*TN54</f>
        <v>106080</v>
      </c>
      <c r="TR54" s="138">
        <f>VLOOKUP($A54,'FuturesInfo (3)'!$A$2:$O$80,15)*TP54</f>
        <v>141440</v>
      </c>
      <c r="TS54" s="196">
        <f t="shared" si="96"/>
        <v>-1398.1891117465441</v>
      </c>
      <c r="TT54" s="196">
        <f t="shared" si="97"/>
        <v>-1864.252148995392</v>
      </c>
      <c r="TU54" s="196">
        <f t="shared" si="98"/>
        <v>-1398.1891117465441</v>
      </c>
      <c r="TV54" s="196">
        <f t="shared" si="99"/>
        <v>1398.1891117465441</v>
      </c>
      <c r="TW54" s="196">
        <f t="shared" si="148"/>
        <v>1398.1891117465441</v>
      </c>
      <c r="TX54" s="196">
        <f t="shared" si="101"/>
        <v>-1398.1891117465441</v>
      </c>
      <c r="TY54" s="196">
        <f t="shared" si="133"/>
        <v>1398.1891117465441</v>
      </c>
      <c r="TZ54" s="196">
        <f>IF(IF(sym!$O43=TE54,1,0)=1,ABS(TQ54*TJ54),-ABS(TQ54*TJ54))</f>
        <v>1398.1891117465441</v>
      </c>
      <c r="UA54" s="196">
        <f>IF(IF(sym!$N43=TE54,1,0)=1,ABS(TQ54*TJ54),-ABS(TQ54*TJ54))</f>
        <v>-1398.1891117465441</v>
      </c>
      <c r="UB54" s="196">
        <f t="shared" si="141"/>
        <v>-1398.1891117465441</v>
      </c>
      <c r="UC54" s="196">
        <f t="shared" si="103"/>
        <v>1398.1891117465441</v>
      </c>
      <c r="UE54">
        <f t="shared" si="104"/>
        <v>1</v>
      </c>
      <c r="UF54" s="239">
        <v>1</v>
      </c>
      <c r="UG54" s="239">
        <v>1</v>
      </c>
      <c r="UH54" s="239">
        <v>1</v>
      </c>
      <c r="UI54" s="214">
        <v>-1</v>
      </c>
      <c r="UJ54" s="240">
        <v>-5</v>
      </c>
      <c r="UK54">
        <f t="shared" si="105"/>
        <v>1</v>
      </c>
      <c r="UL54">
        <f t="shared" si="106"/>
        <v>1</v>
      </c>
      <c r="UM54" s="214"/>
      <c r="UN54">
        <f t="shared" si="153"/>
        <v>0</v>
      </c>
      <c r="UO54">
        <f t="shared" si="151"/>
        <v>0</v>
      </c>
      <c r="UP54">
        <f t="shared" si="134"/>
        <v>0</v>
      </c>
      <c r="UQ54">
        <f t="shared" si="108"/>
        <v>0</v>
      </c>
      <c r="UR54" s="248"/>
      <c r="US54" s="202">
        <v>42548</v>
      </c>
      <c r="UT54">
        <v>60</v>
      </c>
      <c r="UU54" t="str">
        <f t="shared" si="82"/>
        <v>TRUE</v>
      </c>
      <c r="UV54">
        <f>VLOOKUP($A54,'FuturesInfo (3)'!$A$2:$V$80,22)</f>
        <v>6</v>
      </c>
      <c r="UW54" s="252">
        <v>1</v>
      </c>
      <c r="UX54">
        <f t="shared" si="109"/>
        <v>8</v>
      </c>
      <c r="UY54" s="138">
        <f>VLOOKUP($A54,'FuturesInfo (3)'!$A$2:$O$80,15)*UV54</f>
        <v>106080</v>
      </c>
      <c r="UZ54" s="138">
        <f>VLOOKUP($A54,'FuturesInfo (3)'!$A$2:$O$80,15)*UX54</f>
        <v>141440</v>
      </c>
      <c r="VA54" s="196">
        <f t="shared" si="110"/>
        <v>0</v>
      </c>
      <c r="VB54" s="196">
        <f t="shared" si="111"/>
        <v>0</v>
      </c>
      <c r="VC54" s="196">
        <f t="shared" si="112"/>
        <v>0</v>
      </c>
      <c r="VD54" s="196">
        <f t="shared" si="113"/>
        <v>0</v>
      </c>
      <c r="VE54" s="196">
        <f t="shared" si="149"/>
        <v>0</v>
      </c>
      <c r="VF54" s="196">
        <f t="shared" si="115"/>
        <v>0</v>
      </c>
      <c r="VG54" s="196">
        <f t="shared" si="135"/>
        <v>0</v>
      </c>
      <c r="VH54" s="196">
        <f>IF(IF(sym!$O43=UM54,1,0)=1,ABS(UY54*UR54),-ABS(UY54*UR54))</f>
        <v>0</v>
      </c>
      <c r="VI54" s="196">
        <f>IF(IF(sym!$N43=UM54,1,0)=1,ABS(UY54*UR54),-ABS(UY54*UR54))</f>
        <v>0</v>
      </c>
      <c r="VJ54" s="196">
        <f t="shared" si="144"/>
        <v>0</v>
      </c>
      <c r="VK54" s="196">
        <f t="shared" si="117"/>
        <v>0</v>
      </c>
      <c r="VM54">
        <f t="shared" si="118"/>
        <v>0</v>
      </c>
      <c r="VN54" s="239"/>
      <c r="VO54" s="239"/>
      <c r="VP54" s="239"/>
      <c r="VQ54" s="214"/>
      <c r="VR54" s="240"/>
      <c r="VS54">
        <f t="shared" si="119"/>
        <v>1</v>
      </c>
      <c r="VT54">
        <f t="shared" si="120"/>
        <v>0</v>
      </c>
      <c r="VU54" s="214"/>
      <c r="VV54">
        <f t="shared" si="154"/>
        <v>1</v>
      </c>
      <c r="VW54">
        <f t="shared" si="152"/>
        <v>1</v>
      </c>
      <c r="VX54">
        <f t="shared" si="136"/>
        <v>0</v>
      </c>
      <c r="VY54">
        <f t="shared" si="122"/>
        <v>1</v>
      </c>
      <c r="VZ54" s="248"/>
      <c r="WA54" s="202"/>
      <c r="WB54">
        <v>60</v>
      </c>
      <c r="WC54" t="str">
        <f t="shared" si="83"/>
        <v>FALSE</v>
      </c>
      <c r="WD54">
        <f>VLOOKUP($A54,'FuturesInfo (3)'!$A$2:$V$80,22)</f>
        <v>6</v>
      </c>
      <c r="WE54" s="252"/>
      <c r="WF54">
        <f t="shared" si="123"/>
        <v>5</v>
      </c>
      <c r="WG54" s="138">
        <f>VLOOKUP($A54,'FuturesInfo (3)'!$A$2:$O$80,15)*WD54</f>
        <v>106080</v>
      </c>
      <c r="WH54" s="138">
        <f>VLOOKUP($A54,'FuturesInfo (3)'!$A$2:$O$80,15)*WF54</f>
        <v>88400</v>
      </c>
      <c r="WI54" s="196">
        <f t="shared" si="124"/>
        <v>0</v>
      </c>
      <c r="WJ54" s="196">
        <f t="shared" si="125"/>
        <v>0</v>
      </c>
      <c r="WK54" s="196">
        <f t="shared" si="126"/>
        <v>0</v>
      </c>
      <c r="WL54" s="196">
        <f t="shared" si="127"/>
        <v>0</v>
      </c>
      <c r="WM54" s="196">
        <f t="shared" si="150"/>
        <v>0</v>
      </c>
      <c r="WN54" s="196">
        <f t="shared" si="129"/>
        <v>0</v>
      </c>
      <c r="WO54" s="196">
        <f t="shared" si="137"/>
        <v>0</v>
      </c>
      <c r="WP54" s="196">
        <f>IF(IF(sym!$O43=VU54,1,0)=1,ABS(WG54*VZ54),-ABS(WG54*VZ54))</f>
        <v>0</v>
      </c>
      <c r="WQ54" s="196">
        <f>IF(IF(sym!$N43=VU54,1,0)=1,ABS(WG54*VZ54),-ABS(WG54*VZ54))</f>
        <v>0</v>
      </c>
      <c r="WR54" s="196">
        <f t="shared" si="147"/>
        <v>0</v>
      </c>
      <c r="WS54" s="196">
        <f t="shared" si="131"/>
        <v>0</v>
      </c>
    </row>
    <row r="55" spans="1:617" x14ac:dyDescent="0.25">
      <c r="A55" s="1" t="s">
        <v>997</v>
      </c>
      <c r="B55" s="150" t="str">
        <f>'FuturesInfo (3)'!M43</f>
        <v>QW</v>
      </c>
      <c r="C55" s="200" t="str">
        <f>VLOOKUP(A55,'FuturesInfo (3)'!$A$2:$K$80,11)</f>
        <v>soft</v>
      </c>
      <c r="F55" t="e">
        <f>#REF!</f>
        <v>#REF!</v>
      </c>
      <c r="G55">
        <v>-1</v>
      </c>
      <c r="H55">
        <v>1</v>
      </c>
      <c r="I55">
        <v>1</v>
      </c>
      <c r="J55">
        <f t="shared" si="155"/>
        <v>0</v>
      </c>
      <c r="K55">
        <f t="shared" si="156"/>
        <v>1</v>
      </c>
      <c r="L55" s="184">
        <v>2.52627324171E-2</v>
      </c>
      <c r="M55" s="2">
        <v>10</v>
      </c>
      <c r="N55">
        <v>60</v>
      </c>
      <c r="O55" t="str">
        <f t="shared" si="157"/>
        <v>TRUE</v>
      </c>
      <c r="P55">
        <f>VLOOKUP($A55,'FuturesInfo (3)'!$A$2:$V$80,22)</f>
        <v>4</v>
      </c>
      <c r="Q55">
        <f t="shared" si="70"/>
        <v>4</v>
      </c>
      <c r="R55">
        <f t="shared" si="70"/>
        <v>4</v>
      </c>
      <c r="S55" s="138">
        <f>VLOOKUP($A55,'FuturesInfo (3)'!$A$2:$O$80,15)*Q55</f>
        <v>112800</v>
      </c>
      <c r="T55" s="144">
        <f t="shared" si="158"/>
        <v>-2849.6362166488798</v>
      </c>
      <c r="U55" s="144">
        <f t="shared" si="84"/>
        <v>2849.6362166488798</v>
      </c>
      <c r="W55">
        <f t="shared" si="159"/>
        <v>-1</v>
      </c>
      <c r="X55">
        <v>1</v>
      </c>
      <c r="Y55">
        <v>1</v>
      </c>
      <c r="Z55">
        <v>1</v>
      </c>
      <c r="AA55">
        <f t="shared" si="138"/>
        <v>1</v>
      </c>
      <c r="AB55">
        <f t="shared" si="160"/>
        <v>1</v>
      </c>
      <c r="AC55" s="1">
        <v>7.8848807411799999E-4</v>
      </c>
      <c r="AD55" s="2">
        <v>10</v>
      </c>
      <c r="AE55">
        <v>60</v>
      </c>
      <c r="AF55" t="str">
        <f t="shared" si="161"/>
        <v>TRUE</v>
      </c>
      <c r="AG55">
        <f>VLOOKUP($A55,'FuturesInfo (3)'!$A$2:$V$80,22)</f>
        <v>4</v>
      </c>
      <c r="AH55">
        <f t="shared" si="162"/>
        <v>5</v>
      </c>
      <c r="AI55">
        <f t="shared" si="85"/>
        <v>4</v>
      </c>
      <c r="AJ55" s="138">
        <f>VLOOKUP($A55,'FuturesInfo (3)'!$A$2:$O$80,15)*AI55</f>
        <v>112800</v>
      </c>
      <c r="AK55" s="196">
        <f t="shared" si="163"/>
        <v>88.941454760510396</v>
      </c>
      <c r="AL55" s="196">
        <f t="shared" si="87"/>
        <v>88.941454760510396</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112800</v>
      </c>
      <c r="BB55" s="196">
        <f t="shared" si="80"/>
        <v>1377.5064014198401</v>
      </c>
      <c r="BC55" s="196">
        <f t="shared" si="89"/>
        <v>1377.5064014198401</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f t="shared" si="90"/>
        <v>1</v>
      </c>
      <c r="SX55" s="239">
        <v>1</v>
      </c>
      <c r="SY55" s="239">
        <v>-1</v>
      </c>
      <c r="SZ55" s="239">
        <v>1</v>
      </c>
      <c r="TA55" s="214">
        <v>-1</v>
      </c>
      <c r="TB55" s="240">
        <v>25</v>
      </c>
      <c r="TC55">
        <f t="shared" si="91"/>
        <v>1</v>
      </c>
      <c r="TD55">
        <f t="shared" si="92"/>
        <v>-1</v>
      </c>
      <c r="TE55" s="214">
        <v>1</v>
      </c>
      <c r="TF55">
        <f t="shared" si="140"/>
        <v>1</v>
      </c>
      <c r="TG55">
        <f t="shared" si="93"/>
        <v>0</v>
      </c>
      <c r="TH55">
        <f t="shared" si="132"/>
        <v>1</v>
      </c>
      <c r="TI55">
        <f t="shared" si="94"/>
        <v>0</v>
      </c>
      <c r="TJ55" s="248">
        <v>0</v>
      </c>
      <c r="TK55" s="202">
        <v>42516</v>
      </c>
      <c r="TL55">
        <v>60</v>
      </c>
      <c r="TM55" t="str">
        <f t="shared" si="81"/>
        <v>TRUE</v>
      </c>
      <c r="TN55">
        <f>VLOOKUP($A55,'FuturesInfo (3)'!$A$2:$V$80,22)</f>
        <v>4</v>
      </c>
      <c r="TO55" s="252">
        <v>2</v>
      </c>
      <c r="TP55">
        <f t="shared" si="95"/>
        <v>3</v>
      </c>
      <c r="TQ55" s="138">
        <f>VLOOKUP($A55,'FuturesInfo (3)'!$A$2:$O$80,15)*TN55</f>
        <v>112800</v>
      </c>
      <c r="TR55" s="138">
        <f>VLOOKUP($A55,'FuturesInfo (3)'!$A$2:$O$80,15)*TP55</f>
        <v>84600</v>
      </c>
      <c r="TS55" s="196">
        <f t="shared" si="96"/>
        <v>0</v>
      </c>
      <c r="TT55" s="196">
        <f t="shared" si="97"/>
        <v>0</v>
      </c>
      <c r="TU55" s="196">
        <f t="shared" si="98"/>
        <v>0</v>
      </c>
      <c r="TV55" s="196">
        <f t="shared" si="99"/>
        <v>0</v>
      </c>
      <c r="TW55" s="196">
        <f t="shared" si="148"/>
        <v>0</v>
      </c>
      <c r="TX55" s="196">
        <f t="shared" si="101"/>
        <v>0</v>
      </c>
      <c r="TY55" s="196">
        <f t="shared" si="133"/>
        <v>0</v>
      </c>
      <c r="TZ55" s="196">
        <f>IF(IF(sym!$O44=TE55,1,0)=1,ABS(TQ55*TJ55),-ABS(TQ55*TJ55))</f>
        <v>0</v>
      </c>
      <c r="UA55" s="196">
        <f>IF(IF(sym!$N44=TE55,1,0)=1,ABS(TQ55*TJ55),-ABS(TQ55*TJ55))</f>
        <v>0</v>
      </c>
      <c r="UB55" s="196">
        <f t="shared" si="141"/>
        <v>0</v>
      </c>
      <c r="UC55" s="196">
        <f t="shared" si="103"/>
        <v>0</v>
      </c>
      <c r="UE55">
        <f t="shared" si="104"/>
        <v>1</v>
      </c>
      <c r="UF55" s="239">
        <v>1</v>
      </c>
      <c r="UG55" s="239">
        <v>1</v>
      </c>
      <c r="UH55" s="239">
        <v>1</v>
      </c>
      <c r="UI55" s="214">
        <v>-1</v>
      </c>
      <c r="UJ55" s="240">
        <v>26</v>
      </c>
      <c r="UK55">
        <f t="shared" si="105"/>
        <v>1</v>
      </c>
      <c r="UL55">
        <f t="shared" si="106"/>
        <v>-1</v>
      </c>
      <c r="UM55" s="214"/>
      <c r="UN55">
        <f t="shared" si="153"/>
        <v>0</v>
      </c>
      <c r="UO55">
        <f t="shared" si="151"/>
        <v>0</v>
      </c>
      <c r="UP55">
        <f t="shared" si="134"/>
        <v>0</v>
      </c>
      <c r="UQ55">
        <f t="shared" si="108"/>
        <v>0</v>
      </c>
      <c r="UR55" s="248"/>
      <c r="US55" s="202">
        <v>42516</v>
      </c>
      <c r="UT55">
        <v>60</v>
      </c>
      <c r="UU55" t="str">
        <f t="shared" si="82"/>
        <v>TRUE</v>
      </c>
      <c r="UV55">
        <f>VLOOKUP($A55,'FuturesInfo (3)'!$A$2:$V$80,22)</f>
        <v>4</v>
      </c>
      <c r="UW55" s="252">
        <v>1</v>
      </c>
      <c r="UX55">
        <f t="shared" si="109"/>
        <v>5</v>
      </c>
      <c r="UY55" s="138">
        <f>VLOOKUP($A55,'FuturesInfo (3)'!$A$2:$O$80,15)*UV55</f>
        <v>112800</v>
      </c>
      <c r="UZ55" s="138">
        <f>VLOOKUP($A55,'FuturesInfo (3)'!$A$2:$O$80,15)*UX55</f>
        <v>141000</v>
      </c>
      <c r="VA55" s="196">
        <f t="shared" si="110"/>
        <v>0</v>
      </c>
      <c r="VB55" s="196">
        <f t="shared" si="111"/>
        <v>0</v>
      </c>
      <c r="VC55" s="196">
        <f t="shared" si="112"/>
        <v>0</v>
      </c>
      <c r="VD55" s="196">
        <f t="shared" si="113"/>
        <v>0</v>
      </c>
      <c r="VE55" s="196">
        <f t="shared" si="149"/>
        <v>0</v>
      </c>
      <c r="VF55" s="196">
        <f t="shared" si="115"/>
        <v>0</v>
      </c>
      <c r="VG55" s="196">
        <f t="shared" si="135"/>
        <v>0</v>
      </c>
      <c r="VH55" s="196">
        <f>IF(IF(sym!$O44=UM55,1,0)=1,ABS(UY55*UR55),-ABS(UY55*UR55))</f>
        <v>0</v>
      </c>
      <c r="VI55" s="196">
        <f>IF(IF(sym!$N44=UM55,1,0)=1,ABS(UY55*UR55),-ABS(UY55*UR55))</f>
        <v>0</v>
      </c>
      <c r="VJ55" s="196">
        <f t="shared" si="144"/>
        <v>0</v>
      </c>
      <c r="VK55" s="196">
        <f t="shared" si="117"/>
        <v>0</v>
      </c>
      <c r="VM55">
        <f t="shared" si="118"/>
        <v>0</v>
      </c>
      <c r="VN55" s="239"/>
      <c r="VO55" s="239"/>
      <c r="VP55" s="239"/>
      <c r="VQ55" s="214"/>
      <c r="VR55" s="240"/>
      <c r="VS55">
        <f t="shared" si="119"/>
        <v>1</v>
      </c>
      <c r="VT55">
        <f t="shared" si="120"/>
        <v>0</v>
      </c>
      <c r="VU55" s="214"/>
      <c r="VV55">
        <f t="shared" si="154"/>
        <v>1</v>
      </c>
      <c r="VW55">
        <f t="shared" si="152"/>
        <v>1</v>
      </c>
      <c r="VX55">
        <f t="shared" si="136"/>
        <v>0</v>
      </c>
      <c r="VY55">
        <f t="shared" si="122"/>
        <v>1</v>
      </c>
      <c r="VZ55" s="248"/>
      <c r="WA55" s="202"/>
      <c r="WB55">
        <v>60</v>
      </c>
      <c r="WC55" t="str">
        <f t="shared" si="83"/>
        <v>FALSE</v>
      </c>
      <c r="WD55">
        <f>VLOOKUP($A55,'FuturesInfo (3)'!$A$2:$V$80,22)</f>
        <v>4</v>
      </c>
      <c r="WE55" s="252"/>
      <c r="WF55">
        <f t="shared" si="123"/>
        <v>3</v>
      </c>
      <c r="WG55" s="138">
        <f>VLOOKUP($A55,'FuturesInfo (3)'!$A$2:$O$80,15)*WD55</f>
        <v>112800</v>
      </c>
      <c r="WH55" s="138">
        <f>VLOOKUP($A55,'FuturesInfo (3)'!$A$2:$O$80,15)*WF55</f>
        <v>84600</v>
      </c>
      <c r="WI55" s="196">
        <f t="shared" si="124"/>
        <v>0</v>
      </c>
      <c r="WJ55" s="196">
        <f t="shared" si="125"/>
        <v>0</v>
      </c>
      <c r="WK55" s="196">
        <f t="shared" si="126"/>
        <v>0</v>
      </c>
      <c r="WL55" s="196">
        <f t="shared" si="127"/>
        <v>0</v>
      </c>
      <c r="WM55" s="196">
        <f t="shared" si="150"/>
        <v>0</v>
      </c>
      <c r="WN55" s="196">
        <f t="shared" si="129"/>
        <v>0</v>
      </c>
      <c r="WO55" s="196">
        <f t="shared" si="137"/>
        <v>0</v>
      </c>
      <c r="WP55" s="196">
        <f>IF(IF(sym!$O44=VU55,1,0)=1,ABS(WG55*VZ55),-ABS(WG55*VZ55))</f>
        <v>0</v>
      </c>
      <c r="WQ55" s="196">
        <f>IF(IF(sym!$N44=VU55,1,0)=1,ABS(WG55*VZ55),-ABS(WG55*VZ55))</f>
        <v>0</v>
      </c>
      <c r="WR55" s="196">
        <f t="shared" si="147"/>
        <v>0</v>
      </c>
      <c r="WS55" s="196">
        <f t="shared" si="131"/>
        <v>0</v>
      </c>
    </row>
    <row r="56" spans="1:617" x14ac:dyDescent="0.25">
      <c r="A56" s="1" t="s">
        <v>998</v>
      </c>
      <c r="B56" s="150" t="str">
        <f>'FuturesInfo (3)'!M44</f>
        <v>@MME</v>
      </c>
      <c r="C56" s="200" t="str">
        <f>VLOOKUP(A56,'FuturesInfo (3)'!$A$2:$K$80,11)</f>
        <v>index</v>
      </c>
      <c r="F56" t="e">
        <f>#REF!</f>
        <v>#REF!</v>
      </c>
      <c r="G56">
        <v>1</v>
      </c>
      <c r="H56">
        <v>-1</v>
      </c>
      <c r="I56">
        <v>1</v>
      </c>
      <c r="J56">
        <f t="shared" si="155"/>
        <v>1</v>
      </c>
      <c r="K56">
        <f t="shared" si="156"/>
        <v>0</v>
      </c>
      <c r="L56" s="184">
        <v>1.51459179904E-2</v>
      </c>
      <c r="M56" s="2">
        <v>10</v>
      </c>
      <c r="N56">
        <v>60</v>
      </c>
      <c r="O56" t="str">
        <f t="shared" si="157"/>
        <v>TRUE</v>
      </c>
      <c r="P56">
        <f>VLOOKUP($A56,'FuturesInfo (3)'!$A$2:$V$80,22)</f>
        <v>3</v>
      </c>
      <c r="Q56">
        <f t="shared" si="70"/>
        <v>3</v>
      </c>
      <c r="R56">
        <f t="shared" si="70"/>
        <v>3</v>
      </c>
      <c r="S56" s="138">
        <f>VLOOKUP($A56,'FuturesInfo (3)'!$A$2:$O$80,15)*Q56</f>
        <v>126450</v>
      </c>
      <c r="T56" s="144">
        <f t="shared" si="158"/>
        <v>1915.20132988608</v>
      </c>
      <c r="U56" s="144">
        <f t="shared" si="84"/>
        <v>-1915.20132988608</v>
      </c>
      <c r="W56">
        <f t="shared" si="159"/>
        <v>1</v>
      </c>
      <c r="X56">
        <v>1</v>
      </c>
      <c r="Y56">
        <v>-1</v>
      </c>
      <c r="Z56">
        <v>1</v>
      </c>
      <c r="AA56">
        <f t="shared" si="138"/>
        <v>1</v>
      </c>
      <c r="AB56">
        <f t="shared" si="160"/>
        <v>0</v>
      </c>
      <c r="AC56" s="1">
        <v>1.00679281902E-2</v>
      </c>
      <c r="AD56" s="2">
        <v>10</v>
      </c>
      <c r="AE56">
        <v>60</v>
      </c>
      <c r="AF56" t="str">
        <f t="shared" si="161"/>
        <v>TRUE</v>
      </c>
      <c r="AG56">
        <f>VLOOKUP($A56,'FuturesInfo (3)'!$A$2:$V$80,22)</f>
        <v>3</v>
      </c>
      <c r="AH56">
        <f t="shared" si="162"/>
        <v>2</v>
      </c>
      <c r="AI56">
        <f t="shared" si="85"/>
        <v>3</v>
      </c>
      <c r="AJ56" s="138">
        <f>VLOOKUP($A56,'FuturesInfo (3)'!$A$2:$O$80,15)*AI56</f>
        <v>126450</v>
      </c>
      <c r="AK56" s="196">
        <f t="shared" si="163"/>
        <v>1273.08951965079</v>
      </c>
      <c r="AL56" s="196">
        <f t="shared" si="87"/>
        <v>-1273.08951965079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126450</v>
      </c>
      <c r="BB56" s="196">
        <f t="shared" si="80"/>
        <v>1230.028821904383</v>
      </c>
      <c r="BC56" s="196">
        <f t="shared" si="89"/>
        <v>-1230.028821904383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f t="shared" si="90"/>
        <v>1</v>
      </c>
      <c r="SX56" s="239">
        <v>1</v>
      </c>
      <c r="SY56" s="239">
        <v>-1</v>
      </c>
      <c r="SZ56" s="239">
        <v>1</v>
      </c>
      <c r="TA56" s="214">
        <v>-1</v>
      </c>
      <c r="TB56" s="240">
        <v>4</v>
      </c>
      <c r="TC56">
        <f t="shared" si="91"/>
        <v>1</v>
      </c>
      <c r="TD56">
        <f t="shared" si="92"/>
        <v>-1</v>
      </c>
      <c r="TE56" s="214">
        <v>1</v>
      </c>
      <c r="TF56">
        <f t="shared" si="140"/>
        <v>1</v>
      </c>
      <c r="TG56">
        <f t="shared" si="93"/>
        <v>0</v>
      </c>
      <c r="TH56">
        <f t="shared" si="132"/>
        <v>1</v>
      </c>
      <c r="TI56">
        <f t="shared" si="94"/>
        <v>0</v>
      </c>
      <c r="TJ56" s="248">
        <v>0</v>
      </c>
      <c r="TK56" s="202">
        <v>42548</v>
      </c>
      <c r="TL56">
        <v>60</v>
      </c>
      <c r="TM56" t="str">
        <f t="shared" si="81"/>
        <v>TRUE</v>
      </c>
      <c r="TN56">
        <f>VLOOKUP($A56,'FuturesInfo (3)'!$A$2:$V$80,22)</f>
        <v>3</v>
      </c>
      <c r="TO56" s="252">
        <v>2</v>
      </c>
      <c r="TP56">
        <f t="shared" si="95"/>
        <v>2</v>
      </c>
      <c r="TQ56" s="138">
        <f>VLOOKUP($A56,'FuturesInfo (3)'!$A$2:$O$80,15)*TN56</f>
        <v>126450</v>
      </c>
      <c r="TR56" s="138">
        <f>VLOOKUP($A56,'FuturesInfo (3)'!$A$2:$O$80,15)*TP56</f>
        <v>84300</v>
      </c>
      <c r="TS56" s="196">
        <f t="shared" si="96"/>
        <v>0</v>
      </c>
      <c r="TT56" s="196">
        <f t="shared" si="97"/>
        <v>0</v>
      </c>
      <c r="TU56" s="196">
        <f t="shared" si="98"/>
        <v>0</v>
      </c>
      <c r="TV56" s="196">
        <f t="shared" si="99"/>
        <v>0</v>
      </c>
      <c r="TW56" s="196">
        <f t="shared" si="148"/>
        <v>0</v>
      </c>
      <c r="TX56" s="196">
        <f t="shared" si="101"/>
        <v>0</v>
      </c>
      <c r="TY56" s="196">
        <f t="shared" si="133"/>
        <v>0</v>
      </c>
      <c r="TZ56" s="196">
        <f>IF(IF(sym!$O45=TE56,1,0)=1,ABS(TQ56*TJ56),-ABS(TQ56*TJ56))</f>
        <v>0</v>
      </c>
      <c r="UA56" s="196">
        <f>IF(IF(sym!$N45=TE56,1,0)=1,ABS(TQ56*TJ56),-ABS(TQ56*TJ56))</f>
        <v>0</v>
      </c>
      <c r="UB56" s="196">
        <f t="shared" si="141"/>
        <v>0</v>
      </c>
      <c r="UC56" s="196">
        <f t="shared" si="103"/>
        <v>0</v>
      </c>
      <c r="UE56">
        <f t="shared" si="104"/>
        <v>1</v>
      </c>
      <c r="UF56" s="239">
        <v>1</v>
      </c>
      <c r="UG56" s="239">
        <v>-1</v>
      </c>
      <c r="UH56" s="239">
        <v>1</v>
      </c>
      <c r="UI56" s="214">
        <v>-1</v>
      </c>
      <c r="UJ56" s="240">
        <v>5</v>
      </c>
      <c r="UK56">
        <f t="shared" si="105"/>
        <v>1</v>
      </c>
      <c r="UL56">
        <f t="shared" si="106"/>
        <v>-1</v>
      </c>
      <c r="UM56" s="214"/>
      <c r="UN56">
        <f t="shared" si="153"/>
        <v>0</v>
      </c>
      <c r="UO56">
        <f t="shared" si="151"/>
        <v>0</v>
      </c>
      <c r="UP56">
        <f t="shared" si="134"/>
        <v>0</v>
      </c>
      <c r="UQ56">
        <f t="shared" si="108"/>
        <v>0</v>
      </c>
      <c r="UR56" s="248"/>
      <c r="US56" s="202">
        <v>42548</v>
      </c>
      <c r="UT56">
        <v>60</v>
      </c>
      <c r="UU56" t="str">
        <f t="shared" si="82"/>
        <v>TRUE</v>
      </c>
      <c r="UV56">
        <f>VLOOKUP($A56,'FuturesInfo (3)'!$A$2:$V$80,22)</f>
        <v>3</v>
      </c>
      <c r="UW56" s="252">
        <v>2</v>
      </c>
      <c r="UX56">
        <f t="shared" si="109"/>
        <v>2</v>
      </c>
      <c r="UY56" s="138">
        <f>VLOOKUP($A56,'FuturesInfo (3)'!$A$2:$O$80,15)*UV56</f>
        <v>126450</v>
      </c>
      <c r="UZ56" s="138">
        <f>VLOOKUP($A56,'FuturesInfo (3)'!$A$2:$O$80,15)*UX56</f>
        <v>84300</v>
      </c>
      <c r="VA56" s="196">
        <f t="shared" si="110"/>
        <v>0</v>
      </c>
      <c r="VB56" s="196">
        <f t="shared" si="111"/>
        <v>0</v>
      </c>
      <c r="VC56" s="196">
        <f t="shared" si="112"/>
        <v>0</v>
      </c>
      <c r="VD56" s="196">
        <f t="shared" si="113"/>
        <v>0</v>
      </c>
      <c r="VE56" s="196">
        <f t="shared" si="149"/>
        <v>0</v>
      </c>
      <c r="VF56" s="196">
        <f t="shared" si="115"/>
        <v>0</v>
      </c>
      <c r="VG56" s="196">
        <f t="shared" si="135"/>
        <v>0</v>
      </c>
      <c r="VH56" s="196">
        <f>IF(IF(sym!$O45=UM56,1,0)=1,ABS(UY56*UR56),-ABS(UY56*UR56))</f>
        <v>0</v>
      </c>
      <c r="VI56" s="196">
        <f>IF(IF(sym!$N45=UM56,1,0)=1,ABS(UY56*UR56),-ABS(UY56*UR56))</f>
        <v>0</v>
      </c>
      <c r="VJ56" s="196">
        <f t="shared" si="144"/>
        <v>0</v>
      </c>
      <c r="VK56" s="196">
        <f t="shared" si="117"/>
        <v>0</v>
      </c>
      <c r="VM56">
        <f t="shared" si="118"/>
        <v>0</v>
      </c>
      <c r="VN56" s="239"/>
      <c r="VO56" s="239"/>
      <c r="VP56" s="239"/>
      <c r="VQ56" s="214"/>
      <c r="VR56" s="240"/>
      <c r="VS56">
        <f t="shared" si="119"/>
        <v>1</v>
      </c>
      <c r="VT56">
        <f t="shared" si="120"/>
        <v>0</v>
      </c>
      <c r="VU56" s="214"/>
      <c r="VV56">
        <f t="shared" si="154"/>
        <v>1</v>
      </c>
      <c r="VW56">
        <f t="shared" si="152"/>
        <v>1</v>
      </c>
      <c r="VX56">
        <f t="shared" si="136"/>
        <v>0</v>
      </c>
      <c r="VY56">
        <f t="shared" si="122"/>
        <v>1</v>
      </c>
      <c r="VZ56" s="248"/>
      <c r="WA56" s="202"/>
      <c r="WB56">
        <v>60</v>
      </c>
      <c r="WC56" t="str">
        <f t="shared" si="83"/>
        <v>FALSE</v>
      </c>
      <c r="WD56">
        <f>VLOOKUP($A56,'FuturesInfo (3)'!$A$2:$V$80,22)</f>
        <v>3</v>
      </c>
      <c r="WE56" s="252"/>
      <c r="WF56">
        <f t="shared" si="123"/>
        <v>2</v>
      </c>
      <c r="WG56" s="138">
        <f>VLOOKUP($A56,'FuturesInfo (3)'!$A$2:$O$80,15)*WD56</f>
        <v>126450</v>
      </c>
      <c r="WH56" s="138">
        <f>VLOOKUP($A56,'FuturesInfo (3)'!$A$2:$O$80,15)*WF56</f>
        <v>84300</v>
      </c>
      <c r="WI56" s="196">
        <f t="shared" si="124"/>
        <v>0</v>
      </c>
      <c r="WJ56" s="196">
        <f t="shared" si="125"/>
        <v>0</v>
      </c>
      <c r="WK56" s="196">
        <f t="shared" si="126"/>
        <v>0</v>
      </c>
      <c r="WL56" s="196">
        <f t="shared" si="127"/>
        <v>0</v>
      </c>
      <c r="WM56" s="196">
        <f t="shared" si="150"/>
        <v>0</v>
      </c>
      <c r="WN56" s="196">
        <f t="shared" si="129"/>
        <v>0</v>
      </c>
      <c r="WO56" s="196">
        <f t="shared" si="137"/>
        <v>0</v>
      </c>
      <c r="WP56" s="196">
        <f>IF(IF(sym!$O45=VU56,1,0)=1,ABS(WG56*VZ56),-ABS(WG56*VZ56))</f>
        <v>0</v>
      </c>
      <c r="WQ56" s="196">
        <f>IF(IF(sym!$N45=VU56,1,0)=1,ABS(WG56*VZ56),-ABS(WG56*VZ56))</f>
        <v>0</v>
      </c>
      <c r="WR56" s="196">
        <f t="shared" si="147"/>
        <v>0</v>
      </c>
      <c r="WS56" s="196">
        <f t="shared" si="131"/>
        <v>0</v>
      </c>
    </row>
    <row r="57" spans="1:617" x14ac:dyDescent="0.25">
      <c r="A57" s="1" t="s">
        <v>372</v>
      </c>
      <c r="B57" s="150" t="str">
        <f>'FuturesInfo (3)'!M45</f>
        <v>IB</v>
      </c>
      <c r="C57" s="200" t="str">
        <f>VLOOKUP(A57,'FuturesInfo (3)'!$A$2:$K$80,11)</f>
        <v>index</v>
      </c>
      <c r="F57" t="e">
        <f>#REF!</f>
        <v>#REF!</v>
      </c>
      <c r="G57">
        <v>-1</v>
      </c>
      <c r="H57">
        <v>-1</v>
      </c>
      <c r="I57">
        <v>-1</v>
      </c>
      <c r="J57">
        <f t="shared" si="155"/>
        <v>1</v>
      </c>
      <c r="K57">
        <f t="shared" si="156"/>
        <v>1</v>
      </c>
      <c r="L57" s="184">
        <v>-2.02548879564E-2</v>
      </c>
      <c r="M57" s="2">
        <v>10</v>
      </c>
      <c r="N57">
        <v>60</v>
      </c>
      <c r="O57" t="str">
        <f t="shared" si="157"/>
        <v>TRUE</v>
      </c>
      <c r="P57">
        <f>VLOOKUP($A57,'FuturesInfo (3)'!$A$2:$V$80,22)</f>
        <v>1</v>
      </c>
      <c r="Q57">
        <f t="shared" si="70"/>
        <v>1</v>
      </c>
      <c r="R57">
        <f t="shared" si="70"/>
        <v>1</v>
      </c>
      <c r="S57" s="138">
        <f>VLOOKUP($A57,'FuturesInfo (3)'!$A$2:$O$80,15)*Q57</f>
        <v>91758.228239999982</v>
      </c>
      <c r="T57" s="144">
        <f t="shared" si="158"/>
        <v>1858.5526320789779</v>
      </c>
      <c r="U57" s="144">
        <f t="shared" si="84"/>
        <v>1858.5526320789779</v>
      </c>
      <c r="W57">
        <f t="shared" si="159"/>
        <v>-1</v>
      </c>
      <c r="X57">
        <v>-1</v>
      </c>
      <c r="Y57">
        <v>-1</v>
      </c>
      <c r="Z57">
        <v>1</v>
      </c>
      <c r="AA57">
        <f t="shared" si="138"/>
        <v>0</v>
      </c>
      <c r="AB57">
        <f t="shared" si="160"/>
        <v>0</v>
      </c>
      <c r="AC57" s="1">
        <v>4.9092752269499999E-3</v>
      </c>
      <c r="AD57" s="2">
        <v>10</v>
      </c>
      <c r="AE57">
        <v>60</v>
      </c>
      <c r="AF57" t="str">
        <f t="shared" si="161"/>
        <v>TRUE</v>
      </c>
      <c r="AG57">
        <f>VLOOKUP($A57,'FuturesInfo (3)'!$A$2:$V$80,22)</f>
        <v>1</v>
      </c>
      <c r="AH57">
        <f t="shared" si="162"/>
        <v>1</v>
      </c>
      <c r="AI57">
        <f t="shared" si="85"/>
        <v>1</v>
      </c>
      <c r="AJ57" s="138">
        <f>VLOOKUP($A57,'FuturesInfo (3)'!$A$2:$O$80,15)*AI57</f>
        <v>91758.228239999982</v>
      </c>
      <c r="AK57" s="196">
        <f t="shared" si="163"/>
        <v>-450.46639676745582</v>
      </c>
      <c r="AL57" s="196">
        <f t="shared" si="87"/>
        <v>-450.46639676745582</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91758.228239999982</v>
      </c>
      <c r="BB57" s="196">
        <f t="shared" si="80"/>
        <v>-622.99576890372225</v>
      </c>
      <c r="BC57" s="196">
        <f t="shared" si="89"/>
        <v>-622.99576890372225</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f t="shared" si="90"/>
        <v>1</v>
      </c>
      <c r="SX57" s="239">
        <v>1</v>
      </c>
      <c r="SY57" s="239">
        <v>-1</v>
      </c>
      <c r="SZ57" s="239">
        <v>1</v>
      </c>
      <c r="TA57" s="214">
        <v>-1</v>
      </c>
      <c r="TB57" s="240">
        <v>6</v>
      </c>
      <c r="TC57">
        <f t="shared" si="91"/>
        <v>1</v>
      </c>
      <c r="TD57">
        <f t="shared" si="92"/>
        <v>-1</v>
      </c>
      <c r="TE57" s="214">
        <v>1</v>
      </c>
      <c r="TF57">
        <f t="shared" si="140"/>
        <v>1</v>
      </c>
      <c r="TG57">
        <f t="shared" si="93"/>
        <v>0</v>
      </c>
      <c r="TH57">
        <f t="shared" si="132"/>
        <v>1</v>
      </c>
      <c r="TI57">
        <f t="shared" si="94"/>
        <v>0</v>
      </c>
      <c r="TJ57" s="248">
        <v>5.7128271201299999E-4</v>
      </c>
      <c r="TK57" s="202">
        <v>42548</v>
      </c>
      <c r="TL57">
        <v>60</v>
      </c>
      <c r="TM57" t="str">
        <f t="shared" si="81"/>
        <v>TRUE</v>
      </c>
      <c r="TN57">
        <f>VLOOKUP($A57,'FuturesInfo (3)'!$A$2:$V$80,22)</f>
        <v>1</v>
      </c>
      <c r="TO57" s="252">
        <v>2</v>
      </c>
      <c r="TP57">
        <f t="shared" si="95"/>
        <v>1</v>
      </c>
      <c r="TQ57" s="138">
        <f>VLOOKUP($A57,'FuturesInfo (3)'!$A$2:$O$80,15)*TN57</f>
        <v>91758.228239999982</v>
      </c>
      <c r="TR57" s="138">
        <f>VLOOKUP($A57,'FuturesInfo (3)'!$A$2:$O$80,15)*TP57</f>
        <v>91758.228239999982</v>
      </c>
      <c r="TS57" s="196">
        <f t="shared" si="96"/>
        <v>52.419889478455033</v>
      </c>
      <c r="TT57" s="196">
        <f t="shared" si="97"/>
        <v>52.419889478455033</v>
      </c>
      <c r="TU57" s="196">
        <f t="shared" si="98"/>
        <v>-52.419889478455033</v>
      </c>
      <c r="TV57" s="196">
        <f t="shared" si="99"/>
        <v>52.419889478455033</v>
      </c>
      <c r="TW57" s="196">
        <f t="shared" si="148"/>
        <v>-52.419889478455033</v>
      </c>
      <c r="TX57" s="196">
        <f t="shared" si="101"/>
        <v>-52.419889478455033</v>
      </c>
      <c r="TY57" s="196">
        <f t="shared" si="133"/>
        <v>52.419889478455033</v>
      </c>
      <c r="TZ57" s="196">
        <f>IF(IF(sym!$O46=TE57,1,0)=1,ABS(TQ57*TJ57),-ABS(TQ57*TJ57))</f>
        <v>52.419889478455033</v>
      </c>
      <c r="UA57" s="196">
        <f>IF(IF(sym!$N46=TE57,1,0)=1,ABS(TQ57*TJ57),-ABS(TQ57*TJ57))</f>
        <v>-52.419889478455033</v>
      </c>
      <c r="UB57" s="196">
        <f t="shared" si="141"/>
        <v>-52.419889478455033</v>
      </c>
      <c r="UC57" s="196">
        <f t="shared" si="103"/>
        <v>52.419889478455033</v>
      </c>
      <c r="UE57">
        <f t="shared" si="104"/>
        <v>1</v>
      </c>
      <c r="UF57" s="239">
        <v>1</v>
      </c>
      <c r="UG57" s="239">
        <v>1</v>
      </c>
      <c r="UH57" s="239">
        <v>1</v>
      </c>
      <c r="UI57" s="214">
        <v>-1</v>
      </c>
      <c r="UJ57" s="240">
        <v>-1</v>
      </c>
      <c r="UK57">
        <f t="shared" si="105"/>
        <v>1</v>
      </c>
      <c r="UL57">
        <f t="shared" si="106"/>
        <v>1</v>
      </c>
      <c r="UM57" s="214"/>
      <c r="UN57">
        <f t="shared" si="153"/>
        <v>0</v>
      </c>
      <c r="UO57">
        <f t="shared" si="151"/>
        <v>0</v>
      </c>
      <c r="UP57">
        <f t="shared" si="134"/>
        <v>0</v>
      </c>
      <c r="UQ57">
        <f t="shared" si="108"/>
        <v>0</v>
      </c>
      <c r="UR57" s="248"/>
      <c r="US57" s="202">
        <v>42548</v>
      </c>
      <c r="UT57">
        <v>60</v>
      </c>
      <c r="UU57" t="str">
        <f t="shared" si="82"/>
        <v>TRUE</v>
      </c>
      <c r="UV57">
        <f>VLOOKUP($A57,'FuturesInfo (3)'!$A$2:$V$80,22)</f>
        <v>1</v>
      </c>
      <c r="UW57" s="252">
        <v>2</v>
      </c>
      <c r="UX57">
        <f t="shared" si="109"/>
        <v>1</v>
      </c>
      <c r="UY57" s="138">
        <f>VLOOKUP($A57,'FuturesInfo (3)'!$A$2:$O$80,15)*UV57</f>
        <v>91758.228239999982</v>
      </c>
      <c r="UZ57" s="138">
        <f>VLOOKUP($A57,'FuturesInfo (3)'!$A$2:$O$80,15)*UX57</f>
        <v>91758.228239999982</v>
      </c>
      <c r="VA57" s="196">
        <f t="shared" si="110"/>
        <v>0</v>
      </c>
      <c r="VB57" s="196">
        <f t="shared" si="111"/>
        <v>0</v>
      </c>
      <c r="VC57" s="196">
        <f t="shared" si="112"/>
        <v>0</v>
      </c>
      <c r="VD57" s="196">
        <f t="shared" si="113"/>
        <v>0</v>
      </c>
      <c r="VE57" s="196">
        <f t="shared" si="149"/>
        <v>0</v>
      </c>
      <c r="VF57" s="196">
        <f t="shared" si="115"/>
        <v>0</v>
      </c>
      <c r="VG57" s="196">
        <f t="shared" si="135"/>
        <v>0</v>
      </c>
      <c r="VH57" s="196">
        <f>IF(IF(sym!$O46=UM57,1,0)=1,ABS(UY57*UR57),-ABS(UY57*UR57))</f>
        <v>0</v>
      </c>
      <c r="VI57" s="196">
        <f>IF(IF(sym!$N46=UM57,1,0)=1,ABS(UY57*UR57),-ABS(UY57*UR57))</f>
        <v>0</v>
      </c>
      <c r="VJ57" s="196">
        <f t="shared" si="144"/>
        <v>0</v>
      </c>
      <c r="VK57" s="196">
        <f t="shared" si="117"/>
        <v>0</v>
      </c>
      <c r="VM57">
        <f t="shared" si="118"/>
        <v>0</v>
      </c>
      <c r="VN57" s="239"/>
      <c r="VO57" s="239"/>
      <c r="VP57" s="239"/>
      <c r="VQ57" s="214"/>
      <c r="VR57" s="240"/>
      <c r="VS57">
        <f t="shared" si="119"/>
        <v>1</v>
      </c>
      <c r="VT57">
        <f t="shared" si="120"/>
        <v>0</v>
      </c>
      <c r="VU57" s="214"/>
      <c r="VV57">
        <f t="shared" si="154"/>
        <v>1</v>
      </c>
      <c r="VW57">
        <f t="shared" si="152"/>
        <v>1</v>
      </c>
      <c r="VX57">
        <f t="shared" si="136"/>
        <v>0</v>
      </c>
      <c r="VY57">
        <f t="shared" si="122"/>
        <v>1</v>
      </c>
      <c r="VZ57" s="248"/>
      <c r="WA57" s="202"/>
      <c r="WB57">
        <v>60</v>
      </c>
      <c r="WC57" t="str">
        <f t="shared" si="83"/>
        <v>FALSE</v>
      </c>
      <c r="WD57">
        <f>VLOOKUP($A57,'FuturesInfo (3)'!$A$2:$V$80,22)</f>
        <v>1</v>
      </c>
      <c r="WE57" s="252"/>
      <c r="WF57">
        <f t="shared" si="123"/>
        <v>1</v>
      </c>
      <c r="WG57" s="138">
        <f>VLOOKUP($A57,'FuturesInfo (3)'!$A$2:$O$80,15)*WD57</f>
        <v>91758.228239999982</v>
      </c>
      <c r="WH57" s="138">
        <f>VLOOKUP($A57,'FuturesInfo (3)'!$A$2:$O$80,15)*WF57</f>
        <v>91758.228239999982</v>
      </c>
      <c r="WI57" s="196">
        <f t="shared" si="124"/>
        <v>0</v>
      </c>
      <c r="WJ57" s="196">
        <f t="shared" si="125"/>
        <v>0</v>
      </c>
      <c r="WK57" s="196">
        <f t="shared" si="126"/>
        <v>0</v>
      </c>
      <c r="WL57" s="196">
        <f t="shared" si="127"/>
        <v>0</v>
      </c>
      <c r="WM57" s="196">
        <f t="shared" si="150"/>
        <v>0</v>
      </c>
      <c r="WN57" s="196">
        <f t="shared" si="129"/>
        <v>0</v>
      </c>
      <c r="WO57" s="196">
        <f t="shared" si="137"/>
        <v>0</v>
      </c>
      <c r="WP57" s="196">
        <f>IF(IF(sym!$O46=VU57,1,0)=1,ABS(WG57*VZ57),-ABS(WG57*VZ57))</f>
        <v>0</v>
      </c>
      <c r="WQ57" s="196">
        <f>IF(IF(sym!$N46=VU57,1,0)=1,ABS(WG57*VZ57),-ABS(WG57*VZ57))</f>
        <v>0</v>
      </c>
      <c r="WR57" s="196">
        <f t="shared" si="147"/>
        <v>0</v>
      </c>
      <c r="WS57" s="196">
        <f t="shared" si="131"/>
        <v>0</v>
      </c>
    </row>
    <row r="58" spans="1:617" x14ac:dyDescent="0.25">
      <c r="A58" s="1" t="s">
        <v>374</v>
      </c>
      <c r="B58" s="150" t="str">
        <f>'FuturesInfo (3)'!M46</f>
        <v>@PX</v>
      </c>
      <c r="C58" s="200" t="str">
        <f>VLOOKUP(A58,'FuturesInfo (3)'!$A$2:$K$80,11)</f>
        <v>currency</v>
      </c>
      <c r="F58" t="e">
        <f>#REF!</f>
        <v>#REF!</v>
      </c>
      <c r="G58">
        <v>-1</v>
      </c>
      <c r="H58">
        <v>1</v>
      </c>
      <c r="I58">
        <v>1</v>
      </c>
      <c r="J58">
        <f t="shared" si="155"/>
        <v>0</v>
      </c>
      <c r="K58">
        <f t="shared" si="156"/>
        <v>1</v>
      </c>
      <c r="L58" s="184">
        <v>3.1757892770399999E-3</v>
      </c>
      <c r="M58" s="2">
        <v>10</v>
      </c>
      <c r="N58">
        <v>60</v>
      </c>
      <c r="O58" t="str">
        <f t="shared" si="157"/>
        <v>TRUE</v>
      </c>
      <c r="P58">
        <f>VLOOKUP($A58,'FuturesInfo (3)'!$A$2:$V$80,22)</f>
        <v>5</v>
      </c>
      <c r="Q58">
        <f t="shared" si="70"/>
        <v>5</v>
      </c>
      <c r="R58">
        <f t="shared" si="70"/>
        <v>5</v>
      </c>
      <c r="S58" s="138">
        <f>VLOOKUP($A58,'FuturesInfo (3)'!$A$2:$O$80,15)*Q58</f>
        <v>134875</v>
      </c>
      <c r="T58" s="144">
        <f t="shared" si="158"/>
        <v>-428.33457874076998</v>
      </c>
      <c r="U58" s="144">
        <f t="shared" si="84"/>
        <v>428.33457874076998</v>
      </c>
      <c r="W58">
        <f t="shared" si="159"/>
        <v>-1</v>
      </c>
      <c r="X58">
        <v>-1</v>
      </c>
      <c r="Y58">
        <v>1</v>
      </c>
      <c r="Z58">
        <v>-1</v>
      </c>
      <c r="AA58">
        <f t="shared" si="138"/>
        <v>1</v>
      </c>
      <c r="AB58">
        <f t="shared" si="160"/>
        <v>0</v>
      </c>
      <c r="AC58" s="1">
        <v>-7.4487895716900002E-4</v>
      </c>
      <c r="AD58" s="2">
        <v>10</v>
      </c>
      <c r="AE58">
        <v>60</v>
      </c>
      <c r="AF58" t="str">
        <f t="shared" si="161"/>
        <v>TRUE</v>
      </c>
      <c r="AG58">
        <f>VLOOKUP($A58,'FuturesInfo (3)'!$A$2:$V$80,22)</f>
        <v>5</v>
      </c>
      <c r="AH58">
        <f t="shared" si="162"/>
        <v>4</v>
      </c>
      <c r="AI58">
        <f t="shared" si="85"/>
        <v>5</v>
      </c>
      <c r="AJ58" s="138">
        <f>VLOOKUP($A58,'FuturesInfo (3)'!$A$2:$O$80,15)*AI58</f>
        <v>134875</v>
      </c>
      <c r="AK58" s="196">
        <f t="shared" si="163"/>
        <v>100.46554934816888</v>
      </c>
      <c r="AL58" s="196">
        <f t="shared" si="87"/>
        <v>-100.46554934816888</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134875</v>
      </c>
      <c r="BB58" s="196">
        <f t="shared" si="80"/>
        <v>-1885.1332463630877</v>
      </c>
      <c r="BC58" s="196">
        <f t="shared" si="89"/>
        <v>1885.1332463630877</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f t="shared" si="90"/>
        <v>-1</v>
      </c>
      <c r="SX58" s="239">
        <v>1</v>
      </c>
      <c r="SY58" s="239">
        <v>1</v>
      </c>
      <c r="SZ58" s="239">
        <v>1</v>
      </c>
      <c r="TA58" s="214">
        <v>1</v>
      </c>
      <c r="TB58" s="240">
        <v>6</v>
      </c>
      <c r="TC58">
        <f t="shared" si="91"/>
        <v>-1</v>
      </c>
      <c r="TD58">
        <f t="shared" si="92"/>
        <v>1</v>
      </c>
      <c r="TE58" s="214">
        <v>-1</v>
      </c>
      <c r="TF58">
        <f t="shared" si="140"/>
        <v>0</v>
      </c>
      <c r="TG58">
        <f t="shared" si="93"/>
        <v>0</v>
      </c>
      <c r="TH58">
        <f t="shared" si="132"/>
        <v>1</v>
      </c>
      <c r="TI58">
        <f t="shared" si="94"/>
        <v>0</v>
      </c>
      <c r="TJ58" s="248"/>
      <c r="TK58" s="202">
        <v>42548</v>
      </c>
      <c r="TL58">
        <v>60</v>
      </c>
      <c r="TM58" t="str">
        <f t="shared" si="81"/>
        <v>TRUE</v>
      </c>
      <c r="TN58">
        <f>VLOOKUP($A58,'FuturesInfo (3)'!$A$2:$V$80,22)</f>
        <v>5</v>
      </c>
      <c r="TO58" s="252">
        <v>1</v>
      </c>
      <c r="TP58">
        <f t="shared" si="95"/>
        <v>6</v>
      </c>
      <c r="TQ58" s="138">
        <f>VLOOKUP($A58,'FuturesInfo (3)'!$A$2:$O$80,15)*TN58</f>
        <v>134875</v>
      </c>
      <c r="TR58" s="138">
        <f>VLOOKUP($A58,'FuturesInfo (3)'!$A$2:$O$80,15)*TP58</f>
        <v>161850</v>
      </c>
      <c r="TS58" s="196">
        <f t="shared" si="96"/>
        <v>0</v>
      </c>
      <c r="TT58" s="196">
        <f t="shared" si="97"/>
        <v>0</v>
      </c>
      <c r="TU58" s="196">
        <f t="shared" si="98"/>
        <v>0</v>
      </c>
      <c r="TV58" s="196">
        <f t="shared" si="99"/>
        <v>0</v>
      </c>
      <c r="TW58" s="196">
        <f t="shared" si="148"/>
        <v>0</v>
      </c>
      <c r="TX58" s="196">
        <f t="shared" si="101"/>
        <v>0</v>
      </c>
      <c r="TY58" s="196">
        <f t="shared" si="133"/>
        <v>0</v>
      </c>
      <c r="TZ58" s="196">
        <f>IF(IF(sym!$O47=TE58,1,0)=1,ABS(TQ58*TJ58),-ABS(TQ58*TJ58))</f>
        <v>0</v>
      </c>
      <c r="UA58" s="196">
        <f>IF(IF(sym!$N47=TE58,1,0)=1,ABS(TQ58*TJ58),-ABS(TQ58*TJ58))</f>
        <v>0</v>
      </c>
      <c r="UB58" s="196">
        <f t="shared" si="141"/>
        <v>0</v>
      </c>
      <c r="UC58" s="196">
        <f t="shared" si="103"/>
        <v>0</v>
      </c>
      <c r="UE58">
        <f t="shared" si="104"/>
        <v>-1</v>
      </c>
      <c r="UF58" s="239">
        <v>1</v>
      </c>
      <c r="UG58" s="239">
        <v>1</v>
      </c>
      <c r="UH58" s="239">
        <v>1</v>
      </c>
      <c r="UI58" s="214">
        <v>1</v>
      </c>
      <c r="UJ58" s="240">
        <v>6</v>
      </c>
      <c r="UK58">
        <f t="shared" si="105"/>
        <v>-1</v>
      </c>
      <c r="UL58">
        <f t="shared" si="106"/>
        <v>1</v>
      </c>
      <c r="UM58" s="214"/>
      <c r="UN58">
        <f t="shared" si="153"/>
        <v>0</v>
      </c>
      <c r="UO58">
        <f t="shared" si="151"/>
        <v>0</v>
      </c>
      <c r="UP58">
        <f t="shared" si="134"/>
        <v>0</v>
      </c>
      <c r="UQ58">
        <f t="shared" si="108"/>
        <v>0</v>
      </c>
      <c r="UR58" s="248"/>
      <c r="US58" s="202">
        <v>42548</v>
      </c>
      <c r="UT58">
        <v>60</v>
      </c>
      <c r="UU58" t="str">
        <f t="shared" si="82"/>
        <v>TRUE</v>
      </c>
      <c r="UV58">
        <f>VLOOKUP($A58,'FuturesInfo (3)'!$A$2:$V$80,22)</f>
        <v>5</v>
      </c>
      <c r="UW58" s="252">
        <v>1</v>
      </c>
      <c r="UX58">
        <f t="shared" si="109"/>
        <v>6</v>
      </c>
      <c r="UY58" s="138">
        <f>VLOOKUP($A58,'FuturesInfo (3)'!$A$2:$O$80,15)*UV58</f>
        <v>134875</v>
      </c>
      <c r="UZ58" s="138">
        <f>VLOOKUP($A58,'FuturesInfo (3)'!$A$2:$O$80,15)*UX58</f>
        <v>161850</v>
      </c>
      <c r="VA58" s="196">
        <f t="shared" si="110"/>
        <v>0</v>
      </c>
      <c r="VB58" s="196">
        <f t="shared" si="111"/>
        <v>0</v>
      </c>
      <c r="VC58" s="196">
        <f t="shared" si="112"/>
        <v>0</v>
      </c>
      <c r="VD58" s="196">
        <f t="shared" si="113"/>
        <v>0</v>
      </c>
      <c r="VE58" s="196">
        <f t="shared" si="149"/>
        <v>0</v>
      </c>
      <c r="VF58" s="196">
        <f t="shared" si="115"/>
        <v>0</v>
      </c>
      <c r="VG58" s="196">
        <f t="shared" si="135"/>
        <v>0</v>
      </c>
      <c r="VH58" s="196">
        <f>IF(IF(sym!$O47=UM58,1,0)=1,ABS(UY58*UR58),-ABS(UY58*UR58))</f>
        <v>0</v>
      </c>
      <c r="VI58" s="196">
        <f>IF(IF(sym!$N47=UM58,1,0)=1,ABS(UY58*UR58),-ABS(UY58*UR58))</f>
        <v>0</v>
      </c>
      <c r="VJ58" s="196">
        <f t="shared" si="144"/>
        <v>0</v>
      </c>
      <c r="VK58" s="196">
        <f t="shared" si="117"/>
        <v>0</v>
      </c>
      <c r="VM58">
        <f t="shared" si="118"/>
        <v>0</v>
      </c>
      <c r="VN58" s="239"/>
      <c r="VO58" s="239"/>
      <c r="VP58" s="239"/>
      <c r="VQ58" s="214"/>
      <c r="VR58" s="240"/>
      <c r="VS58">
        <f t="shared" si="119"/>
        <v>1</v>
      </c>
      <c r="VT58">
        <f t="shared" si="120"/>
        <v>0</v>
      </c>
      <c r="VU58" s="214"/>
      <c r="VV58">
        <f t="shared" si="154"/>
        <v>1</v>
      </c>
      <c r="VW58">
        <f t="shared" si="152"/>
        <v>1</v>
      </c>
      <c r="VX58">
        <f t="shared" si="136"/>
        <v>0</v>
      </c>
      <c r="VY58">
        <f t="shared" si="122"/>
        <v>1</v>
      </c>
      <c r="VZ58" s="248"/>
      <c r="WA58" s="202"/>
      <c r="WB58">
        <v>60</v>
      </c>
      <c r="WC58" t="str">
        <f t="shared" si="83"/>
        <v>FALSE</v>
      </c>
      <c r="WD58">
        <f>VLOOKUP($A58,'FuturesInfo (3)'!$A$2:$V$80,22)</f>
        <v>5</v>
      </c>
      <c r="WE58" s="252"/>
      <c r="WF58">
        <f t="shared" si="123"/>
        <v>4</v>
      </c>
      <c r="WG58" s="138">
        <f>VLOOKUP($A58,'FuturesInfo (3)'!$A$2:$O$80,15)*WD58</f>
        <v>134875</v>
      </c>
      <c r="WH58" s="138">
        <f>VLOOKUP($A58,'FuturesInfo (3)'!$A$2:$O$80,15)*WF58</f>
        <v>107900</v>
      </c>
      <c r="WI58" s="196">
        <f t="shared" si="124"/>
        <v>0</v>
      </c>
      <c r="WJ58" s="196">
        <f t="shared" si="125"/>
        <v>0</v>
      </c>
      <c r="WK58" s="196">
        <f t="shared" si="126"/>
        <v>0</v>
      </c>
      <c r="WL58" s="196">
        <f t="shared" si="127"/>
        <v>0</v>
      </c>
      <c r="WM58" s="196">
        <f t="shared" si="150"/>
        <v>0</v>
      </c>
      <c r="WN58" s="196">
        <f t="shared" si="129"/>
        <v>0</v>
      </c>
      <c r="WO58" s="196">
        <f t="shared" si="137"/>
        <v>0</v>
      </c>
      <c r="WP58" s="196">
        <f>IF(IF(sym!$O47=VU58,1,0)=1,ABS(WG58*VZ58),-ABS(WG58*VZ58))</f>
        <v>0</v>
      </c>
      <c r="WQ58" s="196">
        <f>IF(IF(sym!$N47=VU58,1,0)=1,ABS(WG58*VZ58),-ABS(WG58*VZ58))</f>
        <v>0</v>
      </c>
      <c r="WR58" s="196">
        <f t="shared" si="147"/>
        <v>0</v>
      </c>
      <c r="WS58" s="196">
        <f t="shared" si="131"/>
        <v>0</v>
      </c>
    </row>
    <row r="59" spans="1:617" x14ac:dyDescent="0.25">
      <c r="A59" s="1" t="s">
        <v>1061</v>
      </c>
      <c r="B59" s="150" t="str">
        <f>'FuturesInfo (3)'!M47</f>
        <v>@MW</v>
      </c>
      <c r="C59" s="200" t="str">
        <f>VLOOKUP(A59,'FuturesInfo (3)'!$A$2:$K$80,11)</f>
        <v>grain</v>
      </c>
      <c r="F59" t="e">
        <f>#REF!</f>
        <v>#REF!</v>
      </c>
      <c r="G59">
        <v>-1</v>
      </c>
      <c r="H59">
        <v>-1</v>
      </c>
      <c r="I59">
        <v>1</v>
      </c>
      <c r="J59">
        <f t="shared" si="155"/>
        <v>0</v>
      </c>
      <c r="K59">
        <f t="shared" si="156"/>
        <v>0</v>
      </c>
      <c r="L59" s="184">
        <v>1.36214185063E-2</v>
      </c>
      <c r="M59" s="2">
        <v>10</v>
      </c>
      <c r="N59">
        <v>60</v>
      </c>
      <c r="O59" t="str">
        <f t="shared" si="157"/>
        <v>TRUE</v>
      </c>
      <c r="P59">
        <f>VLOOKUP($A59,'FuturesInfo (3)'!$A$2:$V$80,22)</f>
        <v>5</v>
      </c>
      <c r="Q59">
        <f t="shared" si="70"/>
        <v>5</v>
      </c>
      <c r="R59">
        <f t="shared" si="70"/>
        <v>5</v>
      </c>
      <c r="S59" s="138">
        <f>VLOOKUP($A59,'FuturesInfo (3)'!$A$2:$O$80,15)*Q59</f>
        <v>125000</v>
      </c>
      <c r="T59" s="144">
        <f t="shared" si="158"/>
        <v>-1702.6773132875001</v>
      </c>
      <c r="U59" s="144">
        <f t="shared" si="84"/>
        <v>-1702.6773132875001</v>
      </c>
      <c r="W59">
        <f t="shared" si="159"/>
        <v>-1</v>
      </c>
      <c r="X59">
        <v>-1</v>
      </c>
      <c r="Y59">
        <v>-1</v>
      </c>
      <c r="Z59">
        <v>1</v>
      </c>
      <c r="AA59">
        <f t="shared" si="138"/>
        <v>0</v>
      </c>
      <c r="AB59">
        <f t="shared" si="160"/>
        <v>0</v>
      </c>
      <c r="AC59" s="1">
        <v>1.25115848007E-2</v>
      </c>
      <c r="AD59" s="2">
        <v>10</v>
      </c>
      <c r="AE59">
        <v>60</v>
      </c>
      <c r="AF59" t="str">
        <f t="shared" si="161"/>
        <v>TRUE</v>
      </c>
      <c r="AG59">
        <f>VLOOKUP($A59,'FuturesInfo (3)'!$A$2:$V$80,22)</f>
        <v>5</v>
      </c>
      <c r="AH59">
        <f t="shared" si="162"/>
        <v>6</v>
      </c>
      <c r="AI59">
        <f t="shared" si="85"/>
        <v>5</v>
      </c>
      <c r="AJ59" s="138">
        <f>VLOOKUP($A59,'FuturesInfo (3)'!$A$2:$O$80,15)*AI59</f>
        <v>125000</v>
      </c>
      <c r="AK59" s="196">
        <f t="shared" si="163"/>
        <v>-1563.9481000875001</v>
      </c>
      <c r="AL59" s="196">
        <f t="shared" si="87"/>
        <v>-1563.9481000875001</v>
      </c>
      <c r="AN59">
        <f t="shared" si="76"/>
        <v>-1</v>
      </c>
      <c r="AO59">
        <v>-1</v>
      </c>
      <c r="AP59">
        <v>-1</v>
      </c>
      <c r="AQ59">
        <v>1</v>
      </c>
      <c r="AR59">
        <f t="shared" si="139"/>
        <v>0</v>
      </c>
      <c r="AS59">
        <f t="shared" si="77"/>
        <v>0</v>
      </c>
      <c r="AT59" s="1">
        <v>0</v>
      </c>
      <c r="AU59" s="2">
        <v>10</v>
      </c>
      <c r="AV59">
        <v>60</v>
      </c>
      <c r="AW59" t="str">
        <f t="shared" si="78"/>
        <v>TRUE</v>
      </c>
      <c r="AX59">
        <f>VLOOKUP($A59,'FuturesInfo (3)'!$A$2:$V$80,22)</f>
        <v>5</v>
      </c>
      <c r="AY59">
        <f t="shared" si="79"/>
        <v>6</v>
      </c>
      <c r="AZ59">
        <f t="shared" si="88"/>
        <v>5</v>
      </c>
      <c r="BA59" s="138">
        <f>VLOOKUP($A59,'FuturesInfo (3)'!$A$2:$O$80,15)*AZ59</f>
        <v>125000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f t="shared" si="90"/>
        <v>-1</v>
      </c>
      <c r="SX59" s="239">
        <v>-1</v>
      </c>
      <c r="SY59" s="239">
        <v>-1</v>
      </c>
      <c r="SZ59" s="239">
        <v>-1</v>
      </c>
      <c r="TA59" s="214">
        <v>1</v>
      </c>
      <c r="TB59" s="240">
        <v>-1</v>
      </c>
      <c r="TC59">
        <f t="shared" si="91"/>
        <v>-1</v>
      </c>
      <c r="TD59">
        <f t="shared" si="92"/>
        <v>-1</v>
      </c>
      <c r="TE59" s="214">
        <v>-1</v>
      </c>
      <c r="TF59">
        <f t="shared" si="140"/>
        <v>1</v>
      </c>
      <c r="TG59">
        <f t="shared" si="93"/>
        <v>0</v>
      </c>
      <c r="TH59">
        <f t="shared" si="132"/>
        <v>1</v>
      </c>
      <c r="TI59">
        <f t="shared" si="94"/>
        <v>1</v>
      </c>
      <c r="TJ59" s="248"/>
      <c r="TK59" s="202">
        <v>42543</v>
      </c>
      <c r="TL59">
        <v>60</v>
      </c>
      <c r="TM59" t="str">
        <f t="shared" si="81"/>
        <v>TRUE</v>
      </c>
      <c r="TN59">
        <f>VLOOKUP($A59,'FuturesInfo (3)'!$A$2:$V$80,22)</f>
        <v>5</v>
      </c>
      <c r="TO59" s="252">
        <v>2</v>
      </c>
      <c r="TP59">
        <f t="shared" si="95"/>
        <v>4</v>
      </c>
      <c r="TQ59" s="138">
        <f>VLOOKUP($A59,'FuturesInfo (3)'!$A$2:$O$80,15)*TN59</f>
        <v>125000</v>
      </c>
      <c r="TR59" s="138">
        <f>VLOOKUP($A59,'FuturesInfo (3)'!$A$2:$O$80,15)*TP59</f>
        <v>100000</v>
      </c>
      <c r="TS59" s="196">
        <f t="shared" si="96"/>
        <v>0</v>
      </c>
      <c r="TT59" s="196">
        <f t="shared" si="97"/>
        <v>0</v>
      </c>
      <c r="TU59" s="196">
        <f t="shared" si="98"/>
        <v>0</v>
      </c>
      <c r="TV59" s="196">
        <f t="shared" si="99"/>
        <v>0</v>
      </c>
      <c r="TW59" s="196">
        <f t="shared" si="148"/>
        <v>0</v>
      </c>
      <c r="TX59" s="196">
        <f t="shared" si="101"/>
        <v>0</v>
      </c>
      <c r="TY59" s="196">
        <f t="shared" si="133"/>
        <v>0</v>
      </c>
      <c r="TZ59" s="196">
        <f>IF(IF(sym!$O48=TE59,1,0)=1,ABS(TQ59*TJ59),-ABS(TQ59*TJ59))</f>
        <v>0</v>
      </c>
      <c r="UA59" s="196">
        <f>IF(IF(sym!$N48=TE59,1,0)=1,ABS(TQ59*TJ59),-ABS(TQ59*TJ59))</f>
        <v>0</v>
      </c>
      <c r="UB59" s="196">
        <f t="shared" si="141"/>
        <v>0</v>
      </c>
      <c r="UC59" s="196">
        <f t="shared" si="103"/>
        <v>0</v>
      </c>
      <c r="UE59">
        <f t="shared" si="104"/>
        <v>-1</v>
      </c>
      <c r="UF59" s="239">
        <v>-1</v>
      </c>
      <c r="UG59" s="239">
        <v>-1</v>
      </c>
      <c r="UH59" s="239">
        <v>-1</v>
      </c>
      <c r="UI59" s="214">
        <v>1</v>
      </c>
      <c r="UJ59" s="240">
        <v>-1</v>
      </c>
      <c r="UK59">
        <f t="shared" si="105"/>
        <v>-1</v>
      </c>
      <c r="UL59">
        <f t="shared" si="106"/>
        <v>-1</v>
      </c>
      <c r="UM59" s="214"/>
      <c r="UN59">
        <f t="shared" si="153"/>
        <v>0</v>
      </c>
      <c r="UO59">
        <f t="shared" si="151"/>
        <v>0</v>
      </c>
      <c r="UP59">
        <f t="shared" si="134"/>
        <v>0</v>
      </c>
      <c r="UQ59">
        <f t="shared" si="108"/>
        <v>0</v>
      </c>
      <c r="UR59" s="248"/>
      <c r="US59" s="202">
        <v>42543</v>
      </c>
      <c r="UT59">
        <v>60</v>
      </c>
      <c r="UU59" t="str">
        <f t="shared" si="82"/>
        <v>TRUE</v>
      </c>
      <c r="UV59">
        <f>VLOOKUP($A59,'FuturesInfo (3)'!$A$2:$V$80,22)</f>
        <v>5</v>
      </c>
      <c r="UW59" s="252">
        <v>2</v>
      </c>
      <c r="UX59">
        <f t="shared" si="109"/>
        <v>4</v>
      </c>
      <c r="UY59" s="138">
        <f>VLOOKUP($A59,'FuturesInfo (3)'!$A$2:$O$80,15)*UV59</f>
        <v>125000</v>
      </c>
      <c r="UZ59" s="138">
        <f>VLOOKUP($A59,'FuturesInfo (3)'!$A$2:$O$80,15)*UX59</f>
        <v>100000</v>
      </c>
      <c r="VA59" s="196">
        <f t="shared" si="110"/>
        <v>0</v>
      </c>
      <c r="VB59" s="196">
        <f t="shared" si="111"/>
        <v>0</v>
      </c>
      <c r="VC59" s="196">
        <f t="shared" si="112"/>
        <v>0</v>
      </c>
      <c r="VD59" s="196">
        <f t="shared" si="113"/>
        <v>0</v>
      </c>
      <c r="VE59" s="196">
        <f t="shared" si="149"/>
        <v>0</v>
      </c>
      <c r="VF59" s="196">
        <f t="shared" si="115"/>
        <v>0</v>
      </c>
      <c r="VG59" s="196">
        <f t="shared" si="135"/>
        <v>0</v>
      </c>
      <c r="VH59" s="196">
        <f>IF(IF(sym!$O48=UM59,1,0)=1,ABS(UY59*UR59),-ABS(UY59*UR59))</f>
        <v>0</v>
      </c>
      <c r="VI59" s="196">
        <f>IF(IF(sym!$N48=UM59,1,0)=1,ABS(UY59*UR59),-ABS(UY59*UR59))</f>
        <v>0</v>
      </c>
      <c r="VJ59" s="196">
        <f t="shared" si="144"/>
        <v>0</v>
      </c>
      <c r="VK59" s="196">
        <f t="shared" si="117"/>
        <v>0</v>
      </c>
      <c r="VM59">
        <f t="shared" si="118"/>
        <v>0</v>
      </c>
      <c r="VN59" s="239"/>
      <c r="VO59" s="239"/>
      <c r="VP59" s="239"/>
      <c r="VQ59" s="214"/>
      <c r="VR59" s="240"/>
      <c r="VS59">
        <f t="shared" si="119"/>
        <v>1</v>
      </c>
      <c r="VT59">
        <f t="shared" si="120"/>
        <v>0</v>
      </c>
      <c r="VU59" s="214"/>
      <c r="VV59">
        <f t="shared" si="154"/>
        <v>1</v>
      </c>
      <c r="VW59">
        <f t="shared" si="152"/>
        <v>1</v>
      </c>
      <c r="VX59">
        <f t="shared" si="136"/>
        <v>0</v>
      </c>
      <c r="VY59">
        <f t="shared" si="122"/>
        <v>1</v>
      </c>
      <c r="VZ59" s="248"/>
      <c r="WA59" s="202"/>
      <c r="WB59">
        <v>60</v>
      </c>
      <c r="WC59" t="str">
        <f t="shared" si="83"/>
        <v>FALSE</v>
      </c>
      <c r="WD59">
        <f>VLOOKUP($A59,'FuturesInfo (3)'!$A$2:$V$80,22)</f>
        <v>5</v>
      </c>
      <c r="WE59" s="252"/>
      <c r="WF59">
        <f t="shared" si="123"/>
        <v>4</v>
      </c>
      <c r="WG59" s="138">
        <f>VLOOKUP($A59,'FuturesInfo (3)'!$A$2:$O$80,15)*WD59</f>
        <v>125000</v>
      </c>
      <c r="WH59" s="138">
        <f>VLOOKUP($A59,'FuturesInfo (3)'!$A$2:$O$80,15)*WF59</f>
        <v>100000</v>
      </c>
      <c r="WI59" s="196">
        <f t="shared" si="124"/>
        <v>0</v>
      </c>
      <c r="WJ59" s="196">
        <f t="shared" si="125"/>
        <v>0</v>
      </c>
      <c r="WK59" s="196">
        <f t="shared" si="126"/>
        <v>0</v>
      </c>
      <c r="WL59" s="196">
        <f t="shared" si="127"/>
        <v>0</v>
      </c>
      <c r="WM59" s="196">
        <f t="shared" si="150"/>
        <v>0</v>
      </c>
      <c r="WN59" s="196">
        <f t="shared" si="129"/>
        <v>0</v>
      </c>
      <c r="WO59" s="196">
        <f t="shared" si="137"/>
        <v>0</v>
      </c>
      <c r="WP59" s="196">
        <f>IF(IF(sym!$O48=VU59,1,0)=1,ABS(WG59*VZ59),-ABS(WG59*VZ59))</f>
        <v>0</v>
      </c>
      <c r="WQ59" s="196">
        <f>IF(IF(sym!$N48=VU59,1,0)=1,ABS(WG59*VZ59),-ABS(WG59*VZ59))</f>
        <v>0</v>
      </c>
      <c r="WR59" s="196">
        <f t="shared" si="147"/>
        <v>0</v>
      </c>
      <c r="WS59" s="196">
        <f t="shared" si="131"/>
        <v>0</v>
      </c>
    </row>
    <row r="60" spans="1:617" x14ac:dyDescent="0.25">
      <c r="A60" s="1" t="s">
        <v>376</v>
      </c>
      <c r="B60" s="150" t="str">
        <f>'FuturesInfo (3)'!M48</f>
        <v>@NE</v>
      </c>
      <c r="C60" s="200" t="str">
        <f>VLOOKUP(A60,'FuturesInfo (3)'!$A$2:$K$80,11)</f>
        <v>currency</v>
      </c>
      <c r="F60" t="e">
        <f>#REF!</f>
        <v>#REF!</v>
      </c>
      <c r="G60">
        <v>1</v>
      </c>
      <c r="H60">
        <v>1</v>
      </c>
      <c r="I60">
        <v>1</v>
      </c>
      <c r="J60">
        <f t="shared" si="155"/>
        <v>1</v>
      </c>
      <c r="K60">
        <f t="shared" si="156"/>
        <v>1</v>
      </c>
      <c r="L60" s="184">
        <v>2.16049382716E-2</v>
      </c>
      <c r="M60" s="2">
        <v>10</v>
      </c>
      <c r="N60">
        <v>60</v>
      </c>
      <c r="O60" t="str">
        <f t="shared" si="157"/>
        <v>TRUE</v>
      </c>
      <c r="P60">
        <f>VLOOKUP($A60,'FuturesInfo (3)'!$A$2:$V$80,22)</f>
        <v>3</v>
      </c>
      <c r="Q60">
        <f t="shared" si="70"/>
        <v>3</v>
      </c>
      <c r="R60">
        <f t="shared" si="70"/>
        <v>3</v>
      </c>
      <c r="S60" s="138">
        <f>VLOOKUP($A60,'FuturesInfo (3)'!$A$2:$O$80,15)*Q60</f>
        <v>214230</v>
      </c>
      <c r="T60" s="144">
        <f t="shared" si="158"/>
        <v>4628.4259259248684</v>
      </c>
      <c r="U60" s="144">
        <f t="shared" si="84"/>
        <v>4628.4259259248684</v>
      </c>
      <c r="W60">
        <f t="shared" si="159"/>
        <v>1</v>
      </c>
      <c r="X60">
        <v>-1</v>
      </c>
      <c r="Y60">
        <v>1</v>
      </c>
      <c r="Z60">
        <v>-1</v>
      </c>
      <c r="AA60">
        <f t="shared" si="138"/>
        <v>1</v>
      </c>
      <c r="AB60">
        <f t="shared" si="160"/>
        <v>0</v>
      </c>
      <c r="AC60" s="1">
        <v>-2.5895554596499998E-3</v>
      </c>
      <c r="AD60" s="2">
        <v>10</v>
      </c>
      <c r="AE60">
        <v>60</v>
      </c>
      <c r="AF60" t="str">
        <f t="shared" si="161"/>
        <v>TRUE</v>
      </c>
      <c r="AG60">
        <f>VLOOKUP($A60,'FuturesInfo (3)'!$A$2:$V$80,22)</f>
        <v>3</v>
      </c>
      <c r="AH60">
        <f t="shared" si="162"/>
        <v>2</v>
      </c>
      <c r="AI60">
        <f t="shared" si="85"/>
        <v>3</v>
      </c>
      <c r="AJ60" s="138">
        <f>VLOOKUP($A60,'FuturesInfo (3)'!$A$2:$O$80,15)*AI60</f>
        <v>214230</v>
      </c>
      <c r="AK60" s="196">
        <f t="shared" si="163"/>
        <v>554.7604661208195</v>
      </c>
      <c r="AL60" s="196">
        <f t="shared" si="87"/>
        <v>-554.7604661208195</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214230</v>
      </c>
      <c r="BB60" s="196">
        <f t="shared" si="80"/>
        <v>-1112.4015577677928</v>
      </c>
      <c r="BC60" s="196">
        <f t="shared" si="89"/>
        <v>1112.4015577677928</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f t="shared" si="90"/>
        <v>1</v>
      </c>
      <c r="SX60" s="239">
        <v>1</v>
      </c>
      <c r="SY60" s="239">
        <v>1</v>
      </c>
      <c r="SZ60" s="239">
        <v>1</v>
      </c>
      <c r="TA60" s="214">
        <v>1</v>
      </c>
      <c r="TB60" s="240">
        <v>4</v>
      </c>
      <c r="TC60">
        <f t="shared" si="91"/>
        <v>-1</v>
      </c>
      <c r="TD60">
        <f t="shared" si="92"/>
        <v>1</v>
      </c>
      <c r="TE60" s="214">
        <v>1</v>
      </c>
      <c r="TF60">
        <f t="shared" si="140"/>
        <v>1</v>
      </c>
      <c r="TG60">
        <f t="shared" si="93"/>
        <v>1</v>
      </c>
      <c r="TH60">
        <f t="shared" si="132"/>
        <v>0</v>
      </c>
      <c r="TI60">
        <f t="shared" si="94"/>
        <v>1</v>
      </c>
      <c r="TJ60" s="248"/>
      <c r="TK60" s="202">
        <v>42548</v>
      </c>
      <c r="TL60">
        <v>60</v>
      </c>
      <c r="TM60" t="str">
        <f t="shared" si="81"/>
        <v>TRUE</v>
      </c>
      <c r="TN60">
        <f>VLOOKUP($A60,'FuturesInfo (3)'!$A$2:$V$80,22)</f>
        <v>3</v>
      </c>
      <c r="TO60" s="252">
        <v>1</v>
      </c>
      <c r="TP60">
        <f t="shared" si="95"/>
        <v>4</v>
      </c>
      <c r="TQ60" s="138">
        <f>VLOOKUP($A60,'FuturesInfo (3)'!$A$2:$O$80,15)*TN60</f>
        <v>214230</v>
      </c>
      <c r="TR60" s="138">
        <f>VLOOKUP($A60,'FuturesInfo (3)'!$A$2:$O$80,15)*TP60</f>
        <v>285640</v>
      </c>
      <c r="TS60" s="196">
        <f t="shared" si="96"/>
        <v>0</v>
      </c>
      <c r="TT60" s="196">
        <f t="shared" si="97"/>
        <v>0</v>
      </c>
      <c r="TU60" s="196">
        <f t="shared" si="98"/>
        <v>0</v>
      </c>
      <c r="TV60" s="196">
        <f t="shared" si="99"/>
        <v>0</v>
      </c>
      <c r="TW60" s="196">
        <f t="shared" si="148"/>
        <v>0</v>
      </c>
      <c r="TX60" s="196">
        <f t="shared" si="101"/>
        <v>0</v>
      </c>
      <c r="TY60" s="196">
        <f t="shared" si="133"/>
        <v>0</v>
      </c>
      <c r="TZ60" s="196">
        <f>IF(IF(sym!$O49=TE60,1,0)=1,ABS(TQ60*TJ60),-ABS(TQ60*TJ60))</f>
        <v>0</v>
      </c>
      <c r="UA60" s="196">
        <f>IF(IF(sym!$N49=TE60,1,0)=1,ABS(TQ60*TJ60),-ABS(TQ60*TJ60))</f>
        <v>0</v>
      </c>
      <c r="UB60" s="196">
        <f t="shared" si="141"/>
        <v>0</v>
      </c>
      <c r="UC60" s="196">
        <f t="shared" si="103"/>
        <v>0</v>
      </c>
      <c r="UE60">
        <f t="shared" si="104"/>
        <v>1</v>
      </c>
      <c r="UF60" s="239">
        <v>1</v>
      </c>
      <c r="UG60" s="239">
        <v>1</v>
      </c>
      <c r="UH60" s="239">
        <v>1</v>
      </c>
      <c r="UI60" s="214">
        <v>1</v>
      </c>
      <c r="UJ60" s="240">
        <v>4</v>
      </c>
      <c r="UK60">
        <f t="shared" si="105"/>
        <v>-1</v>
      </c>
      <c r="UL60">
        <f t="shared" si="106"/>
        <v>1</v>
      </c>
      <c r="UM60" s="214"/>
      <c r="UN60">
        <f t="shared" si="153"/>
        <v>0</v>
      </c>
      <c r="UO60">
        <f t="shared" si="151"/>
        <v>0</v>
      </c>
      <c r="UP60">
        <f t="shared" si="134"/>
        <v>0</v>
      </c>
      <c r="UQ60">
        <f t="shared" si="108"/>
        <v>0</v>
      </c>
      <c r="UR60" s="248"/>
      <c r="US60" s="202">
        <v>42548</v>
      </c>
      <c r="UT60">
        <v>60</v>
      </c>
      <c r="UU60" t="str">
        <f t="shared" si="82"/>
        <v>TRUE</v>
      </c>
      <c r="UV60">
        <f>VLOOKUP($A60,'FuturesInfo (3)'!$A$2:$V$80,22)</f>
        <v>3</v>
      </c>
      <c r="UW60" s="252">
        <v>1</v>
      </c>
      <c r="UX60">
        <f t="shared" si="109"/>
        <v>4</v>
      </c>
      <c r="UY60" s="138">
        <f>VLOOKUP($A60,'FuturesInfo (3)'!$A$2:$O$80,15)*UV60</f>
        <v>214230</v>
      </c>
      <c r="UZ60" s="138">
        <f>VLOOKUP($A60,'FuturesInfo (3)'!$A$2:$O$80,15)*UX60</f>
        <v>285640</v>
      </c>
      <c r="VA60" s="196">
        <f t="shared" si="110"/>
        <v>0</v>
      </c>
      <c r="VB60" s="196">
        <f t="shared" si="111"/>
        <v>0</v>
      </c>
      <c r="VC60" s="196">
        <f t="shared" si="112"/>
        <v>0</v>
      </c>
      <c r="VD60" s="196">
        <f t="shared" si="113"/>
        <v>0</v>
      </c>
      <c r="VE60" s="196">
        <f t="shared" si="149"/>
        <v>0</v>
      </c>
      <c r="VF60" s="196">
        <f t="shared" si="115"/>
        <v>0</v>
      </c>
      <c r="VG60" s="196">
        <f t="shared" si="135"/>
        <v>0</v>
      </c>
      <c r="VH60" s="196">
        <f>IF(IF(sym!$O49=UM60,1,0)=1,ABS(UY60*UR60),-ABS(UY60*UR60))</f>
        <v>0</v>
      </c>
      <c r="VI60" s="196">
        <f>IF(IF(sym!$N49=UM60,1,0)=1,ABS(UY60*UR60),-ABS(UY60*UR60))</f>
        <v>0</v>
      </c>
      <c r="VJ60" s="196">
        <f t="shared" si="144"/>
        <v>0</v>
      </c>
      <c r="VK60" s="196">
        <f t="shared" si="117"/>
        <v>0</v>
      </c>
      <c r="VM60">
        <f t="shared" si="118"/>
        <v>0</v>
      </c>
      <c r="VN60" s="239"/>
      <c r="VO60" s="239"/>
      <c r="VP60" s="239"/>
      <c r="VQ60" s="214"/>
      <c r="VR60" s="240"/>
      <c r="VS60">
        <f t="shared" si="119"/>
        <v>1</v>
      </c>
      <c r="VT60">
        <f t="shared" si="120"/>
        <v>0</v>
      </c>
      <c r="VU60" s="214"/>
      <c r="VV60">
        <f t="shared" si="154"/>
        <v>1</v>
      </c>
      <c r="VW60">
        <f t="shared" si="152"/>
        <v>1</v>
      </c>
      <c r="VX60">
        <f t="shared" si="136"/>
        <v>0</v>
      </c>
      <c r="VY60">
        <f t="shared" si="122"/>
        <v>1</v>
      </c>
      <c r="VZ60" s="248"/>
      <c r="WA60" s="202"/>
      <c r="WB60">
        <v>60</v>
      </c>
      <c r="WC60" t="str">
        <f t="shared" si="83"/>
        <v>FALSE</v>
      </c>
      <c r="WD60">
        <f>VLOOKUP($A60,'FuturesInfo (3)'!$A$2:$V$80,22)</f>
        <v>3</v>
      </c>
      <c r="WE60" s="252"/>
      <c r="WF60">
        <f t="shared" si="123"/>
        <v>2</v>
      </c>
      <c r="WG60" s="138">
        <f>VLOOKUP($A60,'FuturesInfo (3)'!$A$2:$O$80,15)*WD60</f>
        <v>214230</v>
      </c>
      <c r="WH60" s="138">
        <f>VLOOKUP($A60,'FuturesInfo (3)'!$A$2:$O$80,15)*WF60</f>
        <v>142820</v>
      </c>
      <c r="WI60" s="196">
        <f t="shared" si="124"/>
        <v>0</v>
      </c>
      <c r="WJ60" s="196">
        <f t="shared" si="125"/>
        <v>0</v>
      </c>
      <c r="WK60" s="196">
        <f t="shared" si="126"/>
        <v>0</v>
      </c>
      <c r="WL60" s="196">
        <f t="shared" si="127"/>
        <v>0</v>
      </c>
      <c r="WM60" s="196">
        <f t="shared" si="150"/>
        <v>0</v>
      </c>
      <c r="WN60" s="196">
        <f t="shared" si="129"/>
        <v>0</v>
      </c>
      <c r="WO60" s="196">
        <f t="shared" si="137"/>
        <v>0</v>
      </c>
      <c r="WP60" s="196">
        <f>IF(IF(sym!$O49=VU60,1,0)=1,ABS(WG60*VZ60),-ABS(WG60*VZ60))</f>
        <v>0</v>
      </c>
      <c r="WQ60" s="196">
        <f>IF(IF(sym!$N49=VU60,1,0)=1,ABS(WG60*VZ60),-ABS(WG60*VZ60))</f>
        <v>0</v>
      </c>
      <c r="WR60" s="196">
        <f t="shared" si="147"/>
        <v>0</v>
      </c>
      <c r="WS60" s="196">
        <f t="shared" si="131"/>
        <v>0</v>
      </c>
    </row>
    <row r="61" spans="1:617" x14ac:dyDescent="0.25">
      <c r="A61" s="1" t="s">
        <v>378</v>
      </c>
      <c r="B61" s="150" t="str">
        <f>'FuturesInfo (3)'!M49</f>
        <v>QNG</v>
      </c>
      <c r="C61" s="200" t="str">
        <f>VLOOKUP(A61,'FuturesInfo (3)'!$A$2:$K$80,11)</f>
        <v>energy</v>
      </c>
      <c r="F61" t="e">
        <f>#REF!</f>
        <v>#REF!</v>
      </c>
      <c r="G61">
        <v>1</v>
      </c>
      <c r="H61">
        <v>-1</v>
      </c>
      <c r="I61">
        <v>-1</v>
      </c>
      <c r="J61">
        <f t="shared" si="155"/>
        <v>0</v>
      </c>
      <c r="K61">
        <f t="shared" si="156"/>
        <v>1</v>
      </c>
      <c r="L61" s="184">
        <v>-2.9106029105999999E-3</v>
      </c>
      <c r="M61" s="2">
        <v>10</v>
      </c>
      <c r="N61">
        <v>60</v>
      </c>
      <c r="O61" t="str">
        <f t="shared" si="157"/>
        <v>TRUE</v>
      </c>
      <c r="P61">
        <f>VLOOKUP($A61,'FuturesInfo (3)'!$A$2:$V$80,22)</f>
        <v>3</v>
      </c>
      <c r="Q61">
        <f t="shared" si="70"/>
        <v>3</v>
      </c>
      <c r="R61">
        <f t="shared" si="70"/>
        <v>3</v>
      </c>
      <c r="S61" s="138">
        <f>VLOOKUP($A61,'FuturesInfo (3)'!$A$2:$O$80,15)*Q61</f>
        <v>89430</v>
      </c>
      <c r="T61" s="144">
        <f t="shared" si="158"/>
        <v>-260.29521829495798</v>
      </c>
      <c r="U61" s="144">
        <f t="shared" si="84"/>
        <v>260.29521829495798</v>
      </c>
      <c r="W61">
        <f t="shared" si="159"/>
        <v>1</v>
      </c>
      <c r="X61">
        <v>1</v>
      </c>
      <c r="Y61">
        <v>-1</v>
      </c>
      <c r="Z61">
        <v>1</v>
      </c>
      <c r="AA61">
        <f t="shared" si="138"/>
        <v>1</v>
      </c>
      <c r="AB61">
        <f t="shared" si="160"/>
        <v>0</v>
      </c>
      <c r="AC61" s="1">
        <v>2.83569641368E-2</v>
      </c>
      <c r="AD61" s="2">
        <v>10</v>
      </c>
      <c r="AE61">
        <v>60</v>
      </c>
      <c r="AF61" t="str">
        <f t="shared" si="161"/>
        <v>TRUE</v>
      </c>
      <c r="AG61">
        <f>VLOOKUP($A61,'FuturesInfo (3)'!$A$2:$V$80,22)</f>
        <v>3</v>
      </c>
      <c r="AH61">
        <f t="shared" si="162"/>
        <v>2</v>
      </c>
      <c r="AI61">
        <f t="shared" si="85"/>
        <v>3</v>
      </c>
      <c r="AJ61" s="138">
        <f>VLOOKUP($A61,'FuturesInfo (3)'!$A$2:$O$80,15)*AI61</f>
        <v>89430</v>
      </c>
      <c r="AK61" s="196">
        <f t="shared" si="163"/>
        <v>2535.963302754024</v>
      </c>
      <c r="AL61" s="196">
        <f t="shared" si="87"/>
        <v>-2535.963302754024</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89430</v>
      </c>
      <c r="BB61" s="196">
        <f t="shared" si="80"/>
        <v>290.12165450110922</v>
      </c>
      <c r="BC61" s="196">
        <f t="shared" si="89"/>
        <v>-290.12165450110922</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f t="shared" si="90"/>
        <v>1</v>
      </c>
      <c r="SX61" s="239">
        <v>1</v>
      </c>
      <c r="SY61" s="239">
        <v>-1</v>
      </c>
      <c r="SZ61" s="239">
        <v>1</v>
      </c>
      <c r="TA61" s="214">
        <v>-1</v>
      </c>
      <c r="TB61" s="240">
        <v>-11</v>
      </c>
      <c r="TC61">
        <f t="shared" si="91"/>
        <v>1</v>
      </c>
      <c r="TD61">
        <f t="shared" si="92"/>
        <v>1</v>
      </c>
      <c r="TE61" s="214">
        <v>1</v>
      </c>
      <c r="TF61">
        <f t="shared" si="140"/>
        <v>1</v>
      </c>
      <c r="TG61">
        <f t="shared" si="93"/>
        <v>0</v>
      </c>
      <c r="TH61">
        <f t="shared" si="132"/>
        <v>1</v>
      </c>
      <c r="TI61">
        <f t="shared" si="94"/>
        <v>1</v>
      </c>
      <c r="TJ61" s="248"/>
      <c r="TK61" s="202">
        <v>42537</v>
      </c>
      <c r="TL61">
        <v>60</v>
      </c>
      <c r="TM61" t="str">
        <f t="shared" si="81"/>
        <v>TRUE</v>
      </c>
      <c r="TN61">
        <f>VLOOKUP($A61,'FuturesInfo (3)'!$A$2:$V$80,22)</f>
        <v>3</v>
      </c>
      <c r="TO61" s="252">
        <v>2</v>
      </c>
      <c r="TP61">
        <f t="shared" si="95"/>
        <v>2</v>
      </c>
      <c r="TQ61" s="138">
        <f>VLOOKUP($A61,'FuturesInfo (3)'!$A$2:$O$80,15)*TN61</f>
        <v>89430</v>
      </c>
      <c r="TR61" s="138">
        <f>VLOOKUP($A61,'FuturesInfo (3)'!$A$2:$O$80,15)*TP61</f>
        <v>59620</v>
      </c>
      <c r="TS61" s="196">
        <f t="shared" si="96"/>
        <v>0</v>
      </c>
      <c r="TT61" s="196">
        <f t="shared" si="97"/>
        <v>0</v>
      </c>
      <c r="TU61" s="196">
        <f t="shared" si="98"/>
        <v>0</v>
      </c>
      <c r="TV61" s="196">
        <f t="shared" si="99"/>
        <v>0</v>
      </c>
      <c r="TW61" s="196">
        <f t="shared" si="148"/>
        <v>0</v>
      </c>
      <c r="TX61" s="196">
        <f t="shared" si="101"/>
        <v>0</v>
      </c>
      <c r="TY61" s="196">
        <f t="shared" si="133"/>
        <v>0</v>
      </c>
      <c r="TZ61" s="196">
        <f>IF(IF(sym!$O50=TE61,1,0)=1,ABS(TQ61*TJ61),-ABS(TQ61*TJ61))</f>
        <v>0</v>
      </c>
      <c r="UA61" s="196">
        <f>IF(IF(sym!$N50=TE61,1,0)=1,ABS(TQ61*TJ61),-ABS(TQ61*TJ61))</f>
        <v>0</v>
      </c>
      <c r="UB61" s="196">
        <f t="shared" si="141"/>
        <v>0</v>
      </c>
      <c r="UC61" s="196">
        <f t="shared" si="103"/>
        <v>0</v>
      </c>
      <c r="UE61">
        <f t="shared" si="104"/>
        <v>1</v>
      </c>
      <c r="UF61" s="239">
        <v>1</v>
      </c>
      <c r="UG61" s="239">
        <v>-1</v>
      </c>
      <c r="UH61" s="239">
        <v>1</v>
      </c>
      <c r="UI61" s="214">
        <v>-1</v>
      </c>
      <c r="UJ61" s="240">
        <v>-11</v>
      </c>
      <c r="UK61">
        <f t="shared" si="105"/>
        <v>1</v>
      </c>
      <c r="UL61">
        <f t="shared" si="106"/>
        <v>1</v>
      </c>
      <c r="UM61" s="214"/>
      <c r="UN61">
        <f t="shared" si="153"/>
        <v>0</v>
      </c>
      <c r="UO61">
        <f t="shared" si="151"/>
        <v>0</v>
      </c>
      <c r="UP61">
        <f t="shared" si="134"/>
        <v>0</v>
      </c>
      <c r="UQ61">
        <f t="shared" si="108"/>
        <v>0</v>
      </c>
      <c r="UR61" s="248"/>
      <c r="US61" s="202">
        <v>42537</v>
      </c>
      <c r="UT61">
        <v>60</v>
      </c>
      <c r="UU61" t="str">
        <f t="shared" si="82"/>
        <v>TRUE</v>
      </c>
      <c r="UV61">
        <f>VLOOKUP($A61,'FuturesInfo (3)'!$A$2:$V$80,22)</f>
        <v>3</v>
      </c>
      <c r="UW61" s="252">
        <v>2</v>
      </c>
      <c r="UX61">
        <f t="shared" si="109"/>
        <v>2</v>
      </c>
      <c r="UY61" s="138">
        <f>VLOOKUP($A61,'FuturesInfo (3)'!$A$2:$O$80,15)*UV61</f>
        <v>89430</v>
      </c>
      <c r="UZ61" s="138">
        <f>VLOOKUP($A61,'FuturesInfo (3)'!$A$2:$O$80,15)*UX61</f>
        <v>59620</v>
      </c>
      <c r="VA61" s="196">
        <f t="shared" si="110"/>
        <v>0</v>
      </c>
      <c r="VB61" s="196">
        <f t="shared" si="111"/>
        <v>0</v>
      </c>
      <c r="VC61" s="196">
        <f t="shared" si="112"/>
        <v>0</v>
      </c>
      <c r="VD61" s="196">
        <f t="shared" si="113"/>
        <v>0</v>
      </c>
      <c r="VE61" s="196">
        <f t="shared" si="149"/>
        <v>0</v>
      </c>
      <c r="VF61" s="196">
        <f t="shared" si="115"/>
        <v>0</v>
      </c>
      <c r="VG61" s="196">
        <f t="shared" si="135"/>
        <v>0</v>
      </c>
      <c r="VH61" s="196">
        <f>IF(IF(sym!$O50=UM61,1,0)=1,ABS(UY61*UR61),-ABS(UY61*UR61))</f>
        <v>0</v>
      </c>
      <c r="VI61" s="196">
        <f>IF(IF(sym!$N50=UM61,1,0)=1,ABS(UY61*UR61),-ABS(UY61*UR61))</f>
        <v>0</v>
      </c>
      <c r="VJ61" s="196">
        <f t="shared" si="144"/>
        <v>0</v>
      </c>
      <c r="VK61" s="196">
        <f t="shared" si="117"/>
        <v>0</v>
      </c>
      <c r="VM61">
        <f t="shared" si="118"/>
        <v>0</v>
      </c>
      <c r="VN61" s="239"/>
      <c r="VO61" s="239"/>
      <c r="VP61" s="239"/>
      <c r="VQ61" s="214"/>
      <c r="VR61" s="240"/>
      <c r="VS61">
        <f t="shared" si="119"/>
        <v>1</v>
      </c>
      <c r="VT61">
        <f t="shared" si="120"/>
        <v>0</v>
      </c>
      <c r="VU61" s="214"/>
      <c r="VV61">
        <f t="shared" si="154"/>
        <v>1</v>
      </c>
      <c r="VW61">
        <f t="shared" si="152"/>
        <v>1</v>
      </c>
      <c r="VX61">
        <f t="shared" si="136"/>
        <v>0</v>
      </c>
      <c r="VY61">
        <f t="shared" si="122"/>
        <v>1</v>
      </c>
      <c r="VZ61" s="248"/>
      <c r="WA61" s="202"/>
      <c r="WB61">
        <v>60</v>
      </c>
      <c r="WC61" t="str">
        <f t="shared" si="83"/>
        <v>FALSE</v>
      </c>
      <c r="WD61">
        <f>VLOOKUP($A61,'FuturesInfo (3)'!$A$2:$V$80,22)</f>
        <v>3</v>
      </c>
      <c r="WE61" s="252"/>
      <c r="WF61">
        <f t="shared" si="123"/>
        <v>2</v>
      </c>
      <c r="WG61" s="138">
        <f>VLOOKUP($A61,'FuturesInfo (3)'!$A$2:$O$80,15)*WD61</f>
        <v>89430</v>
      </c>
      <c r="WH61" s="138">
        <f>VLOOKUP($A61,'FuturesInfo (3)'!$A$2:$O$80,15)*WF61</f>
        <v>59620</v>
      </c>
      <c r="WI61" s="196">
        <f t="shared" si="124"/>
        <v>0</v>
      </c>
      <c r="WJ61" s="196">
        <f t="shared" si="125"/>
        <v>0</v>
      </c>
      <c r="WK61" s="196">
        <f t="shared" si="126"/>
        <v>0</v>
      </c>
      <c r="WL61" s="196">
        <f t="shared" si="127"/>
        <v>0</v>
      </c>
      <c r="WM61" s="196">
        <f t="shared" si="150"/>
        <v>0</v>
      </c>
      <c r="WN61" s="196">
        <f t="shared" si="129"/>
        <v>0</v>
      </c>
      <c r="WO61" s="196">
        <f t="shared" si="137"/>
        <v>0</v>
      </c>
      <c r="WP61" s="196">
        <f>IF(IF(sym!$O50=VU61,1,0)=1,ABS(WG61*VZ61),-ABS(WG61*VZ61))</f>
        <v>0</v>
      </c>
      <c r="WQ61" s="196">
        <f>IF(IF(sym!$N50=VU61,1,0)=1,ABS(WG61*VZ61),-ABS(WG61*VZ61))</f>
        <v>0</v>
      </c>
      <c r="WR61" s="196">
        <f t="shared" si="147"/>
        <v>0</v>
      </c>
      <c r="WS61" s="196">
        <f t="shared" si="131"/>
        <v>0</v>
      </c>
    </row>
    <row r="62" spans="1:617" x14ac:dyDescent="0.25">
      <c r="A62" s="1" t="s">
        <v>380</v>
      </c>
      <c r="B62" s="150" t="str">
        <f>'FuturesInfo (3)'!M50</f>
        <v>@NKD</v>
      </c>
      <c r="C62" s="200" t="str">
        <f>VLOOKUP(A62,'FuturesInfo (3)'!$A$2:$K$80,11)</f>
        <v>index</v>
      </c>
      <c r="F62" t="e">
        <f>#REF!</f>
        <v>#REF!</v>
      </c>
      <c r="G62">
        <v>-1</v>
      </c>
      <c r="H62">
        <v>-1</v>
      </c>
      <c r="I62">
        <v>-1</v>
      </c>
      <c r="J62">
        <f t="shared" si="155"/>
        <v>1</v>
      </c>
      <c r="K62">
        <f t="shared" si="156"/>
        <v>1</v>
      </c>
      <c r="L62" s="184">
        <v>-1.6561276723899999E-2</v>
      </c>
      <c r="M62" s="2">
        <v>10</v>
      </c>
      <c r="N62">
        <v>60</v>
      </c>
      <c r="O62" t="str">
        <f t="shared" si="157"/>
        <v>TRUE</v>
      </c>
      <c r="P62">
        <f>VLOOKUP($A62,'FuturesInfo (3)'!$A$2:$V$80,22)</f>
        <v>1</v>
      </c>
      <c r="Q62">
        <f t="shared" si="70"/>
        <v>1</v>
      </c>
      <c r="R62">
        <f t="shared" si="70"/>
        <v>1</v>
      </c>
      <c r="S62" s="138">
        <f>VLOOKUP($A62,'FuturesInfo (3)'!$A$2:$O$80,15)*Q62</f>
        <v>75903.920076489288</v>
      </c>
      <c r="T62" s="144">
        <f t="shared" si="158"/>
        <v>1257.0658248155278</v>
      </c>
      <c r="U62" s="144">
        <f t="shared" si="84"/>
        <v>1257.0658248155278</v>
      </c>
      <c r="W62">
        <f t="shared" si="159"/>
        <v>-1</v>
      </c>
      <c r="X62">
        <v>-1</v>
      </c>
      <c r="Y62">
        <v>-1</v>
      </c>
      <c r="Z62">
        <v>1</v>
      </c>
      <c r="AA62">
        <f t="shared" si="138"/>
        <v>0</v>
      </c>
      <c r="AB62">
        <f t="shared" si="160"/>
        <v>0</v>
      </c>
      <c r="AC62" s="1">
        <v>1.9902020820600001E-2</v>
      </c>
      <c r="AD62" s="2">
        <v>10</v>
      </c>
      <c r="AE62">
        <v>60</v>
      </c>
      <c r="AF62" t="str">
        <f t="shared" si="161"/>
        <v>TRUE</v>
      </c>
      <c r="AG62">
        <f>VLOOKUP($A62,'FuturesInfo (3)'!$A$2:$V$80,22)</f>
        <v>1</v>
      </c>
      <c r="AH62">
        <f t="shared" si="162"/>
        <v>1</v>
      </c>
      <c r="AI62">
        <f t="shared" si="85"/>
        <v>1</v>
      </c>
      <c r="AJ62" s="138">
        <f>VLOOKUP($A62,'FuturesInfo (3)'!$A$2:$O$80,15)*AI62</f>
        <v>75903.920076489288</v>
      </c>
      <c r="AK62" s="196">
        <f t="shared" si="163"/>
        <v>-1510.6413977274483</v>
      </c>
      <c r="AL62" s="196">
        <f t="shared" si="87"/>
        <v>-1510.6413977274483</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75903.920076489288</v>
      </c>
      <c r="BB62" s="196">
        <f t="shared" si="80"/>
        <v>-250.65839713020154</v>
      </c>
      <c r="BC62" s="196">
        <f t="shared" si="89"/>
        <v>250.65839713020154</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f t="shared" si="90"/>
        <v>-1</v>
      </c>
      <c r="SX62" s="239">
        <v>1</v>
      </c>
      <c r="SY62" s="239">
        <v>-1</v>
      </c>
      <c r="SZ62" s="239">
        <v>1</v>
      </c>
      <c r="TA62" s="214">
        <v>-1</v>
      </c>
      <c r="TB62" s="240">
        <v>3</v>
      </c>
      <c r="TC62">
        <f t="shared" si="91"/>
        <v>1</v>
      </c>
      <c r="TD62">
        <f t="shared" si="92"/>
        <v>-1</v>
      </c>
      <c r="TE62" s="214">
        <v>-1</v>
      </c>
      <c r="TF62">
        <f t="shared" si="140"/>
        <v>0</v>
      </c>
      <c r="TG62">
        <f t="shared" si="93"/>
        <v>1</v>
      </c>
      <c r="TH62">
        <f t="shared" si="132"/>
        <v>0</v>
      </c>
      <c r="TI62">
        <f t="shared" si="94"/>
        <v>1</v>
      </c>
      <c r="TJ62" s="248"/>
      <c r="TK62" s="202">
        <v>42545</v>
      </c>
      <c r="TL62">
        <v>60</v>
      </c>
      <c r="TM62" t="str">
        <f t="shared" si="81"/>
        <v>TRUE</v>
      </c>
      <c r="TN62">
        <f>VLOOKUP($A62,'FuturesInfo (3)'!$A$2:$V$80,22)</f>
        <v>1</v>
      </c>
      <c r="TO62" s="252">
        <v>2</v>
      </c>
      <c r="TP62">
        <f t="shared" si="95"/>
        <v>1</v>
      </c>
      <c r="TQ62" s="138">
        <f>VLOOKUP($A62,'FuturesInfo (3)'!$A$2:$O$80,15)*TN62</f>
        <v>75903.920076489288</v>
      </c>
      <c r="TR62" s="138">
        <f>VLOOKUP($A62,'FuturesInfo (3)'!$A$2:$O$80,15)*TP62</f>
        <v>75903.920076489288</v>
      </c>
      <c r="TS62" s="196">
        <f t="shared" si="96"/>
        <v>0</v>
      </c>
      <c r="TT62" s="196">
        <f t="shared" si="97"/>
        <v>0</v>
      </c>
      <c r="TU62" s="196">
        <f t="shared" si="98"/>
        <v>0</v>
      </c>
      <c r="TV62" s="196">
        <f t="shared" si="99"/>
        <v>0</v>
      </c>
      <c r="TW62" s="196">
        <f t="shared" si="148"/>
        <v>0</v>
      </c>
      <c r="TX62" s="196">
        <f t="shared" si="101"/>
        <v>0</v>
      </c>
      <c r="TY62" s="196">
        <f t="shared" si="133"/>
        <v>0</v>
      </c>
      <c r="TZ62" s="196">
        <f>IF(IF(sym!$O51=TE62,1,0)=1,ABS(TQ62*TJ62),-ABS(TQ62*TJ62))</f>
        <v>0</v>
      </c>
      <c r="UA62" s="196">
        <f>IF(IF(sym!$N51=TE62,1,0)=1,ABS(TQ62*TJ62),-ABS(TQ62*TJ62))</f>
        <v>0</v>
      </c>
      <c r="UB62" s="196">
        <f t="shared" si="141"/>
        <v>0</v>
      </c>
      <c r="UC62" s="196">
        <f t="shared" si="103"/>
        <v>0</v>
      </c>
      <c r="UE62">
        <f t="shared" si="104"/>
        <v>-1</v>
      </c>
      <c r="UF62" s="239">
        <v>1</v>
      </c>
      <c r="UG62" s="239">
        <v>-1</v>
      </c>
      <c r="UH62" s="239">
        <v>1</v>
      </c>
      <c r="UI62" s="214">
        <v>-1</v>
      </c>
      <c r="UJ62" s="240">
        <v>3</v>
      </c>
      <c r="UK62">
        <f t="shared" si="105"/>
        <v>1</v>
      </c>
      <c r="UL62">
        <f t="shared" si="106"/>
        <v>-1</v>
      </c>
      <c r="UM62" s="214"/>
      <c r="UN62">
        <f t="shared" si="153"/>
        <v>0</v>
      </c>
      <c r="UO62">
        <f t="shared" si="151"/>
        <v>0</v>
      </c>
      <c r="UP62">
        <f t="shared" si="134"/>
        <v>0</v>
      </c>
      <c r="UQ62">
        <f t="shared" si="108"/>
        <v>0</v>
      </c>
      <c r="UR62" s="248"/>
      <c r="US62" s="202">
        <v>42545</v>
      </c>
      <c r="UT62">
        <v>60</v>
      </c>
      <c r="UU62" t="str">
        <f t="shared" si="82"/>
        <v>TRUE</v>
      </c>
      <c r="UV62">
        <f>VLOOKUP($A62,'FuturesInfo (3)'!$A$2:$V$80,22)</f>
        <v>1</v>
      </c>
      <c r="UW62" s="252">
        <v>2</v>
      </c>
      <c r="UX62">
        <f t="shared" si="109"/>
        <v>1</v>
      </c>
      <c r="UY62" s="138">
        <f>VLOOKUP($A62,'FuturesInfo (3)'!$A$2:$O$80,15)*UV62</f>
        <v>75903.920076489288</v>
      </c>
      <c r="UZ62" s="138">
        <f>VLOOKUP($A62,'FuturesInfo (3)'!$A$2:$O$80,15)*UX62</f>
        <v>75903.920076489288</v>
      </c>
      <c r="VA62" s="196">
        <f t="shared" si="110"/>
        <v>0</v>
      </c>
      <c r="VB62" s="196">
        <f t="shared" si="111"/>
        <v>0</v>
      </c>
      <c r="VC62" s="196">
        <f t="shared" si="112"/>
        <v>0</v>
      </c>
      <c r="VD62" s="196">
        <f t="shared" si="113"/>
        <v>0</v>
      </c>
      <c r="VE62" s="196">
        <f t="shared" si="149"/>
        <v>0</v>
      </c>
      <c r="VF62" s="196">
        <f t="shared" si="115"/>
        <v>0</v>
      </c>
      <c r="VG62" s="196">
        <f t="shared" si="135"/>
        <v>0</v>
      </c>
      <c r="VH62" s="196">
        <f>IF(IF(sym!$O51=UM62,1,0)=1,ABS(UY62*UR62),-ABS(UY62*UR62))</f>
        <v>0</v>
      </c>
      <c r="VI62" s="196">
        <f>IF(IF(sym!$N51=UM62,1,0)=1,ABS(UY62*UR62),-ABS(UY62*UR62))</f>
        <v>0</v>
      </c>
      <c r="VJ62" s="196">
        <f t="shared" si="144"/>
        <v>0</v>
      </c>
      <c r="VK62" s="196">
        <f t="shared" si="117"/>
        <v>0</v>
      </c>
      <c r="VM62">
        <f t="shared" si="118"/>
        <v>0</v>
      </c>
      <c r="VN62" s="239"/>
      <c r="VO62" s="239"/>
      <c r="VP62" s="239"/>
      <c r="VQ62" s="214"/>
      <c r="VR62" s="240"/>
      <c r="VS62">
        <f t="shared" si="119"/>
        <v>1</v>
      </c>
      <c r="VT62">
        <f t="shared" si="120"/>
        <v>0</v>
      </c>
      <c r="VU62" s="214"/>
      <c r="VV62">
        <f t="shared" si="154"/>
        <v>1</v>
      </c>
      <c r="VW62">
        <f t="shared" si="152"/>
        <v>1</v>
      </c>
      <c r="VX62">
        <f t="shared" si="136"/>
        <v>0</v>
      </c>
      <c r="VY62">
        <f t="shared" si="122"/>
        <v>1</v>
      </c>
      <c r="VZ62" s="248"/>
      <c r="WA62" s="202"/>
      <c r="WB62">
        <v>60</v>
      </c>
      <c r="WC62" t="str">
        <f t="shared" si="83"/>
        <v>FALSE</v>
      </c>
      <c r="WD62">
        <f>VLOOKUP($A62,'FuturesInfo (3)'!$A$2:$V$80,22)</f>
        <v>1</v>
      </c>
      <c r="WE62" s="252"/>
      <c r="WF62">
        <f t="shared" si="123"/>
        <v>1</v>
      </c>
      <c r="WG62" s="138">
        <f>VLOOKUP($A62,'FuturesInfo (3)'!$A$2:$O$80,15)*WD62</f>
        <v>75903.920076489288</v>
      </c>
      <c r="WH62" s="138">
        <f>VLOOKUP($A62,'FuturesInfo (3)'!$A$2:$O$80,15)*WF62</f>
        <v>75903.920076489288</v>
      </c>
      <c r="WI62" s="196">
        <f t="shared" si="124"/>
        <v>0</v>
      </c>
      <c r="WJ62" s="196">
        <f t="shared" si="125"/>
        <v>0</v>
      </c>
      <c r="WK62" s="196">
        <f t="shared" si="126"/>
        <v>0</v>
      </c>
      <c r="WL62" s="196">
        <f t="shared" si="127"/>
        <v>0</v>
      </c>
      <c r="WM62" s="196">
        <f t="shared" si="150"/>
        <v>0</v>
      </c>
      <c r="WN62" s="196">
        <f t="shared" si="129"/>
        <v>0</v>
      </c>
      <c r="WO62" s="196">
        <f t="shared" si="137"/>
        <v>0</v>
      </c>
      <c r="WP62" s="196">
        <f>IF(IF(sym!$O51=VU62,1,0)=1,ABS(WG62*VZ62),-ABS(WG62*VZ62))</f>
        <v>0</v>
      </c>
      <c r="WQ62" s="196">
        <f>IF(IF(sym!$N51=VU62,1,0)=1,ABS(WG62*VZ62),-ABS(WG62*VZ62))</f>
        <v>0</v>
      </c>
      <c r="WR62" s="196">
        <f t="shared" si="147"/>
        <v>0</v>
      </c>
      <c r="WS62" s="196">
        <f t="shared" si="131"/>
        <v>0</v>
      </c>
    </row>
    <row r="63" spans="1:617" x14ac:dyDescent="0.25">
      <c r="A63" s="1" t="s">
        <v>382</v>
      </c>
      <c r="B63" s="150" t="str">
        <f>'FuturesInfo (3)'!M51</f>
        <v>@NQ</v>
      </c>
      <c r="C63" s="200" t="str">
        <f>VLOOKUP(A63,'FuturesInfo (3)'!$A$2:$K$80,11)</f>
        <v>index</v>
      </c>
      <c r="F63" t="e">
        <f>#REF!</f>
        <v>#REF!</v>
      </c>
      <c r="G63">
        <v>1</v>
      </c>
      <c r="H63">
        <v>-1</v>
      </c>
      <c r="I63">
        <v>-1</v>
      </c>
      <c r="J63">
        <f t="shared" si="155"/>
        <v>0</v>
      </c>
      <c r="K63">
        <f t="shared" si="156"/>
        <v>1</v>
      </c>
      <c r="L63" s="184">
        <v>-5.1299023663699999E-3</v>
      </c>
      <c r="M63" s="2">
        <v>10</v>
      </c>
      <c r="N63">
        <v>60</v>
      </c>
      <c r="O63" t="str">
        <f t="shared" si="157"/>
        <v>TRUE</v>
      </c>
      <c r="P63">
        <f>VLOOKUP($A63,'FuturesInfo (3)'!$A$2:$V$80,22)</f>
        <v>2</v>
      </c>
      <c r="Q63">
        <f t="shared" si="70"/>
        <v>2</v>
      </c>
      <c r="R63">
        <f t="shared" si="70"/>
        <v>2</v>
      </c>
      <c r="S63" s="138">
        <f>VLOOKUP($A63,'FuturesInfo (3)'!$A$2:$O$80,15)*Q63</f>
        <v>177330</v>
      </c>
      <c r="T63" s="144">
        <f t="shared" si="158"/>
        <v>-909.68558662839212</v>
      </c>
      <c r="U63" s="144">
        <f t="shared" si="84"/>
        <v>909.68558662839212</v>
      </c>
      <c r="W63">
        <f t="shared" si="159"/>
        <v>1</v>
      </c>
      <c r="X63">
        <v>1</v>
      </c>
      <c r="Y63">
        <v>-1</v>
      </c>
      <c r="Z63">
        <v>1</v>
      </c>
      <c r="AA63">
        <f t="shared" si="138"/>
        <v>1</v>
      </c>
      <c r="AB63">
        <f t="shared" si="160"/>
        <v>0</v>
      </c>
      <c r="AC63" s="1">
        <v>3.6593479707300001E-3</v>
      </c>
      <c r="AD63" s="2">
        <v>10</v>
      </c>
      <c r="AE63">
        <v>60</v>
      </c>
      <c r="AF63" t="str">
        <f t="shared" si="161"/>
        <v>TRUE</v>
      </c>
      <c r="AG63">
        <f>VLOOKUP($A63,'FuturesInfo (3)'!$A$2:$V$80,22)</f>
        <v>2</v>
      </c>
      <c r="AH63">
        <f t="shared" si="162"/>
        <v>2</v>
      </c>
      <c r="AI63">
        <f t="shared" si="85"/>
        <v>2</v>
      </c>
      <c r="AJ63" s="138">
        <f>VLOOKUP($A63,'FuturesInfo (3)'!$A$2:$O$80,15)*AI63</f>
        <v>177330</v>
      </c>
      <c r="AK63" s="196">
        <f t="shared" si="163"/>
        <v>648.91217564955093</v>
      </c>
      <c r="AL63" s="196">
        <f t="shared" si="87"/>
        <v>-648.91217564955093</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177330</v>
      </c>
      <c r="BB63" s="196">
        <f t="shared" si="80"/>
        <v>-440.82698044468407</v>
      </c>
      <c r="BC63" s="196">
        <f t="shared" si="89"/>
        <v>440.82698044468407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f t="shared" si="90"/>
        <v>1</v>
      </c>
      <c r="SX63" s="239">
        <v>1</v>
      </c>
      <c r="SY63" s="239">
        <v>-1</v>
      </c>
      <c r="SZ63" s="239">
        <v>1</v>
      </c>
      <c r="TA63" s="214">
        <v>1</v>
      </c>
      <c r="TB63" s="240">
        <v>-4</v>
      </c>
      <c r="TC63">
        <f t="shared" si="91"/>
        <v>-1</v>
      </c>
      <c r="TD63">
        <f t="shared" si="92"/>
        <v>-1</v>
      </c>
      <c r="TE63" s="214">
        <v>1</v>
      </c>
      <c r="TF63">
        <f t="shared" si="140"/>
        <v>1</v>
      </c>
      <c r="TG63">
        <f t="shared" si="93"/>
        <v>1</v>
      </c>
      <c r="TH63">
        <f t="shared" si="132"/>
        <v>0</v>
      </c>
      <c r="TI63">
        <f t="shared" si="94"/>
        <v>0</v>
      </c>
      <c r="TJ63" s="248"/>
      <c r="TK63" s="202">
        <v>42548</v>
      </c>
      <c r="TL63">
        <v>60</v>
      </c>
      <c r="TM63" t="str">
        <f t="shared" si="81"/>
        <v>TRUE</v>
      </c>
      <c r="TN63">
        <f>VLOOKUP($A63,'FuturesInfo (3)'!$A$2:$V$80,22)</f>
        <v>2</v>
      </c>
      <c r="TO63" s="252">
        <v>2</v>
      </c>
      <c r="TP63">
        <f t="shared" si="95"/>
        <v>2</v>
      </c>
      <c r="TQ63" s="138">
        <f>VLOOKUP($A63,'FuturesInfo (3)'!$A$2:$O$80,15)*TN63</f>
        <v>177330</v>
      </c>
      <c r="TR63" s="138">
        <f>VLOOKUP($A63,'FuturesInfo (3)'!$A$2:$O$80,15)*TP63</f>
        <v>177330</v>
      </c>
      <c r="TS63" s="196">
        <f t="shared" si="96"/>
        <v>0</v>
      </c>
      <c r="TT63" s="196">
        <f t="shared" si="97"/>
        <v>0</v>
      </c>
      <c r="TU63" s="196">
        <f t="shared" si="98"/>
        <v>0</v>
      </c>
      <c r="TV63" s="196">
        <f t="shared" si="99"/>
        <v>0</v>
      </c>
      <c r="TW63" s="196">
        <f t="shared" si="148"/>
        <v>0</v>
      </c>
      <c r="TX63" s="196">
        <f t="shared" si="101"/>
        <v>0</v>
      </c>
      <c r="TY63" s="196">
        <f t="shared" si="133"/>
        <v>0</v>
      </c>
      <c r="TZ63" s="196">
        <f>IF(IF(sym!$O52=TE63,1,0)=1,ABS(TQ63*TJ63),-ABS(TQ63*TJ63))</f>
        <v>0</v>
      </c>
      <c r="UA63" s="196">
        <f>IF(IF(sym!$N52=TE63,1,0)=1,ABS(TQ63*TJ63),-ABS(TQ63*TJ63))</f>
        <v>0</v>
      </c>
      <c r="UB63" s="196">
        <f t="shared" si="141"/>
        <v>0</v>
      </c>
      <c r="UC63" s="196">
        <f t="shared" si="103"/>
        <v>0</v>
      </c>
      <c r="UE63">
        <f t="shared" si="104"/>
        <v>1</v>
      </c>
      <c r="UF63" s="239">
        <v>1</v>
      </c>
      <c r="UG63" s="239">
        <v>-1</v>
      </c>
      <c r="UH63" s="239">
        <v>1</v>
      </c>
      <c r="UI63" s="214">
        <v>1</v>
      </c>
      <c r="UJ63" s="240">
        <v>-4</v>
      </c>
      <c r="UK63">
        <f t="shared" si="105"/>
        <v>-1</v>
      </c>
      <c r="UL63">
        <f t="shared" si="106"/>
        <v>-1</v>
      </c>
      <c r="UM63" s="214"/>
      <c r="UN63">
        <f t="shared" si="153"/>
        <v>0</v>
      </c>
      <c r="UO63">
        <f t="shared" si="151"/>
        <v>0</v>
      </c>
      <c r="UP63">
        <f t="shared" si="134"/>
        <v>0</v>
      </c>
      <c r="UQ63">
        <f t="shared" si="108"/>
        <v>0</v>
      </c>
      <c r="UR63" s="248"/>
      <c r="US63" s="202">
        <v>42548</v>
      </c>
      <c r="UT63">
        <v>60</v>
      </c>
      <c r="UU63" t="str">
        <f t="shared" si="82"/>
        <v>TRUE</v>
      </c>
      <c r="UV63">
        <f>VLOOKUP($A63,'FuturesInfo (3)'!$A$2:$V$80,22)</f>
        <v>2</v>
      </c>
      <c r="UW63" s="252">
        <v>2</v>
      </c>
      <c r="UX63">
        <f t="shared" si="109"/>
        <v>2</v>
      </c>
      <c r="UY63" s="138">
        <f>VLOOKUP($A63,'FuturesInfo (3)'!$A$2:$O$80,15)*UV63</f>
        <v>177330</v>
      </c>
      <c r="UZ63" s="138">
        <f>VLOOKUP($A63,'FuturesInfo (3)'!$A$2:$O$80,15)*UX63</f>
        <v>177330</v>
      </c>
      <c r="VA63" s="196">
        <f t="shared" si="110"/>
        <v>0</v>
      </c>
      <c r="VB63" s="196">
        <f t="shared" si="111"/>
        <v>0</v>
      </c>
      <c r="VC63" s="196">
        <f t="shared" si="112"/>
        <v>0</v>
      </c>
      <c r="VD63" s="196">
        <f t="shared" si="113"/>
        <v>0</v>
      </c>
      <c r="VE63" s="196">
        <f t="shared" si="149"/>
        <v>0</v>
      </c>
      <c r="VF63" s="196">
        <f t="shared" si="115"/>
        <v>0</v>
      </c>
      <c r="VG63" s="196">
        <f t="shared" si="135"/>
        <v>0</v>
      </c>
      <c r="VH63" s="196">
        <f>IF(IF(sym!$O52=UM63,1,0)=1,ABS(UY63*UR63),-ABS(UY63*UR63))</f>
        <v>0</v>
      </c>
      <c r="VI63" s="196">
        <f>IF(IF(sym!$N52=UM63,1,0)=1,ABS(UY63*UR63),-ABS(UY63*UR63))</f>
        <v>0</v>
      </c>
      <c r="VJ63" s="196">
        <f t="shared" si="144"/>
        <v>0</v>
      </c>
      <c r="VK63" s="196">
        <f t="shared" si="117"/>
        <v>0</v>
      </c>
      <c r="VM63">
        <f t="shared" si="118"/>
        <v>0</v>
      </c>
      <c r="VN63" s="239"/>
      <c r="VO63" s="239"/>
      <c r="VP63" s="239"/>
      <c r="VQ63" s="214"/>
      <c r="VR63" s="240"/>
      <c r="VS63">
        <f t="shared" si="119"/>
        <v>1</v>
      </c>
      <c r="VT63">
        <f t="shared" si="120"/>
        <v>0</v>
      </c>
      <c r="VU63" s="214"/>
      <c r="VV63">
        <f t="shared" si="154"/>
        <v>1</v>
      </c>
      <c r="VW63">
        <f t="shared" si="152"/>
        <v>1</v>
      </c>
      <c r="VX63">
        <f t="shared" si="136"/>
        <v>0</v>
      </c>
      <c r="VY63">
        <f t="shared" si="122"/>
        <v>1</v>
      </c>
      <c r="VZ63" s="248"/>
      <c r="WA63" s="202"/>
      <c r="WB63">
        <v>60</v>
      </c>
      <c r="WC63" t="str">
        <f t="shared" si="83"/>
        <v>FALSE</v>
      </c>
      <c r="WD63">
        <f>VLOOKUP($A63,'FuturesInfo (3)'!$A$2:$V$80,22)</f>
        <v>2</v>
      </c>
      <c r="WE63" s="252"/>
      <c r="WF63">
        <f t="shared" si="123"/>
        <v>2</v>
      </c>
      <c r="WG63" s="138">
        <f>VLOOKUP($A63,'FuturesInfo (3)'!$A$2:$O$80,15)*WD63</f>
        <v>177330</v>
      </c>
      <c r="WH63" s="138">
        <f>VLOOKUP($A63,'FuturesInfo (3)'!$A$2:$O$80,15)*WF63</f>
        <v>177330</v>
      </c>
      <c r="WI63" s="196">
        <f t="shared" si="124"/>
        <v>0</v>
      </c>
      <c r="WJ63" s="196">
        <f t="shared" si="125"/>
        <v>0</v>
      </c>
      <c r="WK63" s="196">
        <f t="shared" si="126"/>
        <v>0</v>
      </c>
      <c r="WL63" s="196">
        <f t="shared" si="127"/>
        <v>0</v>
      </c>
      <c r="WM63" s="196">
        <f t="shared" si="150"/>
        <v>0</v>
      </c>
      <c r="WN63" s="196">
        <f t="shared" si="129"/>
        <v>0</v>
      </c>
      <c r="WO63" s="196">
        <f t="shared" si="137"/>
        <v>0</v>
      </c>
      <c r="WP63" s="196">
        <f>IF(IF(sym!$O52=VU63,1,0)=1,ABS(WG63*VZ63),-ABS(WG63*VZ63))</f>
        <v>0</v>
      </c>
      <c r="WQ63" s="196">
        <f>IF(IF(sym!$N52=VU63,1,0)=1,ABS(WG63*VZ63),-ABS(WG63*VZ63))</f>
        <v>0</v>
      </c>
      <c r="WR63" s="196">
        <f t="shared" si="147"/>
        <v>0</v>
      </c>
      <c r="WS63" s="196">
        <f t="shared" si="131"/>
        <v>0</v>
      </c>
    </row>
    <row r="64" spans="1:617" x14ac:dyDescent="0.25">
      <c r="A64" s="5" t="s">
        <v>1059</v>
      </c>
      <c r="B64" s="150" t="str">
        <f>'FuturesInfo (3)'!M52</f>
        <v>@O</v>
      </c>
      <c r="C64" s="200" t="str">
        <f>VLOOKUP(A64,'FuturesInfo (3)'!$A$2:$K$80,11)</f>
        <v>grain</v>
      </c>
      <c r="F64" t="e">
        <f>#REF!</f>
        <v>#REF!</v>
      </c>
      <c r="G64">
        <v>-1</v>
      </c>
      <c r="H64">
        <v>1</v>
      </c>
      <c r="I64">
        <v>-1</v>
      </c>
      <c r="J64">
        <f t="shared" si="155"/>
        <v>1</v>
      </c>
      <c r="K64">
        <f t="shared" si="156"/>
        <v>0</v>
      </c>
      <c r="L64" s="184">
        <v>-1.44167758847E-2</v>
      </c>
      <c r="M64" s="2">
        <v>10</v>
      </c>
      <c r="N64">
        <v>60</v>
      </c>
      <c r="O64" t="str">
        <f t="shared" si="157"/>
        <v>TRUE</v>
      </c>
      <c r="P64">
        <f>VLOOKUP($A64,'FuturesInfo (3)'!$A$2:$V$80,22)</f>
        <v>6</v>
      </c>
      <c r="Q64">
        <f t="shared" si="70"/>
        <v>6</v>
      </c>
      <c r="R64">
        <f t="shared" si="70"/>
        <v>6</v>
      </c>
      <c r="S64" s="138">
        <f>VLOOKUP($A64,'FuturesInfo (3)'!$A$2:$O$80,15)*Q64</f>
        <v>57825</v>
      </c>
      <c r="T64" s="144">
        <f t="shared" si="158"/>
        <v>833.65006553277749</v>
      </c>
      <c r="U64" s="144">
        <f t="shared" si="84"/>
        <v>-833.65006553277749</v>
      </c>
      <c r="W64">
        <f t="shared" si="159"/>
        <v>-1</v>
      </c>
      <c r="X64">
        <v>1</v>
      </c>
      <c r="Y64">
        <v>1</v>
      </c>
      <c r="Z64">
        <v>1</v>
      </c>
      <c r="AA64">
        <f t="shared" si="138"/>
        <v>1</v>
      </c>
      <c r="AB64">
        <f t="shared" si="160"/>
        <v>1</v>
      </c>
      <c r="AC64" s="1">
        <v>3.0585106383000001E-2</v>
      </c>
      <c r="AD64" s="2">
        <v>10</v>
      </c>
      <c r="AE64">
        <v>60</v>
      </c>
      <c r="AF64" t="str">
        <f t="shared" si="161"/>
        <v>TRUE</v>
      </c>
      <c r="AG64">
        <f>VLOOKUP($A64,'FuturesInfo (3)'!$A$2:$V$80,22)</f>
        <v>6</v>
      </c>
      <c r="AH64">
        <f t="shared" si="162"/>
        <v>8</v>
      </c>
      <c r="AI64">
        <f t="shared" si="85"/>
        <v>6</v>
      </c>
      <c r="AJ64" s="138">
        <f>VLOOKUP($A64,'FuturesInfo (3)'!$A$2:$O$80,15)*AI64</f>
        <v>57825</v>
      </c>
      <c r="AK64" s="196">
        <f t="shared" si="163"/>
        <v>1768.583776596975</v>
      </c>
      <c r="AL64" s="196">
        <f t="shared" si="87"/>
        <v>1768.583776596975</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57825</v>
      </c>
      <c r="BB64" s="196">
        <f t="shared" si="80"/>
        <v>-820.74193548405754</v>
      </c>
      <c r="BC64" s="196">
        <f t="shared" si="89"/>
        <v>820.74193548405754</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f t="shared" si="90"/>
        <v>-1</v>
      </c>
      <c r="SX64" s="239">
        <v>-1</v>
      </c>
      <c r="SY64" s="239">
        <v>1</v>
      </c>
      <c r="SZ64" s="239">
        <v>-1</v>
      </c>
      <c r="TA64" s="214">
        <v>1</v>
      </c>
      <c r="TB64" s="240">
        <v>9</v>
      </c>
      <c r="TC64">
        <f t="shared" si="91"/>
        <v>-1</v>
      </c>
      <c r="TD64">
        <f t="shared" si="92"/>
        <v>1</v>
      </c>
      <c r="TE64" s="214">
        <v>-1</v>
      </c>
      <c r="TF64">
        <f t="shared" si="140"/>
        <v>1</v>
      </c>
      <c r="TG64">
        <f t="shared" si="93"/>
        <v>0</v>
      </c>
      <c r="TH64">
        <f t="shared" si="132"/>
        <v>1</v>
      </c>
      <c r="TI64">
        <f t="shared" si="94"/>
        <v>0</v>
      </c>
      <c r="TJ64" s="248"/>
      <c r="TK64" s="202">
        <v>42541</v>
      </c>
      <c r="TL64">
        <v>60</v>
      </c>
      <c r="TM64" t="str">
        <f t="shared" si="81"/>
        <v>TRUE</v>
      </c>
      <c r="TN64">
        <f>VLOOKUP($A64,'FuturesInfo (3)'!$A$2:$V$80,22)</f>
        <v>6</v>
      </c>
      <c r="TO64" s="252">
        <v>2</v>
      </c>
      <c r="TP64">
        <f t="shared" si="95"/>
        <v>5</v>
      </c>
      <c r="TQ64" s="138">
        <f>VLOOKUP($A64,'FuturesInfo (3)'!$A$2:$O$80,15)*TN64</f>
        <v>57825</v>
      </c>
      <c r="TR64" s="138">
        <f>VLOOKUP($A64,'FuturesInfo (3)'!$A$2:$O$80,15)*TP64</f>
        <v>48187.5</v>
      </c>
      <c r="TS64" s="196">
        <f t="shared" si="96"/>
        <v>0</v>
      </c>
      <c r="TT64" s="196">
        <f t="shared" si="97"/>
        <v>0</v>
      </c>
      <c r="TU64" s="196">
        <f t="shared" si="98"/>
        <v>0</v>
      </c>
      <c r="TV64" s="196">
        <f t="shared" si="99"/>
        <v>0</v>
      </c>
      <c r="TW64" s="196">
        <f t="shared" si="148"/>
        <v>0</v>
      </c>
      <c r="TX64" s="196">
        <f t="shared" si="101"/>
        <v>0</v>
      </c>
      <c r="TY64" s="196">
        <f t="shared" si="133"/>
        <v>0</v>
      </c>
      <c r="TZ64" s="196">
        <f>IF(IF(sym!$O53=TE64,1,0)=1,ABS(TQ64*TJ64),-ABS(TQ64*TJ64))</f>
        <v>0</v>
      </c>
      <c r="UA64" s="196">
        <f>IF(IF(sym!$N53=TE64,1,0)=1,ABS(TQ64*TJ64),-ABS(TQ64*TJ64))</f>
        <v>0</v>
      </c>
      <c r="UB64" s="196">
        <f t="shared" si="141"/>
        <v>0</v>
      </c>
      <c r="UC64" s="196">
        <f t="shared" si="103"/>
        <v>0</v>
      </c>
      <c r="UE64">
        <f t="shared" si="104"/>
        <v>-1</v>
      </c>
      <c r="UF64" s="239">
        <v>-1</v>
      </c>
      <c r="UG64" s="239">
        <v>1</v>
      </c>
      <c r="UH64" s="239">
        <v>-1</v>
      </c>
      <c r="UI64" s="214">
        <v>1</v>
      </c>
      <c r="UJ64" s="240">
        <v>9</v>
      </c>
      <c r="UK64">
        <f t="shared" si="105"/>
        <v>-1</v>
      </c>
      <c r="UL64">
        <f t="shared" si="106"/>
        <v>1</v>
      </c>
      <c r="UM64" s="214"/>
      <c r="UN64">
        <f t="shared" si="153"/>
        <v>0</v>
      </c>
      <c r="UO64">
        <f t="shared" si="151"/>
        <v>0</v>
      </c>
      <c r="UP64">
        <f t="shared" si="134"/>
        <v>0</v>
      </c>
      <c r="UQ64">
        <f t="shared" si="108"/>
        <v>0</v>
      </c>
      <c r="UR64" s="248"/>
      <c r="US64" s="202">
        <v>42541</v>
      </c>
      <c r="UT64">
        <v>60</v>
      </c>
      <c r="UU64" t="str">
        <f t="shared" si="82"/>
        <v>TRUE</v>
      </c>
      <c r="UV64">
        <f>VLOOKUP($A64,'FuturesInfo (3)'!$A$2:$V$80,22)</f>
        <v>6</v>
      </c>
      <c r="UW64" s="252">
        <v>2</v>
      </c>
      <c r="UX64">
        <f t="shared" si="109"/>
        <v>5</v>
      </c>
      <c r="UY64" s="138">
        <f>VLOOKUP($A64,'FuturesInfo (3)'!$A$2:$O$80,15)*UV64</f>
        <v>57825</v>
      </c>
      <c r="UZ64" s="138">
        <f>VLOOKUP($A64,'FuturesInfo (3)'!$A$2:$O$80,15)*UX64</f>
        <v>48187.5</v>
      </c>
      <c r="VA64" s="196">
        <f t="shared" si="110"/>
        <v>0</v>
      </c>
      <c r="VB64" s="196">
        <f t="shared" si="111"/>
        <v>0</v>
      </c>
      <c r="VC64" s="196">
        <f t="shared" si="112"/>
        <v>0</v>
      </c>
      <c r="VD64" s="196">
        <f t="shared" si="113"/>
        <v>0</v>
      </c>
      <c r="VE64" s="196">
        <f t="shared" si="149"/>
        <v>0</v>
      </c>
      <c r="VF64" s="196">
        <f t="shared" si="115"/>
        <v>0</v>
      </c>
      <c r="VG64" s="196">
        <f t="shared" si="135"/>
        <v>0</v>
      </c>
      <c r="VH64" s="196">
        <f>IF(IF(sym!$O53=UM64,1,0)=1,ABS(UY64*UR64),-ABS(UY64*UR64))</f>
        <v>0</v>
      </c>
      <c r="VI64" s="196">
        <f>IF(IF(sym!$N53=UM64,1,0)=1,ABS(UY64*UR64),-ABS(UY64*UR64))</f>
        <v>0</v>
      </c>
      <c r="VJ64" s="196">
        <f t="shared" si="144"/>
        <v>0</v>
      </c>
      <c r="VK64" s="196">
        <f t="shared" si="117"/>
        <v>0</v>
      </c>
      <c r="VM64">
        <f t="shared" si="118"/>
        <v>0</v>
      </c>
      <c r="VN64" s="239"/>
      <c r="VO64" s="239"/>
      <c r="VP64" s="239"/>
      <c r="VQ64" s="214"/>
      <c r="VR64" s="240"/>
      <c r="VS64">
        <f t="shared" si="119"/>
        <v>1</v>
      </c>
      <c r="VT64">
        <f t="shared" si="120"/>
        <v>0</v>
      </c>
      <c r="VU64" s="214"/>
      <c r="VV64">
        <f t="shared" si="154"/>
        <v>1</v>
      </c>
      <c r="VW64">
        <f t="shared" si="152"/>
        <v>1</v>
      </c>
      <c r="VX64">
        <f t="shared" si="136"/>
        <v>0</v>
      </c>
      <c r="VY64">
        <f t="shared" si="122"/>
        <v>1</v>
      </c>
      <c r="VZ64" s="248"/>
      <c r="WA64" s="202"/>
      <c r="WB64">
        <v>60</v>
      </c>
      <c r="WC64" t="str">
        <f t="shared" si="83"/>
        <v>FALSE</v>
      </c>
      <c r="WD64">
        <f>VLOOKUP($A64,'FuturesInfo (3)'!$A$2:$V$80,22)</f>
        <v>6</v>
      </c>
      <c r="WE64" s="252"/>
      <c r="WF64">
        <f t="shared" si="123"/>
        <v>5</v>
      </c>
      <c r="WG64" s="138">
        <f>VLOOKUP($A64,'FuturesInfo (3)'!$A$2:$O$80,15)*WD64</f>
        <v>57825</v>
      </c>
      <c r="WH64" s="138">
        <f>VLOOKUP($A64,'FuturesInfo (3)'!$A$2:$O$80,15)*WF64</f>
        <v>48187.5</v>
      </c>
      <c r="WI64" s="196">
        <f t="shared" si="124"/>
        <v>0</v>
      </c>
      <c r="WJ64" s="196">
        <f t="shared" si="125"/>
        <v>0</v>
      </c>
      <c r="WK64" s="196">
        <f t="shared" si="126"/>
        <v>0</v>
      </c>
      <c r="WL64" s="196">
        <f t="shared" si="127"/>
        <v>0</v>
      </c>
      <c r="WM64" s="196">
        <f t="shared" si="150"/>
        <v>0</v>
      </c>
      <c r="WN64" s="196">
        <f t="shared" si="129"/>
        <v>0</v>
      </c>
      <c r="WO64" s="196">
        <f t="shared" si="137"/>
        <v>0</v>
      </c>
      <c r="WP64" s="196">
        <f>IF(IF(sym!$O53=VU64,1,0)=1,ABS(WG64*VZ64),-ABS(WG64*VZ64))</f>
        <v>0</v>
      </c>
      <c r="WQ64" s="196">
        <f>IF(IF(sym!$N53=VU64,1,0)=1,ABS(WG64*VZ64),-ABS(WG64*VZ64))</f>
        <v>0</v>
      </c>
      <c r="WR64" s="196">
        <f t="shared" si="147"/>
        <v>0</v>
      </c>
      <c r="WS64" s="196">
        <f t="shared" si="131"/>
        <v>0</v>
      </c>
    </row>
    <row r="65" spans="1:617" x14ac:dyDescent="0.25">
      <c r="A65" s="1" t="s">
        <v>0</v>
      </c>
      <c r="B65" s="150" t="str">
        <f>'FuturesInfo (3)'!M53</f>
        <v>@OJ</v>
      </c>
      <c r="C65" s="200" t="str">
        <f>VLOOKUP(A65,'FuturesInfo (3)'!$A$2:$K$80,11)</f>
        <v>soft</v>
      </c>
      <c r="F65" s="3" t="e">
        <f>#REF!</f>
        <v>#REF!</v>
      </c>
      <c r="G65" s="3">
        <v>1</v>
      </c>
      <c r="H65">
        <v>1</v>
      </c>
      <c r="I65" s="3">
        <v>1</v>
      </c>
      <c r="J65">
        <f t="shared" si="155"/>
        <v>1</v>
      </c>
      <c r="K65">
        <f t="shared" si="156"/>
        <v>1</v>
      </c>
      <c r="L65" s="185">
        <v>9.2327284304400004E-3</v>
      </c>
      <c r="M65" s="168">
        <v>10</v>
      </c>
      <c r="N65" s="3">
        <v>60</v>
      </c>
      <c r="O65" t="str">
        <f t="shared" si="157"/>
        <v>TRUE</v>
      </c>
      <c r="P65">
        <f>VLOOKUP($A65,'FuturesInfo (3)'!$A$2:$V$80,22)</f>
        <v>3</v>
      </c>
      <c r="Q65">
        <f t="shared" si="70"/>
        <v>3</v>
      </c>
      <c r="R65">
        <f t="shared" si="70"/>
        <v>3</v>
      </c>
      <c r="S65" s="138">
        <f>VLOOKUP($A65,'FuturesInfo (3)'!$A$2:$O$80,15)*Q65</f>
        <v>80212.5</v>
      </c>
      <c r="T65" s="144">
        <f t="shared" si="158"/>
        <v>740.58022922666851</v>
      </c>
      <c r="U65" s="144">
        <f t="shared" si="84"/>
        <v>740.58022922666851</v>
      </c>
      <c r="W65" s="3">
        <f t="shared" si="159"/>
        <v>1</v>
      </c>
      <c r="X65" s="3">
        <v>1</v>
      </c>
      <c r="Y65">
        <v>1</v>
      </c>
      <c r="Z65" s="3">
        <v>1</v>
      </c>
      <c r="AA65">
        <f t="shared" si="138"/>
        <v>1</v>
      </c>
      <c r="AB65">
        <f t="shared" si="160"/>
        <v>1</v>
      </c>
      <c r="AC65" s="5">
        <v>5.4889589905400001E-2</v>
      </c>
      <c r="AD65" s="168">
        <v>10</v>
      </c>
      <c r="AE65" s="3">
        <v>60</v>
      </c>
      <c r="AF65" t="str">
        <f t="shared" si="161"/>
        <v>TRUE</v>
      </c>
      <c r="AG65">
        <f>VLOOKUP($A65,'FuturesInfo (3)'!$A$2:$V$80,22)</f>
        <v>3</v>
      </c>
      <c r="AH65">
        <f t="shared" si="162"/>
        <v>4</v>
      </c>
      <c r="AI65">
        <f t="shared" si="85"/>
        <v>3</v>
      </c>
      <c r="AJ65" s="138">
        <f>VLOOKUP($A65,'FuturesInfo (3)'!$A$2:$O$80,15)*AI65</f>
        <v>80212.5</v>
      </c>
      <c r="AK65" s="196">
        <f t="shared" si="163"/>
        <v>4402.8312302868972</v>
      </c>
      <c r="AL65" s="196">
        <f t="shared" si="87"/>
        <v>4402.8312302868972</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80212.5</v>
      </c>
      <c r="BB65" s="196">
        <f t="shared" si="80"/>
        <v>143.92194976110713</v>
      </c>
      <c r="BC65" s="196">
        <f t="shared" si="89"/>
        <v>143.92194976110713</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f t="shared" si="90"/>
        <v>1</v>
      </c>
      <c r="SX65" s="241">
        <v>1</v>
      </c>
      <c r="SY65" s="241">
        <v>-1</v>
      </c>
      <c r="SZ65" s="241">
        <v>1</v>
      </c>
      <c r="TA65" s="214">
        <v>1</v>
      </c>
      <c r="TB65" s="240">
        <v>-26</v>
      </c>
      <c r="TC65">
        <f t="shared" si="91"/>
        <v>-1</v>
      </c>
      <c r="TD65">
        <f t="shared" si="92"/>
        <v>-1</v>
      </c>
      <c r="TE65" s="245">
        <v>1</v>
      </c>
      <c r="TF65">
        <f t="shared" si="140"/>
        <v>1</v>
      </c>
      <c r="TG65">
        <f t="shared" si="93"/>
        <v>1</v>
      </c>
      <c r="TH65">
        <f t="shared" si="132"/>
        <v>0</v>
      </c>
      <c r="TI65">
        <f t="shared" si="94"/>
        <v>0</v>
      </c>
      <c r="TJ65" s="246"/>
      <c r="TK65" s="202">
        <v>42515</v>
      </c>
      <c r="TL65" s="3">
        <v>60</v>
      </c>
      <c r="TM65" t="str">
        <f t="shared" si="81"/>
        <v>TRUE</v>
      </c>
      <c r="TN65">
        <f>VLOOKUP($A65,'FuturesInfo (3)'!$A$2:$V$80,22)</f>
        <v>3</v>
      </c>
      <c r="TO65" s="252">
        <v>2</v>
      </c>
      <c r="TP65">
        <f t="shared" si="95"/>
        <v>2</v>
      </c>
      <c r="TQ65" s="138">
        <f>VLOOKUP($A65,'FuturesInfo (3)'!$A$2:$O$80,15)*TN65</f>
        <v>80212.5</v>
      </c>
      <c r="TR65" s="138">
        <f>VLOOKUP($A65,'FuturesInfo (3)'!$A$2:$O$80,15)*TP65</f>
        <v>53475</v>
      </c>
      <c r="TS65" s="196">
        <f t="shared" si="96"/>
        <v>0</v>
      </c>
      <c r="TT65" s="196">
        <f t="shared" si="97"/>
        <v>0</v>
      </c>
      <c r="TU65" s="196">
        <f t="shared" si="98"/>
        <v>0</v>
      </c>
      <c r="TV65" s="196">
        <f t="shared" si="99"/>
        <v>0</v>
      </c>
      <c r="TW65" s="196">
        <f t="shared" si="148"/>
        <v>0</v>
      </c>
      <c r="TX65" s="196">
        <f t="shared" si="101"/>
        <v>0</v>
      </c>
      <c r="TY65" s="196">
        <f t="shared" si="133"/>
        <v>0</v>
      </c>
      <c r="TZ65" s="196">
        <f>IF(IF(sym!$O54=TE65,1,0)=1,ABS(TQ65*TJ65),-ABS(TQ65*TJ65))</f>
        <v>0</v>
      </c>
      <c r="UA65" s="196">
        <f>IF(IF(sym!$N54=TE65,1,0)=1,ABS(TQ65*TJ65),-ABS(TQ65*TJ65))</f>
        <v>0</v>
      </c>
      <c r="UB65" s="196">
        <f t="shared" si="141"/>
        <v>0</v>
      </c>
      <c r="UC65" s="196">
        <f t="shared" si="103"/>
        <v>0</v>
      </c>
      <c r="UE65">
        <f t="shared" si="104"/>
        <v>1</v>
      </c>
      <c r="UF65" s="241">
        <v>1</v>
      </c>
      <c r="UG65" s="241">
        <v>-1</v>
      </c>
      <c r="UH65" s="241">
        <v>1</v>
      </c>
      <c r="UI65" s="214">
        <v>1</v>
      </c>
      <c r="UJ65" s="240">
        <v>-26</v>
      </c>
      <c r="UK65">
        <f t="shared" si="105"/>
        <v>-1</v>
      </c>
      <c r="UL65">
        <f t="shared" si="106"/>
        <v>-1</v>
      </c>
      <c r="UM65" s="245"/>
      <c r="UN65">
        <f t="shared" si="153"/>
        <v>0</v>
      </c>
      <c r="UO65">
        <f t="shared" si="151"/>
        <v>0</v>
      </c>
      <c r="UP65">
        <f t="shared" si="134"/>
        <v>0</v>
      </c>
      <c r="UQ65">
        <f t="shared" si="108"/>
        <v>0</v>
      </c>
      <c r="UR65" s="246"/>
      <c r="US65" s="202">
        <v>42515</v>
      </c>
      <c r="UT65" s="3">
        <v>60</v>
      </c>
      <c r="UU65" t="str">
        <f t="shared" si="82"/>
        <v>TRUE</v>
      </c>
      <c r="UV65">
        <f>VLOOKUP($A65,'FuturesInfo (3)'!$A$2:$V$80,22)</f>
        <v>3</v>
      </c>
      <c r="UW65" s="252">
        <v>2</v>
      </c>
      <c r="UX65">
        <f t="shared" si="109"/>
        <v>2</v>
      </c>
      <c r="UY65" s="138">
        <f>VLOOKUP($A65,'FuturesInfo (3)'!$A$2:$O$80,15)*UV65</f>
        <v>80212.5</v>
      </c>
      <c r="UZ65" s="138">
        <f>VLOOKUP($A65,'FuturesInfo (3)'!$A$2:$O$80,15)*UX65</f>
        <v>53475</v>
      </c>
      <c r="VA65" s="196">
        <f t="shared" si="110"/>
        <v>0</v>
      </c>
      <c r="VB65" s="196">
        <f t="shared" si="111"/>
        <v>0</v>
      </c>
      <c r="VC65" s="196">
        <f t="shared" si="112"/>
        <v>0</v>
      </c>
      <c r="VD65" s="196">
        <f t="shared" si="113"/>
        <v>0</v>
      </c>
      <c r="VE65" s="196">
        <f t="shared" si="149"/>
        <v>0</v>
      </c>
      <c r="VF65" s="196">
        <f t="shared" si="115"/>
        <v>0</v>
      </c>
      <c r="VG65" s="196">
        <f t="shared" si="135"/>
        <v>0</v>
      </c>
      <c r="VH65" s="196">
        <f>IF(IF(sym!$O54=UM65,1,0)=1,ABS(UY65*UR65),-ABS(UY65*UR65))</f>
        <v>0</v>
      </c>
      <c r="VI65" s="196">
        <f>IF(IF(sym!$N54=UM65,1,0)=1,ABS(UY65*UR65),-ABS(UY65*UR65))</f>
        <v>0</v>
      </c>
      <c r="VJ65" s="196">
        <f t="shared" si="144"/>
        <v>0</v>
      </c>
      <c r="VK65" s="196">
        <f t="shared" si="117"/>
        <v>0</v>
      </c>
      <c r="VM65">
        <f t="shared" si="118"/>
        <v>0</v>
      </c>
      <c r="VN65" s="241"/>
      <c r="VO65" s="241"/>
      <c r="VP65" s="241"/>
      <c r="VQ65" s="214"/>
      <c r="VR65" s="240"/>
      <c r="VS65">
        <f t="shared" si="119"/>
        <v>1</v>
      </c>
      <c r="VT65">
        <f t="shared" si="120"/>
        <v>0</v>
      </c>
      <c r="VU65" s="245"/>
      <c r="VV65">
        <f t="shared" si="154"/>
        <v>1</v>
      </c>
      <c r="VW65">
        <f t="shared" si="152"/>
        <v>1</v>
      </c>
      <c r="VX65">
        <f t="shared" si="136"/>
        <v>0</v>
      </c>
      <c r="VY65">
        <f t="shared" si="122"/>
        <v>1</v>
      </c>
      <c r="VZ65" s="246"/>
      <c r="WA65" s="202"/>
      <c r="WB65" s="3">
        <v>60</v>
      </c>
      <c r="WC65" t="str">
        <f t="shared" si="83"/>
        <v>FALSE</v>
      </c>
      <c r="WD65">
        <f>VLOOKUP($A65,'FuturesInfo (3)'!$A$2:$V$80,22)</f>
        <v>3</v>
      </c>
      <c r="WE65" s="252"/>
      <c r="WF65">
        <f t="shared" si="123"/>
        <v>2</v>
      </c>
      <c r="WG65" s="138">
        <f>VLOOKUP($A65,'FuturesInfo (3)'!$A$2:$O$80,15)*WD65</f>
        <v>80212.5</v>
      </c>
      <c r="WH65" s="138">
        <f>VLOOKUP($A65,'FuturesInfo (3)'!$A$2:$O$80,15)*WF65</f>
        <v>53475</v>
      </c>
      <c r="WI65" s="196">
        <f t="shared" si="124"/>
        <v>0</v>
      </c>
      <c r="WJ65" s="196">
        <f t="shared" si="125"/>
        <v>0</v>
      </c>
      <c r="WK65" s="196">
        <f t="shared" si="126"/>
        <v>0</v>
      </c>
      <c r="WL65" s="196">
        <f t="shared" si="127"/>
        <v>0</v>
      </c>
      <c r="WM65" s="196">
        <f t="shared" si="150"/>
        <v>0</v>
      </c>
      <c r="WN65" s="196">
        <f t="shared" si="129"/>
        <v>0</v>
      </c>
      <c r="WO65" s="196">
        <f t="shared" si="137"/>
        <v>0</v>
      </c>
      <c r="WP65" s="196">
        <f>IF(IF(sym!$O54=VU65,1,0)=1,ABS(WG65*VZ65),-ABS(WG65*VZ65))</f>
        <v>0</v>
      </c>
      <c r="WQ65" s="196">
        <f>IF(IF(sym!$N54=VU65,1,0)=1,ABS(WG65*VZ65),-ABS(WG65*VZ65))</f>
        <v>0</v>
      </c>
      <c r="WR65" s="196">
        <f t="shared" si="147"/>
        <v>0</v>
      </c>
      <c r="WS65" s="196">
        <f t="shared" si="131"/>
        <v>0</v>
      </c>
    </row>
    <row r="66" spans="1:617" x14ac:dyDescent="0.25">
      <c r="A66" s="1" t="s">
        <v>387</v>
      </c>
      <c r="B66" s="150" t="str">
        <f>'FuturesInfo (3)'!M54</f>
        <v>QPA</v>
      </c>
      <c r="C66" s="200" t="str">
        <f>VLOOKUP(A66,'FuturesInfo (3)'!$A$2:$K$80,11)</f>
        <v>metal</v>
      </c>
      <c r="F66" t="e">
        <f>#REF!</f>
        <v>#REF!</v>
      </c>
      <c r="G66">
        <v>1</v>
      </c>
      <c r="H66">
        <v>-1</v>
      </c>
      <c r="I66">
        <v>1</v>
      </c>
      <c r="J66">
        <f t="shared" si="155"/>
        <v>1</v>
      </c>
      <c r="K66">
        <f t="shared" si="156"/>
        <v>0</v>
      </c>
      <c r="L66" s="184">
        <v>2.7879128075600002E-2</v>
      </c>
      <c r="M66" s="2">
        <v>10</v>
      </c>
      <c r="N66">
        <v>60</v>
      </c>
      <c r="O66" t="str">
        <f t="shared" si="157"/>
        <v>TRUE</v>
      </c>
      <c r="P66">
        <f>VLOOKUP($A66,'FuturesInfo (3)'!$A$2:$V$80,22)</f>
        <v>2</v>
      </c>
      <c r="Q66">
        <f t="shared" si="70"/>
        <v>2</v>
      </c>
      <c r="R66">
        <f t="shared" si="70"/>
        <v>2</v>
      </c>
      <c r="S66" s="138">
        <f>VLOOKUP($A66,'FuturesInfo (3)'!$A$2:$O$80,15)*Q66</f>
        <v>121130</v>
      </c>
      <c r="T66" s="144">
        <f t="shared" si="158"/>
        <v>3376.9987837974281</v>
      </c>
      <c r="U66" s="144">
        <f t="shared" si="84"/>
        <v>-3376.9987837974281</v>
      </c>
      <c r="W66">
        <f t="shared" si="159"/>
        <v>1</v>
      </c>
      <c r="X66">
        <v>1</v>
      </c>
      <c r="Y66">
        <v>-1</v>
      </c>
      <c r="Z66">
        <v>1</v>
      </c>
      <c r="AA66">
        <f t="shared" si="138"/>
        <v>1</v>
      </c>
      <c r="AB66">
        <f t="shared" si="160"/>
        <v>0</v>
      </c>
      <c r="AC66" s="1">
        <v>1.39255483754E-2</v>
      </c>
      <c r="AD66" s="2">
        <v>10</v>
      </c>
      <c r="AE66">
        <v>60</v>
      </c>
      <c r="AF66" t="str">
        <f t="shared" si="161"/>
        <v>TRUE</v>
      </c>
      <c r="AG66">
        <f>VLOOKUP($A66,'FuturesInfo (3)'!$A$2:$V$80,22)</f>
        <v>2</v>
      </c>
      <c r="AH66">
        <f t="shared" si="162"/>
        <v>2</v>
      </c>
      <c r="AI66">
        <f t="shared" si="85"/>
        <v>2</v>
      </c>
      <c r="AJ66" s="138">
        <f>VLOOKUP($A66,'FuturesInfo (3)'!$A$2:$O$80,15)*AI66</f>
        <v>121130</v>
      </c>
      <c r="AK66" s="196">
        <f t="shared" si="163"/>
        <v>1686.8016747122022</v>
      </c>
      <c r="AL66" s="196">
        <f t="shared" si="87"/>
        <v>-1686.8016747122022</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121130</v>
      </c>
      <c r="BB66" s="196">
        <f t="shared" si="80"/>
        <v>-1054.7226211849886</v>
      </c>
      <c r="BC66" s="196">
        <f t="shared" si="89"/>
        <v>1054.7226211849886</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f t="shared" si="90"/>
        <v>1</v>
      </c>
      <c r="SX66" s="239">
        <v>-1</v>
      </c>
      <c r="SY66" s="239">
        <v>-1</v>
      </c>
      <c r="SZ66" s="239">
        <v>1</v>
      </c>
      <c r="TA66" s="214">
        <v>1</v>
      </c>
      <c r="TB66" s="240">
        <v>4</v>
      </c>
      <c r="TC66">
        <f t="shared" si="91"/>
        <v>-1</v>
      </c>
      <c r="TD66">
        <f t="shared" si="92"/>
        <v>1</v>
      </c>
      <c r="TE66" s="214">
        <v>1</v>
      </c>
      <c r="TF66">
        <f t="shared" si="140"/>
        <v>0</v>
      </c>
      <c r="TG66">
        <f t="shared" si="93"/>
        <v>1</v>
      </c>
      <c r="TH66">
        <f t="shared" si="132"/>
        <v>0</v>
      </c>
      <c r="TI66">
        <f t="shared" si="94"/>
        <v>1</v>
      </c>
      <c r="TJ66" s="248"/>
      <c r="TK66" s="202">
        <v>42548</v>
      </c>
      <c r="TL66">
        <v>60</v>
      </c>
      <c r="TM66" t="str">
        <f t="shared" si="81"/>
        <v>TRUE</v>
      </c>
      <c r="TN66">
        <f>VLOOKUP($A66,'FuturesInfo (3)'!$A$2:$V$80,22)</f>
        <v>2</v>
      </c>
      <c r="TO66" s="252">
        <v>1</v>
      </c>
      <c r="TP66">
        <f t="shared" si="95"/>
        <v>3</v>
      </c>
      <c r="TQ66" s="138">
        <f>VLOOKUP($A66,'FuturesInfo (3)'!$A$2:$O$80,15)*TN66</f>
        <v>121130</v>
      </c>
      <c r="TR66" s="138">
        <f>VLOOKUP($A66,'FuturesInfo (3)'!$A$2:$O$80,15)*TP66</f>
        <v>181695</v>
      </c>
      <c r="TS66" s="196">
        <f t="shared" si="96"/>
        <v>0</v>
      </c>
      <c r="TT66" s="196">
        <f t="shared" si="97"/>
        <v>0</v>
      </c>
      <c r="TU66" s="196">
        <f t="shared" si="98"/>
        <v>0</v>
      </c>
      <c r="TV66" s="196">
        <f t="shared" si="99"/>
        <v>0</v>
      </c>
      <c r="TW66" s="196">
        <f t="shared" si="148"/>
        <v>0</v>
      </c>
      <c r="TX66" s="196">
        <f t="shared" si="101"/>
        <v>0</v>
      </c>
      <c r="TY66" s="196">
        <f t="shared" si="133"/>
        <v>0</v>
      </c>
      <c r="TZ66" s="196">
        <f>IF(IF(sym!$O55=TE66,1,0)=1,ABS(TQ66*TJ66),-ABS(TQ66*TJ66))</f>
        <v>0</v>
      </c>
      <c r="UA66" s="196">
        <f>IF(IF(sym!$N55=TE66,1,0)=1,ABS(TQ66*TJ66),-ABS(TQ66*TJ66))</f>
        <v>0</v>
      </c>
      <c r="UB66" s="196">
        <f t="shared" si="141"/>
        <v>0</v>
      </c>
      <c r="UC66" s="196">
        <f t="shared" si="103"/>
        <v>0</v>
      </c>
      <c r="UE66">
        <f t="shared" si="104"/>
        <v>1</v>
      </c>
      <c r="UF66" s="239">
        <v>-1</v>
      </c>
      <c r="UG66" s="239">
        <v>-1</v>
      </c>
      <c r="UH66" s="239">
        <v>1</v>
      </c>
      <c r="UI66" s="214">
        <v>1</v>
      </c>
      <c r="UJ66" s="240">
        <v>4</v>
      </c>
      <c r="UK66">
        <f t="shared" si="105"/>
        <v>-1</v>
      </c>
      <c r="UL66">
        <f t="shared" si="106"/>
        <v>1</v>
      </c>
      <c r="UM66" s="214"/>
      <c r="UN66">
        <f t="shared" si="153"/>
        <v>0</v>
      </c>
      <c r="UO66">
        <f t="shared" si="151"/>
        <v>0</v>
      </c>
      <c r="UP66">
        <f t="shared" si="134"/>
        <v>0</v>
      </c>
      <c r="UQ66">
        <f t="shared" si="108"/>
        <v>0</v>
      </c>
      <c r="UR66" s="248"/>
      <c r="US66" s="202">
        <v>42548</v>
      </c>
      <c r="UT66">
        <v>60</v>
      </c>
      <c r="UU66" t="str">
        <f t="shared" si="82"/>
        <v>TRUE</v>
      </c>
      <c r="UV66">
        <f>VLOOKUP($A66,'FuturesInfo (3)'!$A$2:$V$80,22)</f>
        <v>2</v>
      </c>
      <c r="UW66" s="252">
        <v>1</v>
      </c>
      <c r="UX66">
        <f t="shared" si="109"/>
        <v>3</v>
      </c>
      <c r="UY66" s="138">
        <f>VLOOKUP($A66,'FuturesInfo (3)'!$A$2:$O$80,15)*UV66</f>
        <v>121130</v>
      </c>
      <c r="UZ66" s="138">
        <f>VLOOKUP($A66,'FuturesInfo (3)'!$A$2:$O$80,15)*UX66</f>
        <v>181695</v>
      </c>
      <c r="VA66" s="196">
        <f t="shared" si="110"/>
        <v>0</v>
      </c>
      <c r="VB66" s="196">
        <f t="shared" si="111"/>
        <v>0</v>
      </c>
      <c r="VC66" s="196">
        <f t="shared" si="112"/>
        <v>0</v>
      </c>
      <c r="VD66" s="196">
        <f t="shared" si="113"/>
        <v>0</v>
      </c>
      <c r="VE66" s="196">
        <f t="shared" si="149"/>
        <v>0</v>
      </c>
      <c r="VF66" s="196">
        <f t="shared" si="115"/>
        <v>0</v>
      </c>
      <c r="VG66" s="196">
        <f t="shared" si="135"/>
        <v>0</v>
      </c>
      <c r="VH66" s="196">
        <f>IF(IF(sym!$O55=UM66,1,0)=1,ABS(UY66*UR66),-ABS(UY66*UR66))</f>
        <v>0</v>
      </c>
      <c r="VI66" s="196">
        <f>IF(IF(sym!$N55=UM66,1,0)=1,ABS(UY66*UR66),-ABS(UY66*UR66))</f>
        <v>0</v>
      </c>
      <c r="VJ66" s="196">
        <f t="shared" si="144"/>
        <v>0</v>
      </c>
      <c r="VK66" s="196">
        <f t="shared" si="117"/>
        <v>0</v>
      </c>
      <c r="VM66">
        <f t="shared" si="118"/>
        <v>0</v>
      </c>
      <c r="VN66" s="239"/>
      <c r="VO66" s="239"/>
      <c r="VP66" s="239"/>
      <c r="VQ66" s="214"/>
      <c r="VR66" s="240"/>
      <c r="VS66">
        <f t="shared" si="119"/>
        <v>1</v>
      </c>
      <c r="VT66">
        <f t="shared" si="120"/>
        <v>0</v>
      </c>
      <c r="VU66" s="214"/>
      <c r="VV66">
        <f t="shared" si="154"/>
        <v>1</v>
      </c>
      <c r="VW66">
        <f t="shared" si="152"/>
        <v>1</v>
      </c>
      <c r="VX66">
        <f t="shared" si="136"/>
        <v>0</v>
      </c>
      <c r="VY66">
        <f t="shared" si="122"/>
        <v>1</v>
      </c>
      <c r="VZ66" s="248"/>
      <c r="WA66" s="202"/>
      <c r="WB66">
        <v>60</v>
      </c>
      <c r="WC66" t="str">
        <f t="shared" si="83"/>
        <v>FALSE</v>
      </c>
      <c r="WD66">
        <f>VLOOKUP($A66,'FuturesInfo (3)'!$A$2:$V$80,22)</f>
        <v>2</v>
      </c>
      <c r="WE66" s="252"/>
      <c r="WF66">
        <f t="shared" si="123"/>
        <v>2</v>
      </c>
      <c r="WG66" s="138">
        <f>VLOOKUP($A66,'FuturesInfo (3)'!$A$2:$O$80,15)*WD66</f>
        <v>121130</v>
      </c>
      <c r="WH66" s="138">
        <f>VLOOKUP($A66,'FuturesInfo (3)'!$A$2:$O$80,15)*WF66</f>
        <v>121130</v>
      </c>
      <c r="WI66" s="196">
        <f t="shared" si="124"/>
        <v>0</v>
      </c>
      <c r="WJ66" s="196">
        <f t="shared" si="125"/>
        <v>0</v>
      </c>
      <c r="WK66" s="196">
        <f t="shared" si="126"/>
        <v>0</v>
      </c>
      <c r="WL66" s="196">
        <f t="shared" si="127"/>
        <v>0</v>
      </c>
      <c r="WM66" s="196">
        <f t="shared" si="150"/>
        <v>0</v>
      </c>
      <c r="WN66" s="196">
        <f t="shared" si="129"/>
        <v>0</v>
      </c>
      <c r="WO66" s="196">
        <f t="shared" si="137"/>
        <v>0</v>
      </c>
      <c r="WP66" s="196">
        <f>IF(IF(sym!$O55=VU66,1,0)=1,ABS(WG66*VZ66),-ABS(WG66*VZ66))</f>
        <v>0</v>
      </c>
      <c r="WQ66" s="196">
        <f>IF(IF(sym!$N55=VU66,1,0)=1,ABS(WG66*VZ66),-ABS(WG66*VZ66))</f>
        <v>0</v>
      </c>
      <c r="WR66" s="196">
        <f t="shared" si="147"/>
        <v>0</v>
      </c>
      <c r="WS66" s="196">
        <f t="shared" si="131"/>
        <v>0</v>
      </c>
    </row>
    <row r="67" spans="1:617" x14ac:dyDescent="0.25">
      <c r="A67" s="1" t="s">
        <v>389</v>
      </c>
      <c r="B67" s="150" t="str">
        <f>'FuturesInfo (3)'!M55</f>
        <v>QPL</v>
      </c>
      <c r="C67" s="200" t="str">
        <f>VLOOKUP(A67,'FuturesInfo (3)'!$A$2:$K$80,11)</f>
        <v>metal</v>
      </c>
      <c r="F67" t="e">
        <f>#REF!</f>
        <v>#REF!</v>
      </c>
      <c r="G67">
        <v>-1</v>
      </c>
      <c r="H67">
        <v>-1</v>
      </c>
      <c r="I67">
        <v>1</v>
      </c>
      <c r="J67">
        <f t="shared" si="155"/>
        <v>0</v>
      </c>
      <c r="K67">
        <f t="shared" si="156"/>
        <v>0</v>
      </c>
      <c r="L67" s="184">
        <v>2.2705968128299999E-2</v>
      </c>
      <c r="M67" s="2">
        <v>10</v>
      </c>
      <c r="N67">
        <v>60</v>
      </c>
      <c r="O67" t="str">
        <f t="shared" si="157"/>
        <v>TRUE</v>
      </c>
      <c r="P67">
        <f>VLOOKUP($A67,'FuturesInfo (3)'!$A$2:$V$80,22)</f>
        <v>2</v>
      </c>
      <c r="Q67">
        <f t="shared" si="70"/>
        <v>2</v>
      </c>
      <c r="R67">
        <f t="shared" si="70"/>
        <v>2</v>
      </c>
      <c r="S67" s="138">
        <f>VLOOKUP($A67,'FuturesInfo (3)'!$A$2:$O$80,15)*Q67</f>
        <v>105709.99999999999</v>
      </c>
      <c r="T67" s="144">
        <f t="shared" si="158"/>
        <v>-2400.2478908425924</v>
      </c>
      <c r="U67" s="144">
        <f t="shared" si="84"/>
        <v>-2400.2478908425924</v>
      </c>
      <c r="W67">
        <f t="shared" si="159"/>
        <v>-1</v>
      </c>
      <c r="X67">
        <v>1</v>
      </c>
      <c r="Y67">
        <v>-1</v>
      </c>
      <c r="Z67">
        <v>1</v>
      </c>
      <c r="AA67">
        <f t="shared" si="138"/>
        <v>1</v>
      </c>
      <c r="AB67">
        <f t="shared" si="160"/>
        <v>0</v>
      </c>
      <c r="AC67" s="1">
        <v>1.4869131276099999E-2</v>
      </c>
      <c r="AD67" s="2">
        <v>10</v>
      </c>
      <c r="AE67">
        <v>60</v>
      </c>
      <c r="AF67" t="str">
        <f t="shared" si="161"/>
        <v>TRUE</v>
      </c>
      <c r="AG67">
        <f>VLOOKUP($A67,'FuturesInfo (3)'!$A$2:$V$80,22)</f>
        <v>2</v>
      </c>
      <c r="AH67">
        <f t="shared" si="162"/>
        <v>2</v>
      </c>
      <c r="AI67">
        <f t="shared" si="85"/>
        <v>2</v>
      </c>
      <c r="AJ67" s="138">
        <f>VLOOKUP($A67,'FuturesInfo (3)'!$A$2:$O$80,15)*AI67</f>
        <v>105709.99999999999</v>
      </c>
      <c r="AK67" s="196">
        <f t="shared" si="163"/>
        <v>1571.8158671965307</v>
      </c>
      <c r="AL67" s="196">
        <f t="shared" si="87"/>
        <v>-1571.8158671965307</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105709.99999999999</v>
      </c>
      <c r="BB67" s="196">
        <f t="shared" si="80"/>
        <v>307.63572503718666</v>
      </c>
      <c r="BC67" s="196">
        <f t="shared" si="89"/>
        <v>-307.63572503718666</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f t="shared" si="90"/>
        <v>1</v>
      </c>
      <c r="SX67" s="239">
        <v>-1</v>
      </c>
      <c r="SY67" s="239">
        <v>-1</v>
      </c>
      <c r="SZ67" s="239">
        <v>1</v>
      </c>
      <c r="TA67" s="214">
        <v>1</v>
      </c>
      <c r="TB67" s="240">
        <v>4</v>
      </c>
      <c r="TC67">
        <f t="shared" si="91"/>
        <v>-1</v>
      </c>
      <c r="TD67">
        <f t="shared" si="92"/>
        <v>1</v>
      </c>
      <c r="TE67" s="214">
        <v>1</v>
      </c>
      <c r="TF67">
        <f t="shared" si="140"/>
        <v>0</v>
      </c>
      <c r="TG67">
        <f t="shared" si="93"/>
        <v>1</v>
      </c>
      <c r="TH67">
        <f t="shared" si="132"/>
        <v>0</v>
      </c>
      <c r="TI67">
        <f t="shared" si="94"/>
        <v>1</v>
      </c>
      <c r="TJ67" s="248"/>
      <c r="TK67" s="202">
        <v>42548</v>
      </c>
      <c r="TL67">
        <v>60</v>
      </c>
      <c r="TM67" t="str">
        <f t="shared" si="81"/>
        <v>TRUE</v>
      </c>
      <c r="TN67">
        <f>VLOOKUP($A67,'FuturesInfo (3)'!$A$2:$V$80,22)</f>
        <v>2</v>
      </c>
      <c r="TO67" s="252">
        <v>1</v>
      </c>
      <c r="TP67">
        <f t="shared" si="95"/>
        <v>3</v>
      </c>
      <c r="TQ67" s="138">
        <f>VLOOKUP($A67,'FuturesInfo (3)'!$A$2:$O$80,15)*TN67</f>
        <v>105709.99999999999</v>
      </c>
      <c r="TR67" s="138">
        <f>VLOOKUP($A67,'FuturesInfo (3)'!$A$2:$O$80,15)*TP67</f>
        <v>158564.99999999997</v>
      </c>
      <c r="TS67" s="196">
        <f t="shared" si="96"/>
        <v>0</v>
      </c>
      <c r="TT67" s="196">
        <f t="shared" si="97"/>
        <v>0</v>
      </c>
      <c r="TU67" s="196">
        <f t="shared" si="98"/>
        <v>0</v>
      </c>
      <c r="TV67" s="196">
        <f t="shared" si="99"/>
        <v>0</v>
      </c>
      <c r="TW67" s="196">
        <f t="shared" si="148"/>
        <v>0</v>
      </c>
      <c r="TX67" s="196">
        <f t="shared" si="101"/>
        <v>0</v>
      </c>
      <c r="TY67" s="196">
        <f t="shared" si="133"/>
        <v>0</v>
      </c>
      <c r="TZ67" s="196">
        <f>IF(IF(sym!$O56=TE67,1,0)=1,ABS(TQ67*TJ67),-ABS(TQ67*TJ67))</f>
        <v>0</v>
      </c>
      <c r="UA67" s="196">
        <f>IF(IF(sym!$N56=TE67,1,0)=1,ABS(TQ67*TJ67),-ABS(TQ67*TJ67))</f>
        <v>0</v>
      </c>
      <c r="UB67" s="196">
        <f t="shared" si="141"/>
        <v>0</v>
      </c>
      <c r="UC67" s="196">
        <f t="shared" si="103"/>
        <v>0</v>
      </c>
      <c r="UE67">
        <f t="shared" si="104"/>
        <v>1</v>
      </c>
      <c r="UF67" s="239">
        <v>-1</v>
      </c>
      <c r="UG67" s="239">
        <v>-1</v>
      </c>
      <c r="UH67" s="239">
        <v>1</v>
      </c>
      <c r="UI67" s="214">
        <v>1</v>
      </c>
      <c r="UJ67" s="240">
        <v>4</v>
      </c>
      <c r="UK67">
        <f t="shared" si="105"/>
        <v>-1</v>
      </c>
      <c r="UL67">
        <f t="shared" si="106"/>
        <v>1</v>
      </c>
      <c r="UM67" s="214"/>
      <c r="UN67">
        <f t="shared" si="153"/>
        <v>0</v>
      </c>
      <c r="UO67">
        <f t="shared" si="151"/>
        <v>0</v>
      </c>
      <c r="UP67">
        <f t="shared" si="134"/>
        <v>0</v>
      </c>
      <c r="UQ67">
        <f t="shared" si="108"/>
        <v>0</v>
      </c>
      <c r="UR67" s="248"/>
      <c r="US67" s="202">
        <v>42548</v>
      </c>
      <c r="UT67">
        <v>60</v>
      </c>
      <c r="UU67" t="str">
        <f t="shared" si="82"/>
        <v>TRUE</v>
      </c>
      <c r="UV67">
        <f>VLOOKUP($A67,'FuturesInfo (3)'!$A$2:$V$80,22)</f>
        <v>2</v>
      </c>
      <c r="UW67" s="252">
        <v>1</v>
      </c>
      <c r="UX67">
        <f t="shared" si="109"/>
        <v>3</v>
      </c>
      <c r="UY67" s="138">
        <f>VLOOKUP($A67,'FuturesInfo (3)'!$A$2:$O$80,15)*UV67</f>
        <v>105709.99999999999</v>
      </c>
      <c r="UZ67" s="138">
        <f>VLOOKUP($A67,'FuturesInfo (3)'!$A$2:$O$80,15)*UX67</f>
        <v>158564.99999999997</v>
      </c>
      <c r="VA67" s="196">
        <f t="shared" si="110"/>
        <v>0</v>
      </c>
      <c r="VB67" s="196">
        <f t="shared" si="111"/>
        <v>0</v>
      </c>
      <c r="VC67" s="196">
        <f t="shared" si="112"/>
        <v>0</v>
      </c>
      <c r="VD67" s="196">
        <f t="shared" si="113"/>
        <v>0</v>
      </c>
      <c r="VE67" s="196">
        <f t="shared" si="149"/>
        <v>0</v>
      </c>
      <c r="VF67" s="196">
        <f t="shared" si="115"/>
        <v>0</v>
      </c>
      <c r="VG67" s="196">
        <f t="shared" si="135"/>
        <v>0</v>
      </c>
      <c r="VH67" s="196">
        <f>IF(IF(sym!$O56=UM67,1,0)=1,ABS(UY67*UR67),-ABS(UY67*UR67))</f>
        <v>0</v>
      </c>
      <c r="VI67" s="196">
        <f>IF(IF(sym!$N56=UM67,1,0)=1,ABS(UY67*UR67),-ABS(UY67*UR67))</f>
        <v>0</v>
      </c>
      <c r="VJ67" s="196">
        <f t="shared" si="144"/>
        <v>0</v>
      </c>
      <c r="VK67" s="196">
        <f t="shared" si="117"/>
        <v>0</v>
      </c>
      <c r="VM67">
        <f t="shared" si="118"/>
        <v>0</v>
      </c>
      <c r="VN67" s="239"/>
      <c r="VO67" s="239"/>
      <c r="VP67" s="239"/>
      <c r="VQ67" s="214"/>
      <c r="VR67" s="240"/>
      <c r="VS67">
        <f t="shared" si="119"/>
        <v>1</v>
      </c>
      <c r="VT67">
        <f t="shared" si="120"/>
        <v>0</v>
      </c>
      <c r="VU67" s="214"/>
      <c r="VV67">
        <f t="shared" si="154"/>
        <v>1</v>
      </c>
      <c r="VW67">
        <f t="shared" si="152"/>
        <v>1</v>
      </c>
      <c r="VX67">
        <f t="shared" si="136"/>
        <v>0</v>
      </c>
      <c r="VY67">
        <f t="shared" si="122"/>
        <v>1</v>
      </c>
      <c r="VZ67" s="248"/>
      <c r="WA67" s="202"/>
      <c r="WB67">
        <v>60</v>
      </c>
      <c r="WC67" t="str">
        <f t="shared" si="83"/>
        <v>FALSE</v>
      </c>
      <c r="WD67">
        <f>VLOOKUP($A67,'FuturesInfo (3)'!$A$2:$V$80,22)</f>
        <v>2</v>
      </c>
      <c r="WE67" s="252"/>
      <c r="WF67">
        <f t="shared" si="123"/>
        <v>2</v>
      </c>
      <c r="WG67" s="138">
        <f>VLOOKUP($A67,'FuturesInfo (3)'!$A$2:$O$80,15)*WD67</f>
        <v>105709.99999999999</v>
      </c>
      <c r="WH67" s="138">
        <f>VLOOKUP($A67,'FuturesInfo (3)'!$A$2:$O$80,15)*WF67</f>
        <v>105709.99999999999</v>
      </c>
      <c r="WI67" s="196">
        <f t="shared" si="124"/>
        <v>0</v>
      </c>
      <c r="WJ67" s="196">
        <f t="shared" si="125"/>
        <v>0</v>
      </c>
      <c r="WK67" s="196">
        <f t="shared" si="126"/>
        <v>0</v>
      </c>
      <c r="WL67" s="196">
        <f t="shared" si="127"/>
        <v>0</v>
      </c>
      <c r="WM67" s="196">
        <f t="shared" si="150"/>
        <v>0</v>
      </c>
      <c r="WN67" s="196">
        <f t="shared" si="129"/>
        <v>0</v>
      </c>
      <c r="WO67" s="196">
        <f t="shared" si="137"/>
        <v>0</v>
      </c>
      <c r="WP67" s="196">
        <f>IF(IF(sym!$O56=VU67,1,0)=1,ABS(WG67*VZ67),-ABS(WG67*VZ67))</f>
        <v>0</v>
      </c>
      <c r="WQ67" s="196">
        <f>IF(IF(sym!$N56=VU67,1,0)=1,ABS(WG67*VZ67),-ABS(WG67*VZ67))</f>
        <v>0</v>
      </c>
      <c r="WR67" s="196">
        <f t="shared" si="147"/>
        <v>0</v>
      </c>
      <c r="WS67" s="196">
        <f t="shared" si="131"/>
        <v>0</v>
      </c>
    </row>
    <row r="68" spans="1:617" x14ac:dyDescent="0.25">
      <c r="A68" s="1" t="s">
        <v>391</v>
      </c>
      <c r="B68" s="150" t="str">
        <f>'FuturesInfo (3)'!M56</f>
        <v>QRB</v>
      </c>
      <c r="C68" s="200" t="str">
        <f>VLOOKUP(A68,'FuturesInfo (3)'!$A$2:$K$80,11)</f>
        <v>energy</v>
      </c>
      <c r="F68" s="3" t="e">
        <f>#REF!</f>
        <v>#REF!</v>
      </c>
      <c r="G68" s="3">
        <v>-1</v>
      </c>
      <c r="H68">
        <v>-1</v>
      </c>
      <c r="I68" s="3">
        <v>-1</v>
      </c>
      <c r="J68">
        <f t="shared" si="155"/>
        <v>1</v>
      </c>
      <c r="K68">
        <f t="shared" si="156"/>
        <v>1</v>
      </c>
      <c r="L68" s="185">
        <v>-1.65789795669E-2</v>
      </c>
      <c r="M68" s="2">
        <v>10</v>
      </c>
      <c r="N68">
        <v>60</v>
      </c>
      <c r="O68" t="str">
        <f t="shared" si="157"/>
        <v>TRUE</v>
      </c>
      <c r="P68">
        <f>VLOOKUP($A68,'FuturesInfo (3)'!$A$2:$V$80,22)</f>
        <v>1</v>
      </c>
      <c r="Q68">
        <f t="shared" si="70"/>
        <v>1</v>
      </c>
      <c r="R68">
        <f t="shared" si="70"/>
        <v>1</v>
      </c>
      <c r="S68" s="138">
        <f>VLOOKUP($A68,'FuturesInfo (3)'!$A$2:$O$80,15)*Q68</f>
        <v>63567</v>
      </c>
      <c r="T68" s="144">
        <f t="shared" si="158"/>
        <v>1053.8759941291323</v>
      </c>
      <c r="U68" s="144">
        <f t="shared" si="84"/>
        <v>1053.8759941291323</v>
      </c>
      <c r="W68" s="3">
        <f t="shared" si="159"/>
        <v>-1</v>
      </c>
      <c r="X68" s="3">
        <v>-1</v>
      </c>
      <c r="Y68">
        <v>-1</v>
      </c>
      <c r="Z68" s="3">
        <v>-1</v>
      </c>
      <c r="AA68">
        <f t="shared" si="138"/>
        <v>1</v>
      </c>
      <c r="AB68">
        <f t="shared" si="160"/>
        <v>1</v>
      </c>
      <c r="AC68" s="5">
        <v>-1.1695178849099999E-2</v>
      </c>
      <c r="AD68" s="2">
        <v>10</v>
      </c>
      <c r="AE68">
        <v>60</v>
      </c>
      <c r="AF68" t="str">
        <f t="shared" si="161"/>
        <v>TRUE</v>
      </c>
      <c r="AG68">
        <f>VLOOKUP($A68,'FuturesInfo (3)'!$A$2:$V$80,22)</f>
        <v>1</v>
      </c>
      <c r="AH68">
        <f t="shared" si="162"/>
        <v>1</v>
      </c>
      <c r="AI68">
        <f t="shared" si="85"/>
        <v>1</v>
      </c>
      <c r="AJ68" s="138">
        <f>VLOOKUP($A68,'FuturesInfo (3)'!$A$2:$O$80,15)*AI68</f>
        <v>63567</v>
      </c>
      <c r="AK68" s="196">
        <f t="shared" si="163"/>
        <v>743.42743390073963</v>
      </c>
      <c r="AL68" s="196">
        <f t="shared" si="87"/>
        <v>743.42743390073963</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63567</v>
      </c>
      <c r="BB68" s="196">
        <f t="shared" si="80"/>
        <v>64.019135141836557</v>
      </c>
      <c r="BC68" s="196">
        <f t="shared" si="89"/>
        <v>64.019135141836557</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f t="shared" si="90"/>
        <v>1</v>
      </c>
      <c r="SX68" s="241">
        <v>1</v>
      </c>
      <c r="SY68" s="241">
        <v>-1</v>
      </c>
      <c r="SZ68" s="241">
        <v>1</v>
      </c>
      <c r="TA68" s="214">
        <v>1</v>
      </c>
      <c r="TB68" s="240">
        <v>6</v>
      </c>
      <c r="TC68">
        <f t="shared" si="91"/>
        <v>-1</v>
      </c>
      <c r="TD68">
        <f t="shared" si="92"/>
        <v>1</v>
      </c>
      <c r="TE68" s="245">
        <v>1</v>
      </c>
      <c r="TF68">
        <f t="shared" si="140"/>
        <v>1</v>
      </c>
      <c r="TG68">
        <f t="shared" si="93"/>
        <v>1</v>
      </c>
      <c r="TH68">
        <f t="shared" si="132"/>
        <v>0</v>
      </c>
      <c r="TI68">
        <f t="shared" si="94"/>
        <v>1</v>
      </c>
      <c r="TJ68" s="246"/>
      <c r="TK68" s="202">
        <v>42544</v>
      </c>
      <c r="TL68">
        <v>60</v>
      </c>
      <c r="TM68" t="str">
        <f t="shared" si="81"/>
        <v>TRUE</v>
      </c>
      <c r="TN68">
        <f>VLOOKUP($A68,'FuturesInfo (3)'!$A$2:$V$80,22)</f>
        <v>1</v>
      </c>
      <c r="TO68" s="252">
        <v>2</v>
      </c>
      <c r="TP68">
        <f t="shared" si="95"/>
        <v>1</v>
      </c>
      <c r="TQ68" s="138">
        <f>VLOOKUP($A68,'FuturesInfo (3)'!$A$2:$O$80,15)*TN68</f>
        <v>63567</v>
      </c>
      <c r="TR68" s="138">
        <f>VLOOKUP($A68,'FuturesInfo (3)'!$A$2:$O$80,15)*TP68</f>
        <v>63567</v>
      </c>
      <c r="TS68" s="196">
        <f t="shared" si="96"/>
        <v>0</v>
      </c>
      <c r="TT68" s="196">
        <f t="shared" si="97"/>
        <v>0</v>
      </c>
      <c r="TU68" s="196">
        <f t="shared" si="98"/>
        <v>0</v>
      </c>
      <c r="TV68" s="196">
        <f t="shared" si="99"/>
        <v>0</v>
      </c>
      <c r="TW68" s="196">
        <f t="shared" si="148"/>
        <v>0</v>
      </c>
      <c r="TX68" s="196">
        <f t="shared" si="101"/>
        <v>0</v>
      </c>
      <c r="TY68" s="196">
        <f t="shared" si="133"/>
        <v>0</v>
      </c>
      <c r="TZ68" s="196">
        <f>IF(IF(sym!$O57=TE68,1,0)=1,ABS(TQ68*TJ68),-ABS(TQ68*TJ68))</f>
        <v>0</v>
      </c>
      <c r="UA68" s="196">
        <f>IF(IF(sym!$N57=TE68,1,0)=1,ABS(TQ68*TJ68),-ABS(TQ68*TJ68))</f>
        <v>0</v>
      </c>
      <c r="UB68" s="196">
        <f t="shared" si="141"/>
        <v>0</v>
      </c>
      <c r="UC68" s="196">
        <f t="shared" si="103"/>
        <v>0</v>
      </c>
      <c r="UE68">
        <f t="shared" si="104"/>
        <v>1</v>
      </c>
      <c r="UF68" s="241">
        <v>1</v>
      </c>
      <c r="UG68" s="241">
        <v>-1</v>
      </c>
      <c r="UH68" s="241">
        <v>1</v>
      </c>
      <c r="UI68" s="214">
        <v>1</v>
      </c>
      <c r="UJ68" s="240">
        <v>6</v>
      </c>
      <c r="UK68">
        <f t="shared" si="105"/>
        <v>-1</v>
      </c>
      <c r="UL68">
        <f t="shared" si="106"/>
        <v>1</v>
      </c>
      <c r="UM68" s="245"/>
      <c r="UN68">
        <f t="shared" si="153"/>
        <v>0</v>
      </c>
      <c r="UO68">
        <f t="shared" si="151"/>
        <v>0</v>
      </c>
      <c r="UP68">
        <f t="shared" si="134"/>
        <v>0</v>
      </c>
      <c r="UQ68">
        <f t="shared" si="108"/>
        <v>0</v>
      </c>
      <c r="UR68" s="246"/>
      <c r="US68" s="202">
        <v>42544</v>
      </c>
      <c r="UT68">
        <v>60</v>
      </c>
      <c r="UU68" t="str">
        <f t="shared" si="82"/>
        <v>TRUE</v>
      </c>
      <c r="UV68">
        <f>VLOOKUP($A68,'FuturesInfo (3)'!$A$2:$V$80,22)</f>
        <v>1</v>
      </c>
      <c r="UW68" s="252">
        <v>2</v>
      </c>
      <c r="UX68">
        <f t="shared" si="109"/>
        <v>1</v>
      </c>
      <c r="UY68" s="138">
        <f>VLOOKUP($A68,'FuturesInfo (3)'!$A$2:$O$80,15)*UV68</f>
        <v>63567</v>
      </c>
      <c r="UZ68" s="138">
        <f>VLOOKUP($A68,'FuturesInfo (3)'!$A$2:$O$80,15)*UX68</f>
        <v>63567</v>
      </c>
      <c r="VA68" s="196">
        <f t="shared" si="110"/>
        <v>0</v>
      </c>
      <c r="VB68" s="196">
        <f t="shared" si="111"/>
        <v>0</v>
      </c>
      <c r="VC68" s="196">
        <f t="shared" si="112"/>
        <v>0</v>
      </c>
      <c r="VD68" s="196">
        <f t="shared" si="113"/>
        <v>0</v>
      </c>
      <c r="VE68" s="196">
        <f t="shared" si="149"/>
        <v>0</v>
      </c>
      <c r="VF68" s="196">
        <f t="shared" si="115"/>
        <v>0</v>
      </c>
      <c r="VG68" s="196">
        <f t="shared" si="135"/>
        <v>0</v>
      </c>
      <c r="VH68" s="196">
        <f>IF(IF(sym!$O57=UM68,1,0)=1,ABS(UY68*UR68),-ABS(UY68*UR68))</f>
        <v>0</v>
      </c>
      <c r="VI68" s="196">
        <f>IF(IF(sym!$N57=UM68,1,0)=1,ABS(UY68*UR68),-ABS(UY68*UR68))</f>
        <v>0</v>
      </c>
      <c r="VJ68" s="196">
        <f t="shared" si="144"/>
        <v>0</v>
      </c>
      <c r="VK68" s="196">
        <f t="shared" si="117"/>
        <v>0</v>
      </c>
      <c r="VM68">
        <f t="shared" si="118"/>
        <v>0</v>
      </c>
      <c r="VN68" s="241"/>
      <c r="VO68" s="241"/>
      <c r="VP68" s="241"/>
      <c r="VQ68" s="214"/>
      <c r="VR68" s="240"/>
      <c r="VS68">
        <f t="shared" si="119"/>
        <v>1</v>
      </c>
      <c r="VT68">
        <f t="shared" si="120"/>
        <v>0</v>
      </c>
      <c r="VU68" s="245"/>
      <c r="VV68">
        <f t="shared" si="154"/>
        <v>1</v>
      </c>
      <c r="VW68">
        <f t="shared" si="152"/>
        <v>1</v>
      </c>
      <c r="VX68">
        <f t="shared" si="136"/>
        <v>0</v>
      </c>
      <c r="VY68">
        <f t="shared" si="122"/>
        <v>1</v>
      </c>
      <c r="VZ68" s="246"/>
      <c r="WA68" s="202"/>
      <c r="WB68">
        <v>60</v>
      </c>
      <c r="WC68" t="str">
        <f t="shared" si="83"/>
        <v>FALSE</v>
      </c>
      <c r="WD68">
        <f>VLOOKUP($A68,'FuturesInfo (3)'!$A$2:$V$80,22)</f>
        <v>1</v>
      </c>
      <c r="WE68" s="252"/>
      <c r="WF68">
        <f t="shared" si="123"/>
        <v>1</v>
      </c>
      <c r="WG68" s="138">
        <f>VLOOKUP($A68,'FuturesInfo (3)'!$A$2:$O$80,15)*WD68</f>
        <v>63567</v>
      </c>
      <c r="WH68" s="138">
        <f>VLOOKUP($A68,'FuturesInfo (3)'!$A$2:$O$80,15)*WF68</f>
        <v>63567</v>
      </c>
      <c r="WI68" s="196">
        <f t="shared" si="124"/>
        <v>0</v>
      </c>
      <c r="WJ68" s="196">
        <f t="shared" si="125"/>
        <v>0</v>
      </c>
      <c r="WK68" s="196">
        <f t="shared" si="126"/>
        <v>0</v>
      </c>
      <c r="WL68" s="196">
        <f t="shared" si="127"/>
        <v>0</v>
      </c>
      <c r="WM68" s="196">
        <f t="shared" si="150"/>
        <v>0</v>
      </c>
      <c r="WN68" s="196">
        <f t="shared" si="129"/>
        <v>0</v>
      </c>
      <c r="WO68" s="196">
        <f t="shared" si="137"/>
        <v>0</v>
      </c>
      <c r="WP68" s="196">
        <f>IF(IF(sym!$O57=VU68,1,0)=1,ABS(WG68*VZ68),-ABS(WG68*VZ68))</f>
        <v>0</v>
      </c>
      <c r="WQ68" s="196">
        <f>IF(IF(sym!$N57=VU68,1,0)=1,ABS(WG68*VZ68),-ABS(WG68*VZ68))</f>
        <v>0</v>
      </c>
      <c r="WR68" s="196">
        <f t="shared" si="147"/>
        <v>0</v>
      </c>
      <c r="WS68" s="196">
        <f t="shared" si="131"/>
        <v>0</v>
      </c>
    </row>
    <row r="69" spans="1:617" s="3" customFormat="1" x14ac:dyDescent="0.25">
      <c r="A69" s="1" t="s">
        <v>392</v>
      </c>
      <c r="B69" s="150" t="str">
        <f>'FuturesInfo (3)'!M57</f>
        <v>@RR</v>
      </c>
      <c r="C69" s="200" t="str">
        <f>VLOOKUP(A69,'FuturesInfo (3)'!$A$2:$K$80,11)</f>
        <v>grain</v>
      </c>
      <c r="D69"/>
      <c r="F69" t="e">
        <f>#REF!</f>
        <v>#REF!</v>
      </c>
      <c r="G69">
        <v>1</v>
      </c>
      <c r="H69">
        <v>1</v>
      </c>
      <c r="I69">
        <v>1</v>
      </c>
      <c r="J69">
        <f t="shared" si="155"/>
        <v>1</v>
      </c>
      <c r="K69">
        <f t="shared" si="156"/>
        <v>1</v>
      </c>
      <c r="L69" s="184">
        <v>0</v>
      </c>
      <c r="M69" s="2">
        <v>10</v>
      </c>
      <c r="N69">
        <v>60</v>
      </c>
      <c r="O69" t="str">
        <f t="shared" si="157"/>
        <v>TRUE</v>
      </c>
      <c r="P69">
        <f>VLOOKUP($A69,'FuturesInfo (3)'!$A$2:$V$80,22)</f>
        <v>4</v>
      </c>
      <c r="Q69">
        <f t="shared" si="70"/>
        <v>4</v>
      </c>
      <c r="R69">
        <f t="shared" si="70"/>
        <v>4</v>
      </c>
      <c r="S69" s="138">
        <f>VLOOKUP($A69,'FuturesInfo (3)'!$A$2:$O$80,15)*Q69</f>
        <v>83600</v>
      </c>
      <c r="T69" s="144">
        <f t="shared" si="158"/>
        <v>0</v>
      </c>
      <c r="U69" s="144">
        <f t="shared" si="84"/>
        <v>0</v>
      </c>
      <c r="W69">
        <f t="shared" si="159"/>
        <v>1</v>
      </c>
      <c r="X69">
        <v>1</v>
      </c>
      <c r="Y69">
        <v>1</v>
      </c>
      <c r="Z69">
        <v>1</v>
      </c>
      <c r="AA69">
        <f t="shared" si="138"/>
        <v>1</v>
      </c>
      <c r="AB69">
        <f t="shared" si="160"/>
        <v>1</v>
      </c>
      <c r="AC69" s="1">
        <v>2.9463500439799999E-2</v>
      </c>
      <c r="AD69" s="2">
        <v>10</v>
      </c>
      <c r="AE69">
        <v>60</v>
      </c>
      <c r="AF69" t="str">
        <f t="shared" si="161"/>
        <v>TRUE</v>
      </c>
      <c r="AG69">
        <f>VLOOKUP($A69,'FuturesInfo (3)'!$A$2:$V$80,22)</f>
        <v>4</v>
      </c>
      <c r="AH69">
        <f t="shared" si="162"/>
        <v>5</v>
      </c>
      <c r="AI69">
        <f t="shared" si="85"/>
        <v>4</v>
      </c>
      <c r="AJ69" s="138">
        <f>VLOOKUP($A69,'FuturesInfo (3)'!$A$2:$O$80,15)*AI69</f>
        <v>83600</v>
      </c>
      <c r="AK69" s="196">
        <f t="shared" si="163"/>
        <v>2463.1486367672801</v>
      </c>
      <c r="AL69" s="196">
        <f t="shared" si="87"/>
        <v>2463.1486367672801</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83600</v>
      </c>
      <c r="BB69" s="196">
        <f t="shared" si="80"/>
        <v>249.97864160618798</v>
      </c>
      <c r="BC69" s="196">
        <f t="shared" si="89"/>
        <v>249.97864160618798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f t="shared" si="90"/>
        <v>-1</v>
      </c>
      <c r="SX69" s="239">
        <v>-1</v>
      </c>
      <c r="SY69" s="239">
        <v>1</v>
      </c>
      <c r="SZ69" s="239">
        <v>-1</v>
      </c>
      <c r="TA69" s="214">
        <v>1</v>
      </c>
      <c r="TB69" s="240">
        <v>9</v>
      </c>
      <c r="TC69">
        <f t="shared" si="91"/>
        <v>-1</v>
      </c>
      <c r="TD69">
        <f t="shared" si="92"/>
        <v>1</v>
      </c>
      <c r="TE69" s="214">
        <v>-1</v>
      </c>
      <c r="TF69">
        <f t="shared" si="140"/>
        <v>1</v>
      </c>
      <c r="TG69">
        <f t="shared" si="93"/>
        <v>0</v>
      </c>
      <c r="TH69">
        <f t="shared" si="132"/>
        <v>1</v>
      </c>
      <c r="TI69">
        <f t="shared" si="94"/>
        <v>0</v>
      </c>
      <c r="TJ69" s="248"/>
      <c r="TK69" s="202">
        <v>42541</v>
      </c>
      <c r="TL69">
        <v>60</v>
      </c>
      <c r="TM69" t="str">
        <f t="shared" si="81"/>
        <v>TRUE</v>
      </c>
      <c r="TN69">
        <f>VLOOKUP($A69,'FuturesInfo (3)'!$A$2:$V$80,22)</f>
        <v>4</v>
      </c>
      <c r="TO69" s="252">
        <v>2</v>
      </c>
      <c r="TP69">
        <f t="shared" si="95"/>
        <v>3</v>
      </c>
      <c r="TQ69" s="138">
        <f>VLOOKUP($A69,'FuturesInfo (3)'!$A$2:$O$80,15)*TN69</f>
        <v>83600</v>
      </c>
      <c r="TR69" s="138">
        <f>VLOOKUP($A69,'FuturesInfo (3)'!$A$2:$O$80,15)*TP69</f>
        <v>62700</v>
      </c>
      <c r="TS69" s="196">
        <f t="shared" si="96"/>
        <v>0</v>
      </c>
      <c r="TT69" s="196">
        <f t="shared" si="97"/>
        <v>0</v>
      </c>
      <c r="TU69" s="196">
        <f t="shared" si="98"/>
        <v>0</v>
      </c>
      <c r="TV69" s="196">
        <f t="shared" si="99"/>
        <v>0</v>
      </c>
      <c r="TW69" s="196">
        <f t="shared" si="148"/>
        <v>0</v>
      </c>
      <c r="TX69" s="196">
        <f t="shared" si="101"/>
        <v>0</v>
      </c>
      <c r="TY69" s="196">
        <f t="shared" si="133"/>
        <v>0</v>
      </c>
      <c r="TZ69" s="196">
        <f>IF(IF(sym!$O58=TE69,1,0)=1,ABS(TQ69*TJ69),-ABS(TQ69*TJ69))</f>
        <v>0</v>
      </c>
      <c r="UA69" s="196">
        <f>IF(IF(sym!$N58=TE69,1,0)=1,ABS(TQ69*TJ69),-ABS(TQ69*TJ69))</f>
        <v>0</v>
      </c>
      <c r="UB69" s="196">
        <f t="shared" si="141"/>
        <v>0</v>
      </c>
      <c r="UC69" s="196">
        <f t="shared" si="103"/>
        <v>0</v>
      </c>
      <c r="UE69">
        <f t="shared" si="104"/>
        <v>-1</v>
      </c>
      <c r="UF69" s="239">
        <v>-1</v>
      </c>
      <c r="UG69" s="239">
        <v>1</v>
      </c>
      <c r="UH69" s="239">
        <v>-1</v>
      </c>
      <c r="UI69" s="214">
        <v>1</v>
      </c>
      <c r="UJ69" s="240">
        <v>9</v>
      </c>
      <c r="UK69">
        <f t="shared" si="105"/>
        <v>-1</v>
      </c>
      <c r="UL69">
        <f t="shared" si="106"/>
        <v>1</v>
      </c>
      <c r="UM69" s="214"/>
      <c r="UN69">
        <f t="shared" si="153"/>
        <v>0</v>
      </c>
      <c r="UO69">
        <f t="shared" si="151"/>
        <v>0</v>
      </c>
      <c r="UP69">
        <f t="shared" si="134"/>
        <v>0</v>
      </c>
      <c r="UQ69">
        <f t="shared" si="108"/>
        <v>0</v>
      </c>
      <c r="UR69" s="248"/>
      <c r="US69" s="202">
        <v>42541</v>
      </c>
      <c r="UT69">
        <v>60</v>
      </c>
      <c r="UU69" t="str">
        <f t="shared" si="82"/>
        <v>TRUE</v>
      </c>
      <c r="UV69">
        <f>VLOOKUP($A69,'FuturesInfo (3)'!$A$2:$V$80,22)</f>
        <v>4</v>
      </c>
      <c r="UW69" s="252">
        <v>2</v>
      </c>
      <c r="UX69">
        <f t="shared" si="109"/>
        <v>3</v>
      </c>
      <c r="UY69" s="138">
        <f>VLOOKUP($A69,'FuturesInfo (3)'!$A$2:$O$80,15)*UV69</f>
        <v>83600</v>
      </c>
      <c r="UZ69" s="138">
        <f>VLOOKUP($A69,'FuturesInfo (3)'!$A$2:$O$80,15)*UX69</f>
        <v>62700</v>
      </c>
      <c r="VA69" s="196">
        <f t="shared" si="110"/>
        <v>0</v>
      </c>
      <c r="VB69" s="196">
        <f t="shared" si="111"/>
        <v>0</v>
      </c>
      <c r="VC69" s="196">
        <f t="shared" si="112"/>
        <v>0</v>
      </c>
      <c r="VD69" s="196">
        <f t="shared" si="113"/>
        <v>0</v>
      </c>
      <c r="VE69" s="196">
        <f t="shared" si="149"/>
        <v>0</v>
      </c>
      <c r="VF69" s="196">
        <f t="shared" si="115"/>
        <v>0</v>
      </c>
      <c r="VG69" s="196">
        <f t="shared" si="135"/>
        <v>0</v>
      </c>
      <c r="VH69" s="196">
        <f>IF(IF(sym!$O58=UM69,1,0)=1,ABS(UY69*UR69),-ABS(UY69*UR69))</f>
        <v>0</v>
      </c>
      <c r="VI69" s="196">
        <f>IF(IF(sym!$N58=UM69,1,0)=1,ABS(UY69*UR69),-ABS(UY69*UR69))</f>
        <v>0</v>
      </c>
      <c r="VJ69" s="196">
        <f t="shared" si="144"/>
        <v>0</v>
      </c>
      <c r="VK69" s="196">
        <f t="shared" si="117"/>
        <v>0</v>
      </c>
      <c r="VM69">
        <f t="shared" si="118"/>
        <v>0</v>
      </c>
      <c r="VN69" s="239"/>
      <c r="VO69" s="239"/>
      <c r="VP69" s="239"/>
      <c r="VQ69" s="214"/>
      <c r="VR69" s="240"/>
      <c r="VS69">
        <f t="shared" si="119"/>
        <v>1</v>
      </c>
      <c r="VT69">
        <f t="shared" si="120"/>
        <v>0</v>
      </c>
      <c r="VU69" s="214"/>
      <c r="VV69">
        <f t="shared" si="154"/>
        <v>1</v>
      </c>
      <c r="VW69">
        <f t="shared" si="152"/>
        <v>1</v>
      </c>
      <c r="VX69">
        <f t="shared" si="136"/>
        <v>0</v>
      </c>
      <c r="VY69">
        <f t="shared" si="122"/>
        <v>1</v>
      </c>
      <c r="VZ69" s="248"/>
      <c r="WA69" s="202"/>
      <c r="WB69">
        <v>60</v>
      </c>
      <c r="WC69" t="str">
        <f t="shared" si="83"/>
        <v>FALSE</v>
      </c>
      <c r="WD69">
        <f>VLOOKUP($A69,'FuturesInfo (3)'!$A$2:$V$80,22)</f>
        <v>4</v>
      </c>
      <c r="WE69" s="252"/>
      <c r="WF69">
        <f t="shared" si="123"/>
        <v>3</v>
      </c>
      <c r="WG69" s="138">
        <f>VLOOKUP($A69,'FuturesInfo (3)'!$A$2:$O$80,15)*WD69</f>
        <v>83600</v>
      </c>
      <c r="WH69" s="138">
        <f>VLOOKUP($A69,'FuturesInfo (3)'!$A$2:$O$80,15)*WF69</f>
        <v>62700</v>
      </c>
      <c r="WI69" s="196">
        <f t="shared" si="124"/>
        <v>0</v>
      </c>
      <c r="WJ69" s="196">
        <f t="shared" si="125"/>
        <v>0</v>
      </c>
      <c r="WK69" s="196">
        <f t="shared" si="126"/>
        <v>0</v>
      </c>
      <c r="WL69" s="196">
        <f t="shared" si="127"/>
        <v>0</v>
      </c>
      <c r="WM69" s="196">
        <f t="shared" si="150"/>
        <v>0</v>
      </c>
      <c r="WN69" s="196">
        <f t="shared" si="129"/>
        <v>0</v>
      </c>
      <c r="WO69" s="196">
        <f t="shared" si="137"/>
        <v>0</v>
      </c>
      <c r="WP69" s="196">
        <f>IF(IF(sym!$O58=VU69,1,0)=1,ABS(WG69*VZ69),-ABS(WG69*VZ69))</f>
        <v>0</v>
      </c>
      <c r="WQ69" s="196">
        <f>IF(IF(sym!$N58=VU69,1,0)=1,ABS(WG69*VZ69),-ABS(WG69*VZ69))</f>
        <v>0</v>
      </c>
      <c r="WR69" s="196">
        <f t="shared" si="147"/>
        <v>0</v>
      </c>
      <c r="WS69" s="196">
        <f t="shared" si="131"/>
        <v>0</v>
      </c>
    </row>
    <row r="70" spans="1:617" s="3" customFormat="1" x14ac:dyDescent="0.25">
      <c r="A70" s="1" t="s">
        <v>394</v>
      </c>
      <c r="B70" s="150" t="str">
        <f>'FuturesInfo (3)'!M58</f>
        <v>@RS</v>
      </c>
      <c r="C70" s="200" t="str">
        <f>VLOOKUP(A70,'FuturesInfo (3)'!$A$2:$K$80,11)</f>
        <v>grain</v>
      </c>
      <c r="D70"/>
      <c r="F70" t="e">
        <f>#REF!</f>
        <v>#REF!</v>
      </c>
      <c r="G70">
        <v>1</v>
      </c>
      <c r="H70">
        <v>-1</v>
      </c>
      <c r="I70">
        <v>-1</v>
      </c>
      <c r="J70">
        <f t="shared" si="155"/>
        <v>0</v>
      </c>
      <c r="K70">
        <f t="shared" si="156"/>
        <v>1</v>
      </c>
      <c r="L70" s="184">
        <v>-1.24855935459E-2</v>
      </c>
      <c r="M70" s="2">
        <v>10</v>
      </c>
      <c r="N70">
        <v>60</v>
      </c>
      <c r="O70" t="str">
        <f t="shared" si="157"/>
        <v>TRUE</v>
      </c>
      <c r="P70">
        <f>VLOOKUP($A70,'FuturesInfo (3)'!$A$2:$V$80,22)</f>
        <v>13</v>
      </c>
      <c r="Q70">
        <f t="shared" si="70"/>
        <v>13</v>
      </c>
      <c r="R70">
        <f t="shared" si="70"/>
        <v>13</v>
      </c>
      <c r="S70" s="138">
        <f>VLOOKUP($A70,'FuturesInfo (3)'!$A$2:$O$80,15)*Q70</f>
        <v>99839.741096295373</v>
      </c>
      <c r="T70" s="144">
        <f t="shared" si="158"/>
        <v>-1246.5584270562326</v>
      </c>
      <c r="U70" s="144">
        <f t="shared" si="84"/>
        <v>1246.5584270562326</v>
      </c>
      <c r="W70">
        <f t="shared" si="159"/>
        <v>1</v>
      </c>
      <c r="X70">
        <v>1</v>
      </c>
      <c r="Y70">
        <v>-1</v>
      </c>
      <c r="Z70">
        <v>1</v>
      </c>
      <c r="AA70">
        <f t="shared" si="138"/>
        <v>1</v>
      </c>
      <c r="AB70">
        <f t="shared" si="160"/>
        <v>0</v>
      </c>
      <c r="AC70" s="1">
        <v>5.8354405724399998E-3</v>
      </c>
      <c r="AD70" s="2">
        <v>10</v>
      </c>
      <c r="AE70">
        <v>60</v>
      </c>
      <c r="AF70" t="str">
        <f t="shared" si="161"/>
        <v>TRUE</v>
      </c>
      <c r="AG70">
        <f>VLOOKUP($A70,'FuturesInfo (3)'!$A$2:$V$80,22)</f>
        <v>13</v>
      </c>
      <c r="AH70">
        <f t="shared" si="162"/>
        <v>10</v>
      </c>
      <c r="AI70">
        <f t="shared" si="85"/>
        <v>13</v>
      </c>
      <c r="AJ70" s="138">
        <f>VLOOKUP($A70,'FuturesInfo (3)'!$A$2:$O$80,15)*AI70</f>
        <v>99839.741096295373</v>
      </c>
      <c r="AK70" s="196">
        <f t="shared" si="163"/>
        <v>582.60887593522727</v>
      </c>
      <c r="AL70" s="196">
        <f t="shared" si="87"/>
        <v>-582.60887593522727</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99839.741096295373</v>
      </c>
      <c r="BB70" s="196">
        <f t="shared" si="80"/>
        <v>267.4619929861999</v>
      </c>
      <c r="BC70" s="196">
        <f t="shared" si="89"/>
        <v>-267.4619929861999</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f t="shared" si="90"/>
        <v>1</v>
      </c>
      <c r="SX70" s="239">
        <v>1</v>
      </c>
      <c r="SY70" s="239">
        <v>1</v>
      </c>
      <c r="SZ70" s="239">
        <v>1</v>
      </c>
      <c r="TA70" s="214">
        <v>-1</v>
      </c>
      <c r="TB70" s="240">
        <v>-4</v>
      </c>
      <c r="TC70">
        <f t="shared" si="91"/>
        <v>1</v>
      </c>
      <c r="TD70">
        <f t="shared" si="92"/>
        <v>1</v>
      </c>
      <c r="TE70" s="214">
        <v>-1</v>
      </c>
      <c r="TF70">
        <f t="shared" si="140"/>
        <v>0</v>
      </c>
      <c r="TG70">
        <f t="shared" si="93"/>
        <v>1</v>
      </c>
      <c r="TH70">
        <f t="shared" si="132"/>
        <v>0</v>
      </c>
      <c r="TI70">
        <f t="shared" si="94"/>
        <v>0</v>
      </c>
      <c r="TJ70" s="248">
        <v>-4.2364333266099998E-3</v>
      </c>
      <c r="TK70" s="202">
        <v>42545</v>
      </c>
      <c r="TL70">
        <v>60</v>
      </c>
      <c r="TM70" t="str">
        <f t="shared" si="81"/>
        <v>TRUE</v>
      </c>
      <c r="TN70">
        <f>VLOOKUP($A70,'FuturesInfo (3)'!$A$2:$V$80,22)</f>
        <v>13</v>
      </c>
      <c r="TO70" s="252">
        <v>1</v>
      </c>
      <c r="TP70">
        <f t="shared" si="95"/>
        <v>16</v>
      </c>
      <c r="TQ70" s="138">
        <f>VLOOKUP($A70,'FuturesInfo (3)'!$A$2:$O$80,15)*TN70</f>
        <v>99839.741096295373</v>
      </c>
      <c r="TR70" s="138">
        <f>VLOOKUP($A70,'FuturesInfo (3)'!$A$2:$O$80,15)*TP70</f>
        <v>122879.68134928662</v>
      </c>
      <c r="TS70" s="196">
        <f t="shared" si="96"/>
        <v>-422.96440650045975</v>
      </c>
      <c r="TT70" s="196">
        <f t="shared" si="97"/>
        <v>-520.57157723133503</v>
      </c>
      <c r="TU70" s="196">
        <f t="shared" si="98"/>
        <v>422.96440650045975</v>
      </c>
      <c r="TV70" s="196">
        <f t="shared" si="99"/>
        <v>-422.96440650045975</v>
      </c>
      <c r="TW70" s="196">
        <f t="shared" si="148"/>
        <v>-422.96440650045975</v>
      </c>
      <c r="TX70" s="196">
        <f t="shared" si="101"/>
        <v>-422.96440650045975</v>
      </c>
      <c r="TY70" s="196">
        <f t="shared" si="133"/>
        <v>-422.96440650045975</v>
      </c>
      <c r="TZ70" s="196">
        <f>IF(IF(sym!$O59=TE70,1,0)=1,ABS(TQ70*TJ70),-ABS(TQ70*TJ70))</f>
        <v>-422.96440650045975</v>
      </c>
      <c r="UA70" s="196">
        <f>IF(IF(sym!$N59=TE70,1,0)=1,ABS(TQ70*TJ70),-ABS(TQ70*TJ70))</f>
        <v>422.96440650045975</v>
      </c>
      <c r="UB70" s="196">
        <f t="shared" si="141"/>
        <v>-422.96440650045975</v>
      </c>
      <c r="UC70" s="196">
        <f t="shared" si="103"/>
        <v>422.96440650045975</v>
      </c>
      <c r="UE70">
        <f t="shared" si="104"/>
        <v>-1</v>
      </c>
      <c r="UF70" s="239">
        <v>-1</v>
      </c>
      <c r="UG70" s="239">
        <v>-1</v>
      </c>
      <c r="UH70" s="239">
        <v>1</v>
      </c>
      <c r="UI70" s="214">
        <v>-1</v>
      </c>
      <c r="UJ70" s="240">
        <v>-5</v>
      </c>
      <c r="UK70">
        <f t="shared" si="105"/>
        <v>1</v>
      </c>
      <c r="UL70">
        <f t="shared" si="106"/>
        <v>1</v>
      </c>
      <c r="UM70" s="214"/>
      <c r="UN70">
        <f t="shared" si="153"/>
        <v>0</v>
      </c>
      <c r="UO70">
        <f t="shared" si="151"/>
        <v>0</v>
      </c>
      <c r="UP70">
        <f t="shared" si="134"/>
        <v>0</v>
      </c>
      <c r="UQ70">
        <f t="shared" si="108"/>
        <v>0</v>
      </c>
      <c r="UR70" s="248"/>
      <c r="US70" s="202">
        <v>42545</v>
      </c>
      <c r="UT70">
        <v>60</v>
      </c>
      <c r="UU70" t="str">
        <f t="shared" si="82"/>
        <v>TRUE</v>
      </c>
      <c r="UV70">
        <f>VLOOKUP($A70,'FuturesInfo (3)'!$A$2:$V$80,22)</f>
        <v>13</v>
      </c>
      <c r="UW70" s="252">
        <v>1</v>
      </c>
      <c r="UX70">
        <f t="shared" si="109"/>
        <v>16</v>
      </c>
      <c r="UY70" s="138">
        <f>VLOOKUP($A70,'FuturesInfo (3)'!$A$2:$O$80,15)*UV70</f>
        <v>99839.741096295373</v>
      </c>
      <c r="UZ70" s="138">
        <f>VLOOKUP($A70,'FuturesInfo (3)'!$A$2:$O$80,15)*UX70</f>
        <v>122879.68134928662</v>
      </c>
      <c r="VA70" s="196">
        <f t="shared" si="110"/>
        <v>0</v>
      </c>
      <c r="VB70" s="196">
        <f t="shared" si="111"/>
        <v>0</v>
      </c>
      <c r="VC70" s="196">
        <f t="shared" si="112"/>
        <v>0</v>
      </c>
      <c r="VD70" s="196">
        <f t="shared" si="113"/>
        <v>0</v>
      </c>
      <c r="VE70" s="196">
        <f t="shared" si="149"/>
        <v>0</v>
      </c>
      <c r="VF70" s="196">
        <f t="shared" si="115"/>
        <v>0</v>
      </c>
      <c r="VG70" s="196">
        <f t="shared" si="135"/>
        <v>0</v>
      </c>
      <c r="VH70" s="196">
        <f>IF(IF(sym!$O59=UM70,1,0)=1,ABS(UY70*UR70),-ABS(UY70*UR70))</f>
        <v>0</v>
      </c>
      <c r="VI70" s="196">
        <f>IF(IF(sym!$N59=UM70,1,0)=1,ABS(UY70*UR70),-ABS(UY70*UR70))</f>
        <v>0</v>
      </c>
      <c r="VJ70" s="196">
        <f t="shared" si="144"/>
        <v>0</v>
      </c>
      <c r="VK70" s="196">
        <f t="shared" si="117"/>
        <v>0</v>
      </c>
      <c r="VM70">
        <f t="shared" si="118"/>
        <v>0</v>
      </c>
      <c r="VN70" s="239"/>
      <c r="VO70" s="239"/>
      <c r="VP70" s="239"/>
      <c r="VQ70" s="214"/>
      <c r="VR70" s="240"/>
      <c r="VS70">
        <f t="shared" si="119"/>
        <v>1</v>
      </c>
      <c r="VT70">
        <f t="shared" si="120"/>
        <v>0</v>
      </c>
      <c r="VU70" s="214"/>
      <c r="VV70">
        <f t="shared" si="154"/>
        <v>1</v>
      </c>
      <c r="VW70">
        <f t="shared" si="152"/>
        <v>1</v>
      </c>
      <c r="VX70">
        <f t="shared" si="136"/>
        <v>0</v>
      </c>
      <c r="VY70">
        <f t="shared" si="122"/>
        <v>1</v>
      </c>
      <c r="VZ70" s="248"/>
      <c r="WA70" s="202"/>
      <c r="WB70">
        <v>60</v>
      </c>
      <c r="WC70" t="str">
        <f t="shared" si="83"/>
        <v>FALSE</v>
      </c>
      <c r="WD70">
        <f>VLOOKUP($A70,'FuturesInfo (3)'!$A$2:$V$80,22)</f>
        <v>13</v>
      </c>
      <c r="WE70" s="252"/>
      <c r="WF70">
        <f t="shared" si="123"/>
        <v>10</v>
      </c>
      <c r="WG70" s="138">
        <f>VLOOKUP($A70,'FuturesInfo (3)'!$A$2:$O$80,15)*WD70</f>
        <v>99839.741096295373</v>
      </c>
      <c r="WH70" s="138">
        <f>VLOOKUP($A70,'FuturesInfo (3)'!$A$2:$O$80,15)*WF70</f>
        <v>76799.80084330414</v>
      </c>
      <c r="WI70" s="196">
        <f t="shared" si="124"/>
        <v>0</v>
      </c>
      <c r="WJ70" s="196">
        <f t="shared" si="125"/>
        <v>0</v>
      </c>
      <c r="WK70" s="196">
        <f t="shared" si="126"/>
        <v>0</v>
      </c>
      <c r="WL70" s="196">
        <f t="shared" si="127"/>
        <v>0</v>
      </c>
      <c r="WM70" s="196">
        <f t="shared" si="150"/>
        <v>0</v>
      </c>
      <c r="WN70" s="196">
        <f t="shared" si="129"/>
        <v>0</v>
      </c>
      <c r="WO70" s="196">
        <f t="shared" si="137"/>
        <v>0</v>
      </c>
      <c r="WP70" s="196">
        <f>IF(IF(sym!$O59=VU70,1,0)=1,ABS(WG70*VZ70),-ABS(WG70*VZ70))</f>
        <v>0</v>
      </c>
      <c r="WQ70" s="196">
        <f>IF(IF(sym!$N59=VU70,1,0)=1,ABS(WG70*VZ70),-ABS(WG70*VZ70))</f>
        <v>0</v>
      </c>
      <c r="WR70" s="196">
        <f t="shared" si="147"/>
        <v>0</v>
      </c>
      <c r="WS70" s="196">
        <f t="shared" si="131"/>
        <v>0</v>
      </c>
    </row>
    <row r="71" spans="1:617" x14ac:dyDescent="0.25">
      <c r="A71" s="1" t="s">
        <v>31</v>
      </c>
      <c r="B71" s="150" t="str">
        <f>'FuturesInfo (3)'!M59</f>
        <v>@S</v>
      </c>
      <c r="C71" s="200" t="str">
        <f>VLOOKUP(A71,'FuturesInfo (3)'!$A$2:$K$80,11)</f>
        <v>grain</v>
      </c>
      <c r="D71" s="3"/>
      <c r="F71" t="e">
        <f>#REF!</f>
        <v>#REF!</v>
      </c>
      <c r="G71">
        <v>1</v>
      </c>
      <c r="H71">
        <v>-1</v>
      </c>
      <c r="I71">
        <v>-1</v>
      </c>
      <c r="J71">
        <f t="shared" si="155"/>
        <v>0</v>
      </c>
      <c r="K71">
        <f t="shared" si="156"/>
        <v>1</v>
      </c>
      <c r="L71" s="184">
        <v>-1.0705702425199999E-2</v>
      </c>
      <c r="M71" s="2">
        <v>10</v>
      </c>
      <c r="N71">
        <v>60</v>
      </c>
      <c r="O71" t="str">
        <f t="shared" si="157"/>
        <v>TRUE</v>
      </c>
      <c r="P71">
        <f>VLOOKUP($A71,'FuturesInfo (3)'!$A$2:$V$80,22)</f>
        <v>2</v>
      </c>
      <c r="Q71">
        <f t="shared" si="70"/>
        <v>2</v>
      </c>
      <c r="R71">
        <f t="shared" si="70"/>
        <v>2</v>
      </c>
      <c r="S71" s="138">
        <f>VLOOKUP($A71,'FuturesInfo (3)'!$A$2:$O$80,15)*Q71</f>
        <v>113750</v>
      </c>
      <c r="T71" s="144">
        <f t="shared" si="158"/>
        <v>-1217.7736508665</v>
      </c>
      <c r="U71" s="144">
        <f t="shared" si="84"/>
        <v>1217.7736508665</v>
      </c>
      <c r="W71">
        <f t="shared" si="159"/>
        <v>1</v>
      </c>
      <c r="X71">
        <v>1</v>
      </c>
      <c r="Y71">
        <v>-1</v>
      </c>
      <c r="Z71">
        <v>1</v>
      </c>
      <c r="AA71">
        <f t="shared" si="138"/>
        <v>1</v>
      </c>
      <c r="AB71">
        <f t="shared" si="160"/>
        <v>0</v>
      </c>
      <c r="AC71" s="1">
        <v>5.5212014134300002E-3</v>
      </c>
      <c r="AD71" s="2">
        <v>10</v>
      </c>
      <c r="AE71">
        <v>60</v>
      </c>
      <c r="AF71" t="str">
        <f t="shared" si="161"/>
        <v>TRUE</v>
      </c>
      <c r="AG71">
        <f>VLOOKUP($A71,'FuturesInfo (3)'!$A$2:$V$80,22)</f>
        <v>2</v>
      </c>
      <c r="AH71">
        <f t="shared" si="162"/>
        <v>2</v>
      </c>
      <c r="AI71">
        <f t="shared" si="85"/>
        <v>2</v>
      </c>
      <c r="AJ71" s="138">
        <f>VLOOKUP($A71,'FuturesInfo (3)'!$A$2:$O$80,15)*AI71</f>
        <v>113750</v>
      </c>
      <c r="AK71" s="196">
        <f t="shared" si="163"/>
        <v>628.03666077766252</v>
      </c>
      <c r="AL71" s="196">
        <f t="shared" si="87"/>
        <v>-628.03666077766252</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113750</v>
      </c>
      <c r="BB71" s="196">
        <f t="shared" si="80"/>
        <v>299.80232813553749</v>
      </c>
      <c r="BC71" s="196">
        <f t="shared" si="89"/>
        <v>-299.80232813553749</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f t="shared" si="90"/>
        <v>-1</v>
      </c>
      <c r="SX71" s="239">
        <v>1</v>
      </c>
      <c r="SY71" s="239">
        <v>-1</v>
      </c>
      <c r="SZ71" s="239">
        <v>1</v>
      </c>
      <c r="TA71" s="214">
        <v>-1</v>
      </c>
      <c r="TB71" s="240">
        <v>-5</v>
      </c>
      <c r="TC71">
        <f t="shared" si="91"/>
        <v>1</v>
      </c>
      <c r="TD71">
        <f t="shared" si="92"/>
        <v>1</v>
      </c>
      <c r="TE71" s="214">
        <v>-1</v>
      </c>
      <c r="TF71">
        <f t="shared" si="140"/>
        <v>0</v>
      </c>
      <c r="TG71">
        <f t="shared" si="93"/>
        <v>1</v>
      </c>
      <c r="TH71">
        <f t="shared" si="132"/>
        <v>0</v>
      </c>
      <c r="TI71">
        <f t="shared" si="94"/>
        <v>0</v>
      </c>
      <c r="TJ71" s="248"/>
      <c r="TK71" s="202">
        <v>42545</v>
      </c>
      <c r="TL71">
        <v>60</v>
      </c>
      <c r="TM71" t="str">
        <f t="shared" si="81"/>
        <v>TRUE</v>
      </c>
      <c r="TN71">
        <f>VLOOKUP($A71,'FuturesInfo (3)'!$A$2:$V$80,22)</f>
        <v>2</v>
      </c>
      <c r="TO71" s="252">
        <v>1</v>
      </c>
      <c r="TP71">
        <f t="shared" si="95"/>
        <v>3</v>
      </c>
      <c r="TQ71" s="138">
        <f>VLOOKUP($A71,'FuturesInfo (3)'!$A$2:$O$80,15)*TN71</f>
        <v>113750</v>
      </c>
      <c r="TR71" s="138">
        <f>VLOOKUP($A71,'FuturesInfo (3)'!$A$2:$O$80,15)*TP71</f>
        <v>170625</v>
      </c>
      <c r="TS71" s="196">
        <f t="shared" si="96"/>
        <v>0</v>
      </c>
      <c r="TT71" s="196">
        <f t="shared" si="97"/>
        <v>0</v>
      </c>
      <c r="TU71" s="196">
        <f t="shared" si="98"/>
        <v>0</v>
      </c>
      <c r="TV71" s="196">
        <f t="shared" si="99"/>
        <v>0</v>
      </c>
      <c r="TW71" s="196">
        <f t="shared" si="148"/>
        <v>0</v>
      </c>
      <c r="TX71" s="196">
        <f t="shared" si="101"/>
        <v>0</v>
      </c>
      <c r="TY71" s="196">
        <f t="shared" si="133"/>
        <v>0</v>
      </c>
      <c r="TZ71" s="196">
        <f>IF(IF(sym!$O60=TE71,1,0)=1,ABS(TQ71*TJ71),-ABS(TQ71*TJ71))</f>
        <v>0</v>
      </c>
      <c r="UA71" s="196">
        <f>IF(IF(sym!$N60=TE71,1,0)=1,ABS(TQ71*TJ71),-ABS(TQ71*TJ71))</f>
        <v>0</v>
      </c>
      <c r="UB71" s="196">
        <f t="shared" si="141"/>
        <v>0</v>
      </c>
      <c r="UC71" s="196">
        <f t="shared" si="103"/>
        <v>0</v>
      </c>
      <c r="UE71">
        <f t="shared" si="104"/>
        <v>-1</v>
      </c>
      <c r="UF71" s="239">
        <v>1</v>
      </c>
      <c r="UG71" s="239">
        <v>-1</v>
      </c>
      <c r="UH71" s="239">
        <v>1</v>
      </c>
      <c r="UI71" s="214">
        <v>-1</v>
      </c>
      <c r="UJ71" s="240">
        <v>-5</v>
      </c>
      <c r="UK71">
        <f t="shared" si="105"/>
        <v>1</v>
      </c>
      <c r="UL71">
        <f t="shared" si="106"/>
        <v>1</v>
      </c>
      <c r="UM71" s="214"/>
      <c r="UN71">
        <f t="shared" si="153"/>
        <v>0</v>
      </c>
      <c r="UO71">
        <f t="shared" si="151"/>
        <v>0</v>
      </c>
      <c r="UP71">
        <f t="shared" si="134"/>
        <v>0</v>
      </c>
      <c r="UQ71">
        <f t="shared" si="108"/>
        <v>0</v>
      </c>
      <c r="UR71" s="248"/>
      <c r="US71" s="202">
        <v>42545</v>
      </c>
      <c r="UT71">
        <v>60</v>
      </c>
      <c r="UU71" t="str">
        <f t="shared" si="82"/>
        <v>TRUE</v>
      </c>
      <c r="UV71">
        <f>VLOOKUP($A71,'FuturesInfo (3)'!$A$2:$V$80,22)</f>
        <v>2</v>
      </c>
      <c r="UW71" s="252">
        <v>1</v>
      </c>
      <c r="UX71">
        <f t="shared" si="109"/>
        <v>3</v>
      </c>
      <c r="UY71" s="138">
        <f>VLOOKUP($A71,'FuturesInfo (3)'!$A$2:$O$80,15)*UV71</f>
        <v>113750</v>
      </c>
      <c r="UZ71" s="138">
        <f>VLOOKUP($A71,'FuturesInfo (3)'!$A$2:$O$80,15)*UX71</f>
        <v>170625</v>
      </c>
      <c r="VA71" s="196">
        <f t="shared" si="110"/>
        <v>0</v>
      </c>
      <c r="VB71" s="196">
        <f t="shared" si="111"/>
        <v>0</v>
      </c>
      <c r="VC71" s="196">
        <f t="shared" si="112"/>
        <v>0</v>
      </c>
      <c r="VD71" s="196">
        <f t="shared" si="113"/>
        <v>0</v>
      </c>
      <c r="VE71" s="196">
        <f t="shared" si="149"/>
        <v>0</v>
      </c>
      <c r="VF71" s="196">
        <f t="shared" si="115"/>
        <v>0</v>
      </c>
      <c r="VG71" s="196">
        <f t="shared" si="135"/>
        <v>0</v>
      </c>
      <c r="VH71" s="196">
        <f>IF(IF(sym!$O60=UM71,1,0)=1,ABS(UY71*UR71),-ABS(UY71*UR71))</f>
        <v>0</v>
      </c>
      <c r="VI71" s="196">
        <f>IF(IF(sym!$N60=UM71,1,0)=1,ABS(UY71*UR71),-ABS(UY71*UR71))</f>
        <v>0</v>
      </c>
      <c r="VJ71" s="196">
        <f t="shared" si="144"/>
        <v>0</v>
      </c>
      <c r="VK71" s="196">
        <f t="shared" si="117"/>
        <v>0</v>
      </c>
      <c r="VM71">
        <f t="shared" si="118"/>
        <v>0</v>
      </c>
      <c r="VN71" s="239"/>
      <c r="VO71" s="239"/>
      <c r="VP71" s="239"/>
      <c r="VQ71" s="214"/>
      <c r="VR71" s="240"/>
      <c r="VS71">
        <f t="shared" si="119"/>
        <v>1</v>
      </c>
      <c r="VT71">
        <f t="shared" si="120"/>
        <v>0</v>
      </c>
      <c r="VU71" s="214"/>
      <c r="VV71">
        <f t="shared" si="154"/>
        <v>1</v>
      </c>
      <c r="VW71">
        <f t="shared" si="152"/>
        <v>1</v>
      </c>
      <c r="VX71">
        <f t="shared" si="136"/>
        <v>0</v>
      </c>
      <c r="VY71">
        <f t="shared" si="122"/>
        <v>1</v>
      </c>
      <c r="VZ71" s="248"/>
      <c r="WA71" s="202"/>
      <c r="WB71">
        <v>60</v>
      </c>
      <c r="WC71" t="str">
        <f t="shared" si="83"/>
        <v>FALSE</v>
      </c>
      <c r="WD71">
        <f>VLOOKUP($A71,'FuturesInfo (3)'!$A$2:$V$80,22)</f>
        <v>2</v>
      </c>
      <c r="WE71" s="252"/>
      <c r="WF71">
        <f t="shared" si="123"/>
        <v>2</v>
      </c>
      <c r="WG71" s="138">
        <f>VLOOKUP($A71,'FuturesInfo (3)'!$A$2:$O$80,15)*WD71</f>
        <v>113750</v>
      </c>
      <c r="WH71" s="138">
        <f>VLOOKUP($A71,'FuturesInfo (3)'!$A$2:$O$80,15)*WF71</f>
        <v>113750</v>
      </c>
      <c r="WI71" s="196">
        <f t="shared" si="124"/>
        <v>0</v>
      </c>
      <c r="WJ71" s="196">
        <f t="shared" si="125"/>
        <v>0</v>
      </c>
      <c r="WK71" s="196">
        <f t="shared" si="126"/>
        <v>0</v>
      </c>
      <c r="WL71" s="196">
        <f t="shared" si="127"/>
        <v>0</v>
      </c>
      <c r="WM71" s="196">
        <f t="shared" si="150"/>
        <v>0</v>
      </c>
      <c r="WN71" s="196">
        <f t="shared" si="129"/>
        <v>0</v>
      </c>
      <c r="WO71" s="196">
        <f t="shared" si="137"/>
        <v>0</v>
      </c>
      <c r="WP71" s="196">
        <f>IF(IF(sym!$O60=VU71,1,0)=1,ABS(WG71*VZ71),-ABS(WG71*VZ71))</f>
        <v>0</v>
      </c>
      <c r="WQ71" s="196">
        <f>IF(IF(sym!$N60=VU71,1,0)=1,ABS(WG71*VZ71),-ABS(WG71*VZ71))</f>
        <v>0</v>
      </c>
      <c r="WR71" s="196">
        <f t="shared" si="147"/>
        <v>0</v>
      </c>
      <c r="WS71" s="196">
        <f t="shared" si="131"/>
        <v>0</v>
      </c>
    </row>
    <row r="72" spans="1:617" x14ac:dyDescent="0.25">
      <c r="A72" s="1" t="s">
        <v>397</v>
      </c>
      <c r="B72" s="150" t="str">
        <f>'FuturesInfo (3)'!M60</f>
        <v>@SB</v>
      </c>
      <c r="C72" s="200" t="str">
        <f>VLOOKUP(A72,'FuturesInfo (3)'!$A$2:$K$80,11)</f>
        <v>soft</v>
      </c>
      <c r="F72" t="e">
        <f>#REF!</f>
        <v>#REF!</v>
      </c>
      <c r="G72">
        <v>1</v>
      </c>
      <c r="H72">
        <v>1</v>
      </c>
      <c r="I72">
        <v>1</v>
      </c>
      <c r="J72">
        <f t="shared" si="155"/>
        <v>1</v>
      </c>
      <c r="K72">
        <f t="shared" si="156"/>
        <v>1</v>
      </c>
      <c r="L72" s="184">
        <v>3.7057522123899997E-2</v>
      </c>
      <c r="M72" s="2">
        <v>10</v>
      </c>
      <c r="N72">
        <v>60</v>
      </c>
      <c r="O72" t="str">
        <f t="shared" si="157"/>
        <v>TRUE</v>
      </c>
      <c r="P72">
        <f>VLOOKUP($A72,'FuturesInfo (3)'!$A$2:$V$80,22)</f>
        <v>3</v>
      </c>
      <c r="Q72">
        <f t="shared" si="70"/>
        <v>3</v>
      </c>
      <c r="R72">
        <f t="shared" si="70"/>
        <v>3</v>
      </c>
      <c r="S72" s="138">
        <f>VLOOKUP($A72,'FuturesInfo (3)'!$A$2:$O$80,15)*Q72</f>
        <v>69820.800000000003</v>
      </c>
      <c r="T72" s="144">
        <f t="shared" si="158"/>
        <v>2587.3858407083972</v>
      </c>
      <c r="U72" s="144">
        <f t="shared" si="84"/>
        <v>2587.3858407083972</v>
      </c>
      <c r="W72">
        <f t="shared" si="159"/>
        <v>1</v>
      </c>
      <c r="X72">
        <v>1</v>
      </c>
      <c r="Y72">
        <v>1</v>
      </c>
      <c r="Z72">
        <v>1</v>
      </c>
      <c r="AA72">
        <f t="shared" si="138"/>
        <v>1</v>
      </c>
      <c r="AB72">
        <f t="shared" si="160"/>
        <v>1</v>
      </c>
      <c r="AC72" s="1">
        <v>1.6000000000000001E-3</v>
      </c>
      <c r="AD72" s="2">
        <v>10</v>
      </c>
      <c r="AE72">
        <v>60</v>
      </c>
      <c r="AF72" t="str">
        <f t="shared" si="161"/>
        <v>TRUE</v>
      </c>
      <c r="AG72">
        <f>VLOOKUP($A72,'FuturesInfo (3)'!$A$2:$V$80,22)</f>
        <v>3</v>
      </c>
      <c r="AH72">
        <f t="shared" si="162"/>
        <v>4</v>
      </c>
      <c r="AI72">
        <f t="shared" si="85"/>
        <v>3</v>
      </c>
      <c r="AJ72" s="138">
        <f>VLOOKUP($A72,'FuturesInfo (3)'!$A$2:$O$80,15)*AI72</f>
        <v>69820.800000000003</v>
      </c>
      <c r="AK72" s="196">
        <f t="shared" si="163"/>
        <v>111.71328000000001</v>
      </c>
      <c r="AL72" s="196">
        <f t="shared" si="87"/>
        <v>111.71328000000001</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69820.800000000003</v>
      </c>
      <c r="BB72" s="196">
        <f t="shared" si="80"/>
        <v>817.92204473189963</v>
      </c>
      <c r="BC72" s="196">
        <f t="shared" si="89"/>
        <v>817.92204473189963</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f t="shared" si="90"/>
        <v>1</v>
      </c>
      <c r="SX72" s="239">
        <v>1</v>
      </c>
      <c r="SY72" s="239">
        <v>-1</v>
      </c>
      <c r="SZ72" s="239">
        <v>1</v>
      </c>
      <c r="TA72" s="214">
        <v>1</v>
      </c>
      <c r="TB72" s="240">
        <v>27</v>
      </c>
      <c r="TC72">
        <f t="shared" si="91"/>
        <v>-1</v>
      </c>
      <c r="TD72">
        <f t="shared" si="92"/>
        <v>1</v>
      </c>
      <c r="TE72" s="214">
        <v>1</v>
      </c>
      <c r="TF72">
        <f t="shared" si="140"/>
        <v>1</v>
      </c>
      <c r="TG72">
        <f t="shared" si="93"/>
        <v>1</v>
      </c>
      <c r="TH72">
        <f t="shared" si="132"/>
        <v>0</v>
      </c>
      <c r="TI72">
        <f t="shared" si="94"/>
        <v>1</v>
      </c>
      <c r="TJ72" s="248"/>
      <c r="TK72" s="202">
        <v>42514</v>
      </c>
      <c r="TL72">
        <v>60</v>
      </c>
      <c r="TM72" t="str">
        <f t="shared" si="81"/>
        <v>TRUE</v>
      </c>
      <c r="TN72">
        <f>VLOOKUP($A72,'FuturesInfo (3)'!$A$2:$V$80,22)</f>
        <v>3</v>
      </c>
      <c r="TO72" s="252">
        <v>2</v>
      </c>
      <c r="TP72">
        <f t="shared" si="95"/>
        <v>2</v>
      </c>
      <c r="TQ72" s="138">
        <f>VLOOKUP($A72,'FuturesInfo (3)'!$A$2:$O$80,15)*TN72</f>
        <v>69820.800000000003</v>
      </c>
      <c r="TR72" s="138">
        <f>VLOOKUP($A72,'FuturesInfo (3)'!$A$2:$O$80,15)*TP72</f>
        <v>46547.200000000004</v>
      </c>
      <c r="TS72" s="196">
        <f t="shared" si="96"/>
        <v>0</v>
      </c>
      <c r="TT72" s="196">
        <f t="shared" si="97"/>
        <v>0</v>
      </c>
      <c r="TU72" s="196">
        <f t="shared" si="98"/>
        <v>0</v>
      </c>
      <c r="TV72" s="196">
        <f t="shared" si="99"/>
        <v>0</v>
      </c>
      <c r="TW72" s="196">
        <f t="shared" si="148"/>
        <v>0</v>
      </c>
      <c r="TX72" s="196">
        <f t="shared" si="101"/>
        <v>0</v>
      </c>
      <c r="TY72" s="196">
        <f t="shared" si="133"/>
        <v>0</v>
      </c>
      <c r="TZ72" s="196">
        <f>IF(IF(sym!$O61=TE72,1,0)=1,ABS(TQ72*TJ72),-ABS(TQ72*TJ72))</f>
        <v>0</v>
      </c>
      <c r="UA72" s="196">
        <f>IF(IF(sym!$N61=TE72,1,0)=1,ABS(TQ72*TJ72),-ABS(TQ72*TJ72))</f>
        <v>0</v>
      </c>
      <c r="UB72" s="196">
        <f t="shared" si="141"/>
        <v>0</v>
      </c>
      <c r="UC72" s="196">
        <f t="shared" si="103"/>
        <v>0</v>
      </c>
      <c r="UE72">
        <f t="shared" si="104"/>
        <v>1</v>
      </c>
      <c r="UF72" s="239">
        <v>1</v>
      </c>
      <c r="UG72" s="239">
        <v>-1</v>
      </c>
      <c r="UH72" s="239">
        <v>1</v>
      </c>
      <c r="UI72" s="214">
        <v>1</v>
      </c>
      <c r="UJ72" s="240">
        <v>27</v>
      </c>
      <c r="UK72">
        <f t="shared" si="105"/>
        <v>-1</v>
      </c>
      <c r="UL72">
        <f t="shared" si="106"/>
        <v>1</v>
      </c>
      <c r="UM72" s="214"/>
      <c r="UN72">
        <f t="shared" si="153"/>
        <v>0</v>
      </c>
      <c r="UO72">
        <f t="shared" si="151"/>
        <v>0</v>
      </c>
      <c r="UP72">
        <f t="shared" si="134"/>
        <v>0</v>
      </c>
      <c r="UQ72">
        <f t="shared" si="108"/>
        <v>0</v>
      </c>
      <c r="UR72" s="248"/>
      <c r="US72" s="202">
        <v>42514</v>
      </c>
      <c r="UT72">
        <v>60</v>
      </c>
      <c r="UU72" t="str">
        <f t="shared" si="82"/>
        <v>TRUE</v>
      </c>
      <c r="UV72">
        <f>VLOOKUP($A72,'FuturesInfo (3)'!$A$2:$V$80,22)</f>
        <v>3</v>
      </c>
      <c r="UW72" s="252">
        <v>2</v>
      </c>
      <c r="UX72">
        <f t="shared" si="109"/>
        <v>2</v>
      </c>
      <c r="UY72" s="138">
        <f>VLOOKUP($A72,'FuturesInfo (3)'!$A$2:$O$80,15)*UV72</f>
        <v>69820.800000000003</v>
      </c>
      <c r="UZ72" s="138">
        <f>VLOOKUP($A72,'FuturesInfo (3)'!$A$2:$O$80,15)*UX72</f>
        <v>46547.200000000004</v>
      </c>
      <c r="VA72" s="196">
        <f t="shared" si="110"/>
        <v>0</v>
      </c>
      <c r="VB72" s="196">
        <f t="shared" si="111"/>
        <v>0</v>
      </c>
      <c r="VC72" s="196">
        <f t="shared" si="112"/>
        <v>0</v>
      </c>
      <c r="VD72" s="196">
        <f t="shared" si="113"/>
        <v>0</v>
      </c>
      <c r="VE72" s="196">
        <f t="shared" si="149"/>
        <v>0</v>
      </c>
      <c r="VF72" s="196">
        <f t="shared" si="115"/>
        <v>0</v>
      </c>
      <c r="VG72" s="196">
        <f t="shared" si="135"/>
        <v>0</v>
      </c>
      <c r="VH72" s="196">
        <f>IF(IF(sym!$O61=UM72,1,0)=1,ABS(UY72*UR72),-ABS(UY72*UR72))</f>
        <v>0</v>
      </c>
      <c r="VI72" s="196">
        <f>IF(IF(sym!$N61=UM72,1,0)=1,ABS(UY72*UR72),-ABS(UY72*UR72))</f>
        <v>0</v>
      </c>
      <c r="VJ72" s="196">
        <f t="shared" si="144"/>
        <v>0</v>
      </c>
      <c r="VK72" s="196">
        <f t="shared" si="117"/>
        <v>0</v>
      </c>
      <c r="VM72">
        <f t="shared" si="118"/>
        <v>0</v>
      </c>
      <c r="VN72" s="239"/>
      <c r="VO72" s="239"/>
      <c r="VP72" s="239"/>
      <c r="VQ72" s="214"/>
      <c r="VR72" s="240"/>
      <c r="VS72">
        <f t="shared" si="119"/>
        <v>1</v>
      </c>
      <c r="VT72">
        <f t="shared" si="120"/>
        <v>0</v>
      </c>
      <c r="VU72" s="214"/>
      <c r="VV72">
        <f t="shared" si="154"/>
        <v>1</v>
      </c>
      <c r="VW72">
        <f t="shared" si="152"/>
        <v>1</v>
      </c>
      <c r="VX72">
        <f t="shared" si="136"/>
        <v>0</v>
      </c>
      <c r="VY72">
        <f t="shared" si="122"/>
        <v>1</v>
      </c>
      <c r="VZ72" s="248"/>
      <c r="WA72" s="202"/>
      <c r="WB72">
        <v>60</v>
      </c>
      <c r="WC72" t="str">
        <f t="shared" si="83"/>
        <v>FALSE</v>
      </c>
      <c r="WD72">
        <f>VLOOKUP($A72,'FuturesInfo (3)'!$A$2:$V$80,22)</f>
        <v>3</v>
      </c>
      <c r="WE72" s="252"/>
      <c r="WF72">
        <f t="shared" si="123"/>
        <v>2</v>
      </c>
      <c r="WG72" s="138">
        <f>VLOOKUP($A72,'FuturesInfo (3)'!$A$2:$O$80,15)*WD72</f>
        <v>69820.800000000003</v>
      </c>
      <c r="WH72" s="138">
        <f>VLOOKUP($A72,'FuturesInfo (3)'!$A$2:$O$80,15)*WF72</f>
        <v>46547.200000000004</v>
      </c>
      <c r="WI72" s="196">
        <f t="shared" si="124"/>
        <v>0</v>
      </c>
      <c r="WJ72" s="196">
        <f t="shared" si="125"/>
        <v>0</v>
      </c>
      <c r="WK72" s="196">
        <f t="shared" si="126"/>
        <v>0</v>
      </c>
      <c r="WL72" s="196">
        <f t="shared" si="127"/>
        <v>0</v>
      </c>
      <c r="WM72" s="196">
        <f t="shared" si="150"/>
        <v>0</v>
      </c>
      <c r="WN72" s="196">
        <f t="shared" si="129"/>
        <v>0</v>
      </c>
      <c r="WO72" s="196">
        <f t="shared" si="137"/>
        <v>0</v>
      </c>
      <c r="WP72" s="196">
        <f>IF(IF(sym!$O61=VU72,1,0)=1,ABS(WG72*VZ72),-ABS(WG72*VZ72))</f>
        <v>0</v>
      </c>
      <c r="WQ72" s="196">
        <f>IF(IF(sym!$N61=VU72,1,0)=1,ABS(WG72*VZ72),-ABS(WG72*VZ72))</f>
        <v>0</v>
      </c>
      <c r="WR72" s="196">
        <f t="shared" si="147"/>
        <v>0</v>
      </c>
      <c r="WS72" s="196">
        <f t="shared" si="131"/>
        <v>0</v>
      </c>
    </row>
    <row r="73" spans="1:617" x14ac:dyDescent="0.25">
      <c r="A73" s="1" t="s">
        <v>399</v>
      </c>
      <c r="B73" s="150" t="str">
        <f>'FuturesInfo (3)'!M61</f>
        <v>@SF</v>
      </c>
      <c r="C73" s="200" t="str">
        <f>VLOOKUP(A73,'FuturesInfo (3)'!$A$2:$K$80,11)</f>
        <v>currency</v>
      </c>
      <c r="F73" t="e">
        <f>#REF!</f>
        <v>#REF!</v>
      </c>
      <c r="G73">
        <v>1</v>
      </c>
      <c r="H73">
        <v>1</v>
      </c>
      <c r="I73">
        <v>1</v>
      </c>
      <c r="J73">
        <f t="shared" si="155"/>
        <v>1</v>
      </c>
      <c r="K73">
        <f t="shared" si="156"/>
        <v>1</v>
      </c>
      <c r="L73" s="184">
        <v>1.4363546310100001E-2</v>
      </c>
      <c r="M73" s="2">
        <v>10</v>
      </c>
      <c r="N73">
        <v>60</v>
      </c>
      <c r="O73" t="str">
        <f t="shared" si="157"/>
        <v>TRUE</v>
      </c>
      <c r="P73">
        <f>VLOOKUP($A73,'FuturesInfo (3)'!$A$2:$V$80,22)</f>
        <v>2</v>
      </c>
      <c r="Q73">
        <f t="shared" si="70"/>
        <v>2</v>
      </c>
      <c r="R73">
        <f t="shared" si="70"/>
        <v>2</v>
      </c>
      <c r="S73" s="138">
        <f>VLOOKUP($A73,'FuturesInfo (3)'!$A$2:$O$80,15)*Q73</f>
        <v>257774.99999999997</v>
      </c>
      <c r="T73" s="144">
        <f t="shared" si="158"/>
        <v>3702.5631500860272</v>
      </c>
      <c r="U73" s="144">
        <f t="shared" si="84"/>
        <v>3702.5631500860272</v>
      </c>
      <c r="W73">
        <f t="shared" si="159"/>
        <v>1</v>
      </c>
      <c r="X73">
        <v>1</v>
      </c>
      <c r="Y73">
        <v>1</v>
      </c>
      <c r="Z73">
        <v>1</v>
      </c>
      <c r="AA73">
        <f t="shared" si="138"/>
        <v>1</v>
      </c>
      <c r="AB73">
        <f t="shared" si="160"/>
        <v>1</v>
      </c>
      <c r="AC73" s="1">
        <v>7.32421875E-3</v>
      </c>
      <c r="AD73" s="2">
        <v>10</v>
      </c>
      <c r="AE73">
        <v>60</v>
      </c>
      <c r="AF73" t="str">
        <f t="shared" si="161"/>
        <v>TRUE</v>
      </c>
      <c r="AG73">
        <f>VLOOKUP($A73,'FuturesInfo (3)'!$A$2:$V$80,22)</f>
        <v>2</v>
      </c>
      <c r="AH73">
        <f t="shared" si="162"/>
        <v>3</v>
      </c>
      <c r="AI73">
        <f t="shared" si="85"/>
        <v>2</v>
      </c>
      <c r="AJ73" s="138">
        <f>VLOOKUP($A73,'FuturesInfo (3)'!$A$2:$O$80,15)*AI73</f>
        <v>257774.99999999997</v>
      </c>
      <c r="AK73" s="196">
        <f t="shared" si="163"/>
        <v>1888.0004882812498</v>
      </c>
      <c r="AL73" s="196">
        <f t="shared" si="87"/>
        <v>1888.0004882812498</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257774.99999999997</v>
      </c>
      <c r="BB73" s="196">
        <f t="shared" si="80"/>
        <v>-1199.5346582649515</v>
      </c>
      <c r="BC73" s="196">
        <f t="shared" si="89"/>
        <v>1199.5346582649515</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f t="shared" si="90"/>
        <v>1</v>
      </c>
      <c r="SX73" s="239">
        <v>-1</v>
      </c>
      <c r="SY73" s="239">
        <v>-1</v>
      </c>
      <c r="SZ73" s="239">
        <v>1</v>
      </c>
      <c r="TA73" s="214">
        <v>1</v>
      </c>
      <c r="TB73" s="240">
        <v>-6</v>
      </c>
      <c r="TC73">
        <f t="shared" si="91"/>
        <v>-1</v>
      </c>
      <c r="TD73">
        <f t="shared" si="92"/>
        <v>-1</v>
      </c>
      <c r="TE73" s="214">
        <v>1</v>
      </c>
      <c r="TF73">
        <f t="shared" si="140"/>
        <v>0</v>
      </c>
      <c r="TG73">
        <f t="shared" si="93"/>
        <v>1</v>
      </c>
      <c r="TH73">
        <f t="shared" si="132"/>
        <v>0</v>
      </c>
      <c r="TI73">
        <f t="shared" si="94"/>
        <v>0</v>
      </c>
      <c r="TJ73" s="248"/>
      <c r="TK73" s="202">
        <v>42544</v>
      </c>
      <c r="TL73">
        <v>60</v>
      </c>
      <c r="TM73" t="str">
        <f t="shared" si="81"/>
        <v>TRUE</v>
      </c>
      <c r="TN73">
        <f>VLOOKUP($A73,'FuturesInfo (3)'!$A$2:$V$80,22)</f>
        <v>2</v>
      </c>
      <c r="TO73" s="252">
        <v>1</v>
      </c>
      <c r="TP73">
        <f t="shared" si="95"/>
        <v>3</v>
      </c>
      <c r="TQ73" s="138">
        <f>VLOOKUP($A73,'FuturesInfo (3)'!$A$2:$O$80,15)*TN73</f>
        <v>257774.99999999997</v>
      </c>
      <c r="TR73" s="138">
        <f>VLOOKUP($A73,'FuturesInfo (3)'!$A$2:$O$80,15)*TP73</f>
        <v>386662.49999999994</v>
      </c>
      <c r="TS73" s="196">
        <f t="shared" si="96"/>
        <v>0</v>
      </c>
      <c r="TT73" s="196">
        <f t="shared" si="97"/>
        <v>0</v>
      </c>
      <c r="TU73" s="196">
        <f t="shared" si="98"/>
        <v>0</v>
      </c>
      <c r="TV73" s="196">
        <f t="shared" si="99"/>
        <v>0</v>
      </c>
      <c r="TW73" s="196">
        <f t="shared" si="148"/>
        <v>0</v>
      </c>
      <c r="TX73" s="196">
        <f t="shared" si="101"/>
        <v>0</v>
      </c>
      <c r="TY73" s="196">
        <f t="shared" si="133"/>
        <v>0</v>
      </c>
      <c r="TZ73" s="196">
        <f>IF(IF(sym!$O62=TE73,1,0)=1,ABS(TQ73*TJ73),-ABS(TQ73*TJ73))</f>
        <v>0</v>
      </c>
      <c r="UA73" s="196">
        <f>IF(IF(sym!$N62=TE73,1,0)=1,ABS(TQ73*TJ73),-ABS(TQ73*TJ73))</f>
        <v>0</v>
      </c>
      <c r="UB73" s="196">
        <f t="shared" si="141"/>
        <v>0</v>
      </c>
      <c r="UC73" s="196">
        <f t="shared" si="103"/>
        <v>0</v>
      </c>
      <c r="UE73">
        <f t="shared" si="104"/>
        <v>1</v>
      </c>
      <c r="UF73" s="239">
        <v>-1</v>
      </c>
      <c r="UG73" s="239">
        <v>-1</v>
      </c>
      <c r="UH73" s="239">
        <v>1</v>
      </c>
      <c r="UI73" s="214">
        <v>1</v>
      </c>
      <c r="UJ73" s="240">
        <v>-6</v>
      </c>
      <c r="UK73">
        <f t="shared" si="105"/>
        <v>-1</v>
      </c>
      <c r="UL73">
        <f t="shared" si="106"/>
        <v>-1</v>
      </c>
      <c r="UM73" s="214"/>
      <c r="UN73">
        <f t="shared" si="153"/>
        <v>0</v>
      </c>
      <c r="UO73">
        <f t="shared" si="151"/>
        <v>0</v>
      </c>
      <c r="UP73">
        <f t="shared" si="134"/>
        <v>0</v>
      </c>
      <c r="UQ73">
        <f t="shared" si="108"/>
        <v>0</v>
      </c>
      <c r="UR73" s="248"/>
      <c r="US73" s="202">
        <v>42544</v>
      </c>
      <c r="UT73">
        <v>60</v>
      </c>
      <c r="UU73" t="str">
        <f t="shared" si="82"/>
        <v>TRUE</v>
      </c>
      <c r="UV73">
        <f>VLOOKUP($A73,'FuturesInfo (3)'!$A$2:$V$80,22)</f>
        <v>2</v>
      </c>
      <c r="UW73" s="252">
        <v>1</v>
      </c>
      <c r="UX73">
        <f t="shared" si="109"/>
        <v>3</v>
      </c>
      <c r="UY73" s="138">
        <f>VLOOKUP($A73,'FuturesInfo (3)'!$A$2:$O$80,15)*UV73</f>
        <v>257774.99999999997</v>
      </c>
      <c r="UZ73" s="138">
        <f>VLOOKUP($A73,'FuturesInfo (3)'!$A$2:$O$80,15)*UX73</f>
        <v>386662.49999999994</v>
      </c>
      <c r="VA73" s="196">
        <f t="shared" si="110"/>
        <v>0</v>
      </c>
      <c r="VB73" s="196">
        <f t="shared" si="111"/>
        <v>0</v>
      </c>
      <c r="VC73" s="196">
        <f t="shared" si="112"/>
        <v>0</v>
      </c>
      <c r="VD73" s="196">
        <f t="shared" si="113"/>
        <v>0</v>
      </c>
      <c r="VE73" s="196">
        <f t="shared" si="149"/>
        <v>0</v>
      </c>
      <c r="VF73" s="196">
        <f t="shared" si="115"/>
        <v>0</v>
      </c>
      <c r="VG73" s="196">
        <f t="shared" si="135"/>
        <v>0</v>
      </c>
      <c r="VH73" s="196">
        <f>IF(IF(sym!$O62=UM73,1,0)=1,ABS(UY73*UR73),-ABS(UY73*UR73))</f>
        <v>0</v>
      </c>
      <c r="VI73" s="196">
        <f>IF(IF(sym!$N62=UM73,1,0)=1,ABS(UY73*UR73),-ABS(UY73*UR73))</f>
        <v>0</v>
      </c>
      <c r="VJ73" s="196">
        <f t="shared" si="144"/>
        <v>0</v>
      </c>
      <c r="VK73" s="196">
        <f t="shared" si="117"/>
        <v>0</v>
      </c>
      <c r="VM73">
        <f t="shared" si="118"/>
        <v>0</v>
      </c>
      <c r="VN73" s="239"/>
      <c r="VO73" s="239"/>
      <c r="VP73" s="239"/>
      <c r="VQ73" s="214"/>
      <c r="VR73" s="240"/>
      <c r="VS73">
        <f t="shared" si="119"/>
        <v>1</v>
      </c>
      <c r="VT73">
        <f t="shared" si="120"/>
        <v>0</v>
      </c>
      <c r="VU73" s="214"/>
      <c r="VV73">
        <f t="shared" si="154"/>
        <v>1</v>
      </c>
      <c r="VW73">
        <f t="shared" si="152"/>
        <v>1</v>
      </c>
      <c r="VX73">
        <f t="shared" si="136"/>
        <v>0</v>
      </c>
      <c r="VY73">
        <f t="shared" si="122"/>
        <v>1</v>
      </c>
      <c r="VZ73" s="248"/>
      <c r="WA73" s="202"/>
      <c r="WB73">
        <v>60</v>
      </c>
      <c r="WC73" t="str">
        <f t="shared" si="83"/>
        <v>FALSE</v>
      </c>
      <c r="WD73">
        <f>VLOOKUP($A73,'FuturesInfo (3)'!$A$2:$V$80,22)</f>
        <v>2</v>
      </c>
      <c r="WE73" s="252"/>
      <c r="WF73">
        <f t="shared" si="123"/>
        <v>2</v>
      </c>
      <c r="WG73" s="138">
        <f>VLOOKUP($A73,'FuturesInfo (3)'!$A$2:$O$80,15)*WD73</f>
        <v>257774.99999999997</v>
      </c>
      <c r="WH73" s="138">
        <f>VLOOKUP($A73,'FuturesInfo (3)'!$A$2:$O$80,15)*WF73</f>
        <v>257774.99999999997</v>
      </c>
      <c r="WI73" s="196">
        <f t="shared" si="124"/>
        <v>0</v>
      </c>
      <c r="WJ73" s="196">
        <f t="shared" si="125"/>
        <v>0</v>
      </c>
      <c r="WK73" s="196">
        <f t="shared" si="126"/>
        <v>0</v>
      </c>
      <c r="WL73" s="196">
        <f t="shared" si="127"/>
        <v>0</v>
      </c>
      <c r="WM73" s="196">
        <f t="shared" si="150"/>
        <v>0</v>
      </c>
      <c r="WN73" s="196">
        <f t="shared" si="129"/>
        <v>0</v>
      </c>
      <c r="WO73" s="196">
        <f t="shared" si="137"/>
        <v>0</v>
      </c>
      <c r="WP73" s="196">
        <f>IF(IF(sym!$O62=VU73,1,0)=1,ABS(WG73*VZ73),-ABS(WG73*VZ73))</f>
        <v>0</v>
      </c>
      <c r="WQ73" s="196">
        <f>IF(IF(sym!$N62=VU73,1,0)=1,ABS(WG73*VZ73),-ABS(WG73*VZ73))</f>
        <v>0</v>
      </c>
      <c r="WR73" s="196">
        <f t="shared" si="147"/>
        <v>0</v>
      </c>
      <c r="WS73" s="196">
        <f t="shared" si="131"/>
        <v>0</v>
      </c>
    </row>
    <row r="74" spans="1:617" x14ac:dyDescent="0.25">
      <c r="A74" s="1" t="s">
        <v>401</v>
      </c>
      <c r="B74" s="150" t="str">
        <f>'FuturesInfo (3)'!M62</f>
        <v>QSI</v>
      </c>
      <c r="C74" s="200" t="str">
        <f>VLOOKUP(A74,'FuturesInfo (3)'!$A$2:$K$80,11)</f>
        <v>metal</v>
      </c>
      <c r="F74" t="e">
        <f>#REF!</f>
        <v>#REF!</v>
      </c>
      <c r="G74">
        <v>-1</v>
      </c>
      <c r="H74">
        <v>-1</v>
      </c>
      <c r="I74">
        <v>1</v>
      </c>
      <c r="J74">
        <f t="shared" si="155"/>
        <v>0</v>
      </c>
      <c r="K74">
        <f t="shared" si="156"/>
        <v>0</v>
      </c>
      <c r="L74" s="184">
        <v>2.1216848673900002E-2</v>
      </c>
      <c r="M74" s="2">
        <v>10</v>
      </c>
      <c r="N74">
        <v>60</v>
      </c>
      <c r="O74" t="str">
        <f t="shared" si="157"/>
        <v>TRUE</v>
      </c>
      <c r="P74">
        <f>VLOOKUP($A74,'FuturesInfo (3)'!$A$2:$V$80,22)</f>
        <v>1</v>
      </c>
      <c r="Q74">
        <f t="shared" si="70"/>
        <v>1</v>
      </c>
      <c r="R74">
        <f t="shared" si="70"/>
        <v>1</v>
      </c>
      <c r="S74" s="138">
        <f>VLOOKUP($A74,'FuturesInfo (3)'!$A$2:$O$80,15)*Q74</f>
        <v>97940</v>
      </c>
      <c r="T74" s="144">
        <f t="shared" si="158"/>
        <v>-2077.9781591217661</v>
      </c>
      <c r="U74" s="144">
        <f t="shared" si="84"/>
        <v>-2077.9781591217661</v>
      </c>
      <c r="W74">
        <f t="shared" si="159"/>
        <v>-1</v>
      </c>
      <c r="X74">
        <v>1</v>
      </c>
      <c r="Y74">
        <v>-1</v>
      </c>
      <c r="Z74">
        <v>1</v>
      </c>
      <c r="AA74">
        <f t="shared" si="138"/>
        <v>1</v>
      </c>
      <c r="AB74">
        <f t="shared" si="160"/>
        <v>0</v>
      </c>
      <c r="AC74" s="1">
        <v>5.0106935533100003E-3</v>
      </c>
      <c r="AD74" s="2">
        <v>10</v>
      </c>
      <c r="AE74">
        <v>60</v>
      </c>
      <c r="AF74" t="str">
        <f t="shared" si="161"/>
        <v>TRUE</v>
      </c>
      <c r="AG74">
        <f>VLOOKUP($A74,'FuturesInfo (3)'!$A$2:$V$80,22)</f>
        <v>1</v>
      </c>
      <c r="AH74">
        <f t="shared" si="162"/>
        <v>1</v>
      </c>
      <c r="AI74">
        <f t="shared" si="85"/>
        <v>1</v>
      </c>
      <c r="AJ74" s="138">
        <f>VLOOKUP($A74,'FuturesInfo (3)'!$A$2:$O$80,15)*AI74</f>
        <v>97940</v>
      </c>
      <c r="AK74" s="196">
        <f t="shared" si="163"/>
        <v>490.74732661118145</v>
      </c>
      <c r="AL74" s="196">
        <f t="shared" si="87"/>
        <v>-490.74732661118145</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97940</v>
      </c>
      <c r="BB74" s="196">
        <f t="shared" si="80"/>
        <v>-315.6089256402372</v>
      </c>
      <c r="BC74" s="196">
        <f t="shared" si="89"/>
        <v>315.6089256402372</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f t="shared" si="90"/>
        <v>1</v>
      </c>
      <c r="SX74" s="239">
        <v>1</v>
      </c>
      <c r="SY74" s="239">
        <v>1</v>
      </c>
      <c r="SZ74" s="239">
        <v>1</v>
      </c>
      <c r="TA74" s="214">
        <v>1</v>
      </c>
      <c r="TB74" s="240">
        <v>-9</v>
      </c>
      <c r="TC74">
        <f t="shared" si="91"/>
        <v>-1</v>
      </c>
      <c r="TD74">
        <f t="shared" si="92"/>
        <v>-1</v>
      </c>
      <c r="TE74" s="214">
        <v>1</v>
      </c>
      <c r="TF74">
        <f t="shared" si="140"/>
        <v>1</v>
      </c>
      <c r="TG74">
        <f t="shared" si="93"/>
        <v>1</v>
      </c>
      <c r="TH74">
        <f t="shared" si="132"/>
        <v>0</v>
      </c>
      <c r="TI74">
        <f t="shared" si="94"/>
        <v>0</v>
      </c>
      <c r="TJ74" s="248"/>
      <c r="TK74" s="202">
        <v>42541</v>
      </c>
      <c r="TL74">
        <v>60</v>
      </c>
      <c r="TM74" t="str">
        <f t="shared" si="81"/>
        <v>TRUE</v>
      </c>
      <c r="TN74">
        <f>VLOOKUP($A74,'FuturesInfo (3)'!$A$2:$V$80,22)</f>
        <v>1</v>
      </c>
      <c r="TO74" s="252">
        <v>2</v>
      </c>
      <c r="TP74">
        <f t="shared" si="95"/>
        <v>1</v>
      </c>
      <c r="TQ74" s="138">
        <f>VLOOKUP($A74,'FuturesInfo (3)'!$A$2:$O$80,15)*TN74</f>
        <v>97940</v>
      </c>
      <c r="TR74" s="138">
        <f>VLOOKUP($A74,'FuturesInfo (3)'!$A$2:$O$80,15)*TP74</f>
        <v>97940</v>
      </c>
      <c r="TS74" s="196">
        <f t="shared" si="96"/>
        <v>0</v>
      </c>
      <c r="TT74" s="196">
        <f t="shared" si="97"/>
        <v>0</v>
      </c>
      <c r="TU74" s="196">
        <f t="shared" si="98"/>
        <v>0</v>
      </c>
      <c r="TV74" s="196">
        <f t="shared" si="99"/>
        <v>0</v>
      </c>
      <c r="TW74" s="196">
        <f t="shared" si="148"/>
        <v>0</v>
      </c>
      <c r="TX74" s="196">
        <f t="shared" si="101"/>
        <v>0</v>
      </c>
      <c r="TY74" s="196">
        <f t="shared" si="133"/>
        <v>0</v>
      </c>
      <c r="TZ74" s="196">
        <f>IF(IF(sym!$O63=TE74,1,0)=1,ABS(TQ74*TJ74),-ABS(TQ74*TJ74))</f>
        <v>0</v>
      </c>
      <c r="UA74" s="196">
        <f>IF(IF(sym!$N63=TE74,1,0)=1,ABS(TQ74*TJ74),-ABS(TQ74*TJ74))</f>
        <v>0</v>
      </c>
      <c r="UB74" s="196">
        <f t="shared" si="141"/>
        <v>0</v>
      </c>
      <c r="UC74" s="196">
        <f t="shared" si="103"/>
        <v>0</v>
      </c>
      <c r="UE74">
        <f t="shared" si="104"/>
        <v>1</v>
      </c>
      <c r="UF74" s="239">
        <v>1</v>
      </c>
      <c r="UG74" s="239">
        <v>1</v>
      </c>
      <c r="UH74" s="239">
        <v>1</v>
      </c>
      <c r="UI74" s="214">
        <v>1</v>
      </c>
      <c r="UJ74" s="240">
        <v>-9</v>
      </c>
      <c r="UK74">
        <f t="shared" si="105"/>
        <v>-1</v>
      </c>
      <c r="UL74">
        <f t="shared" si="106"/>
        <v>-1</v>
      </c>
      <c r="UM74" s="214"/>
      <c r="UN74">
        <f t="shared" si="153"/>
        <v>0</v>
      </c>
      <c r="UO74">
        <f t="shared" si="151"/>
        <v>0</v>
      </c>
      <c r="UP74">
        <f t="shared" si="134"/>
        <v>0</v>
      </c>
      <c r="UQ74">
        <f t="shared" si="108"/>
        <v>0</v>
      </c>
      <c r="UR74" s="248"/>
      <c r="US74" s="202">
        <v>42541</v>
      </c>
      <c r="UT74">
        <v>60</v>
      </c>
      <c r="UU74" t="str">
        <f t="shared" si="82"/>
        <v>TRUE</v>
      </c>
      <c r="UV74">
        <f>VLOOKUP($A74,'FuturesInfo (3)'!$A$2:$V$80,22)</f>
        <v>1</v>
      </c>
      <c r="UW74" s="252">
        <v>2</v>
      </c>
      <c r="UX74">
        <f t="shared" si="109"/>
        <v>1</v>
      </c>
      <c r="UY74" s="138">
        <f>VLOOKUP($A74,'FuturesInfo (3)'!$A$2:$O$80,15)*UV74</f>
        <v>97940</v>
      </c>
      <c r="UZ74" s="138">
        <f>VLOOKUP($A74,'FuturesInfo (3)'!$A$2:$O$80,15)*UX74</f>
        <v>97940</v>
      </c>
      <c r="VA74" s="196">
        <f t="shared" si="110"/>
        <v>0</v>
      </c>
      <c r="VB74" s="196">
        <f t="shared" si="111"/>
        <v>0</v>
      </c>
      <c r="VC74" s="196">
        <f t="shared" si="112"/>
        <v>0</v>
      </c>
      <c r="VD74" s="196">
        <f t="shared" si="113"/>
        <v>0</v>
      </c>
      <c r="VE74" s="196">
        <f t="shared" si="149"/>
        <v>0</v>
      </c>
      <c r="VF74" s="196">
        <f t="shared" si="115"/>
        <v>0</v>
      </c>
      <c r="VG74" s="196">
        <f t="shared" si="135"/>
        <v>0</v>
      </c>
      <c r="VH74" s="196">
        <f>IF(IF(sym!$O63=UM74,1,0)=1,ABS(UY74*UR74),-ABS(UY74*UR74))</f>
        <v>0</v>
      </c>
      <c r="VI74" s="196">
        <f>IF(IF(sym!$N63=UM74,1,0)=1,ABS(UY74*UR74),-ABS(UY74*UR74))</f>
        <v>0</v>
      </c>
      <c r="VJ74" s="196">
        <f t="shared" si="144"/>
        <v>0</v>
      </c>
      <c r="VK74" s="196">
        <f t="shared" si="117"/>
        <v>0</v>
      </c>
      <c r="VM74">
        <f t="shared" si="118"/>
        <v>0</v>
      </c>
      <c r="VN74" s="239"/>
      <c r="VO74" s="239"/>
      <c r="VP74" s="239"/>
      <c r="VQ74" s="214"/>
      <c r="VR74" s="240"/>
      <c r="VS74">
        <f t="shared" si="119"/>
        <v>1</v>
      </c>
      <c r="VT74">
        <f t="shared" si="120"/>
        <v>0</v>
      </c>
      <c r="VU74" s="214"/>
      <c r="VV74">
        <f t="shared" si="154"/>
        <v>1</v>
      </c>
      <c r="VW74">
        <f t="shared" si="152"/>
        <v>1</v>
      </c>
      <c r="VX74">
        <f t="shared" si="136"/>
        <v>0</v>
      </c>
      <c r="VY74">
        <f t="shared" si="122"/>
        <v>1</v>
      </c>
      <c r="VZ74" s="248"/>
      <c r="WA74" s="202"/>
      <c r="WB74">
        <v>60</v>
      </c>
      <c r="WC74" t="str">
        <f t="shared" si="83"/>
        <v>FALSE</v>
      </c>
      <c r="WD74">
        <f>VLOOKUP($A74,'FuturesInfo (3)'!$A$2:$V$80,22)</f>
        <v>1</v>
      </c>
      <c r="WE74" s="252"/>
      <c r="WF74">
        <f t="shared" si="123"/>
        <v>1</v>
      </c>
      <c r="WG74" s="138">
        <f>VLOOKUP($A74,'FuturesInfo (3)'!$A$2:$O$80,15)*WD74</f>
        <v>97940</v>
      </c>
      <c r="WH74" s="138">
        <f>VLOOKUP($A74,'FuturesInfo (3)'!$A$2:$O$80,15)*WF74</f>
        <v>97940</v>
      </c>
      <c r="WI74" s="196">
        <f t="shared" si="124"/>
        <v>0</v>
      </c>
      <c r="WJ74" s="196">
        <f t="shared" si="125"/>
        <v>0</v>
      </c>
      <c r="WK74" s="196">
        <f t="shared" si="126"/>
        <v>0</v>
      </c>
      <c r="WL74" s="196">
        <f t="shared" si="127"/>
        <v>0</v>
      </c>
      <c r="WM74" s="196">
        <f t="shared" si="150"/>
        <v>0</v>
      </c>
      <c r="WN74" s="196">
        <f t="shared" si="129"/>
        <v>0</v>
      </c>
      <c r="WO74" s="196">
        <f t="shared" si="137"/>
        <v>0</v>
      </c>
      <c r="WP74" s="196">
        <f>IF(IF(sym!$O63=VU74,1,0)=1,ABS(WG74*VZ74),-ABS(WG74*VZ74))</f>
        <v>0</v>
      </c>
      <c r="WQ74" s="196">
        <f>IF(IF(sym!$N63=VU74,1,0)=1,ABS(WG74*VZ74),-ABS(WG74*VZ74))</f>
        <v>0</v>
      </c>
      <c r="WR74" s="196">
        <f t="shared" si="147"/>
        <v>0</v>
      </c>
      <c r="WS74" s="196">
        <f t="shared" si="131"/>
        <v>0</v>
      </c>
    </row>
    <row r="75" spans="1:617" x14ac:dyDescent="0.25">
      <c r="A75" s="1" t="s">
        <v>403</v>
      </c>
      <c r="B75" s="150" t="str">
        <f>'FuturesInfo (3)'!M63</f>
        <v>IN</v>
      </c>
      <c r="C75" s="200" t="str">
        <f>VLOOKUP(A75,'FuturesInfo (3)'!$A$2:$K$80,11)</f>
        <v>index</v>
      </c>
      <c r="F75" t="e">
        <f>#REF!</f>
        <v>#REF!</v>
      </c>
      <c r="G75">
        <v>1</v>
      </c>
      <c r="H75">
        <v>-1</v>
      </c>
      <c r="I75">
        <v>1</v>
      </c>
      <c r="J75">
        <f t="shared" si="155"/>
        <v>1</v>
      </c>
      <c r="K75">
        <f t="shared" si="156"/>
        <v>0</v>
      </c>
      <c r="L75" s="184">
        <v>3.6434296818099997E-4</v>
      </c>
      <c r="M75" s="2">
        <v>10</v>
      </c>
      <c r="N75">
        <v>60</v>
      </c>
      <c r="O75" t="str">
        <f t="shared" si="157"/>
        <v>TRUE</v>
      </c>
      <c r="P75">
        <f>VLOOKUP($A75,'FuturesInfo (3)'!$A$2:$V$80,22)</f>
        <v>9</v>
      </c>
      <c r="Q75">
        <f t="shared" si="70"/>
        <v>9</v>
      </c>
      <c r="R75">
        <f t="shared" si="70"/>
        <v>9</v>
      </c>
      <c r="S75" s="138">
        <f>VLOOKUP($A75,'FuturesInfo (3)'!$A$2:$O$80,15)*Q75</f>
        <v>151056</v>
      </c>
      <c r="T75" s="144">
        <f t="shared" si="158"/>
        <v>55.036191401549132</v>
      </c>
      <c r="U75" s="144">
        <f t="shared" si="84"/>
        <v>-55.036191401549132</v>
      </c>
      <c r="W75">
        <f t="shared" si="159"/>
        <v>1</v>
      </c>
      <c r="X75">
        <v>1</v>
      </c>
      <c r="Y75">
        <v>-1</v>
      </c>
      <c r="Z75">
        <v>-1</v>
      </c>
      <c r="AA75">
        <f t="shared" si="138"/>
        <v>0</v>
      </c>
      <c r="AB75">
        <f t="shared" si="160"/>
        <v>1</v>
      </c>
      <c r="AC75" s="1">
        <v>-3.0350855894100001E-4</v>
      </c>
      <c r="AD75" s="2">
        <v>10</v>
      </c>
      <c r="AE75">
        <v>60</v>
      </c>
      <c r="AF75" t="str">
        <f t="shared" si="161"/>
        <v>TRUE</v>
      </c>
      <c r="AG75">
        <f>VLOOKUP($A75,'FuturesInfo (3)'!$A$2:$V$80,22)</f>
        <v>9</v>
      </c>
      <c r="AH75">
        <f t="shared" si="162"/>
        <v>7</v>
      </c>
      <c r="AI75">
        <f t="shared" si="85"/>
        <v>9</v>
      </c>
      <c r="AJ75" s="138">
        <f>VLOOKUP($A75,'FuturesInfo (3)'!$A$2:$O$80,15)*AI75</f>
        <v>151056</v>
      </c>
      <c r="AK75" s="196">
        <f t="shared" si="163"/>
        <v>-45.846788879391696</v>
      </c>
      <c r="AL75" s="196">
        <f t="shared" si="87"/>
        <v>45.846788879391696</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151056</v>
      </c>
      <c r="BB75" s="196">
        <f t="shared" si="80"/>
        <v>-1008.9355759305437</v>
      </c>
      <c r="BC75" s="196">
        <f t="shared" si="89"/>
        <v>1008.9355759305437</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f t="shared" si="90"/>
        <v>1</v>
      </c>
      <c r="SX75" s="239">
        <v>1</v>
      </c>
      <c r="SY75" s="239">
        <v>-1</v>
      </c>
      <c r="SZ75" s="239">
        <v>1</v>
      </c>
      <c r="TA75" s="214">
        <v>1</v>
      </c>
      <c r="TB75" s="240">
        <v>5</v>
      </c>
      <c r="TC75">
        <f t="shared" si="91"/>
        <v>-1</v>
      </c>
      <c r="TD75">
        <f t="shared" si="92"/>
        <v>1</v>
      </c>
      <c r="TE75" s="214">
        <v>1</v>
      </c>
      <c r="TF75">
        <f t="shared" si="140"/>
        <v>1</v>
      </c>
      <c r="TG75">
        <f t="shared" si="93"/>
        <v>1</v>
      </c>
      <c r="TH75">
        <f t="shared" si="132"/>
        <v>0</v>
      </c>
      <c r="TI75">
        <f t="shared" si="94"/>
        <v>1</v>
      </c>
      <c r="TJ75" s="248">
        <v>4.1280287167199999E-3</v>
      </c>
      <c r="TK75" s="202">
        <v>42545</v>
      </c>
      <c r="TL75">
        <v>60</v>
      </c>
      <c r="TM75" t="str">
        <f t="shared" si="81"/>
        <v>TRUE</v>
      </c>
      <c r="TN75">
        <f>VLOOKUP($A75,'FuturesInfo (3)'!$A$2:$V$80,22)</f>
        <v>9</v>
      </c>
      <c r="TO75" s="252">
        <v>2</v>
      </c>
      <c r="TP75">
        <f t="shared" si="95"/>
        <v>7</v>
      </c>
      <c r="TQ75" s="138">
        <f>VLOOKUP($A75,'FuturesInfo (3)'!$A$2:$O$80,15)*TN75</f>
        <v>151056</v>
      </c>
      <c r="TR75" s="138">
        <f>VLOOKUP($A75,'FuturesInfo (3)'!$A$2:$O$80,15)*TP75</f>
        <v>117488</v>
      </c>
      <c r="TS75" s="196">
        <f t="shared" si="96"/>
        <v>623.56350583285632</v>
      </c>
      <c r="TT75" s="196">
        <f t="shared" si="97"/>
        <v>484.99383786999937</v>
      </c>
      <c r="TU75" s="196">
        <f t="shared" si="98"/>
        <v>623.56350583285632</v>
      </c>
      <c r="TV75" s="196">
        <f t="shared" si="99"/>
        <v>-623.56350583285632</v>
      </c>
      <c r="TW75" s="196">
        <f t="shared" si="148"/>
        <v>623.56350583285632</v>
      </c>
      <c r="TX75" s="196">
        <f t="shared" si="101"/>
        <v>-623.56350583285632</v>
      </c>
      <c r="TY75" s="196">
        <f t="shared" si="133"/>
        <v>623.56350583285632</v>
      </c>
      <c r="TZ75" s="196">
        <f>IF(IF(sym!$O64=TE75,1,0)=1,ABS(TQ75*TJ75),-ABS(TQ75*TJ75))</f>
        <v>623.56350583285632</v>
      </c>
      <c r="UA75" s="196">
        <f>IF(IF(sym!$N64=TE75,1,0)=1,ABS(TQ75*TJ75),-ABS(TQ75*TJ75))</f>
        <v>-623.56350583285632</v>
      </c>
      <c r="UB75" s="196">
        <f t="shared" si="141"/>
        <v>-623.56350583285632</v>
      </c>
      <c r="UC75" s="196">
        <f t="shared" si="103"/>
        <v>623.56350583285632</v>
      </c>
      <c r="UE75">
        <f t="shared" si="104"/>
        <v>1</v>
      </c>
      <c r="UF75" s="239">
        <v>1</v>
      </c>
      <c r="UG75" s="239">
        <v>-1</v>
      </c>
      <c r="UH75" s="239">
        <v>1</v>
      </c>
      <c r="UI75" s="214">
        <v>-1</v>
      </c>
      <c r="UJ75" s="240">
        <v>6</v>
      </c>
      <c r="UK75">
        <f t="shared" si="105"/>
        <v>1</v>
      </c>
      <c r="UL75">
        <f t="shared" si="106"/>
        <v>-1</v>
      </c>
      <c r="UM75" s="214"/>
      <c r="UN75">
        <f t="shared" si="153"/>
        <v>0</v>
      </c>
      <c r="UO75">
        <f t="shared" si="151"/>
        <v>0</v>
      </c>
      <c r="UP75">
        <f t="shared" si="134"/>
        <v>0</v>
      </c>
      <c r="UQ75">
        <f t="shared" si="108"/>
        <v>0</v>
      </c>
      <c r="UR75" s="248"/>
      <c r="US75" s="202">
        <v>42545</v>
      </c>
      <c r="UT75">
        <v>60</v>
      </c>
      <c r="UU75" t="str">
        <f t="shared" si="82"/>
        <v>TRUE</v>
      </c>
      <c r="UV75">
        <f>VLOOKUP($A75,'FuturesInfo (3)'!$A$2:$V$80,22)</f>
        <v>9</v>
      </c>
      <c r="UW75" s="252">
        <v>2</v>
      </c>
      <c r="UX75">
        <f t="shared" si="109"/>
        <v>7</v>
      </c>
      <c r="UY75" s="138">
        <f>VLOOKUP($A75,'FuturesInfo (3)'!$A$2:$O$80,15)*UV75</f>
        <v>151056</v>
      </c>
      <c r="UZ75" s="138">
        <f>VLOOKUP($A75,'FuturesInfo (3)'!$A$2:$O$80,15)*UX75</f>
        <v>117488</v>
      </c>
      <c r="VA75" s="196">
        <f t="shared" si="110"/>
        <v>0</v>
      </c>
      <c r="VB75" s="196">
        <f t="shared" si="111"/>
        <v>0</v>
      </c>
      <c r="VC75" s="196">
        <f t="shared" si="112"/>
        <v>0</v>
      </c>
      <c r="VD75" s="196">
        <f t="shared" si="113"/>
        <v>0</v>
      </c>
      <c r="VE75" s="196">
        <f t="shared" si="149"/>
        <v>0</v>
      </c>
      <c r="VF75" s="196">
        <f t="shared" si="115"/>
        <v>0</v>
      </c>
      <c r="VG75" s="196">
        <f t="shared" si="135"/>
        <v>0</v>
      </c>
      <c r="VH75" s="196">
        <f>IF(IF(sym!$O64=UM75,1,0)=1,ABS(UY75*UR75),-ABS(UY75*UR75))</f>
        <v>0</v>
      </c>
      <c r="VI75" s="196">
        <f>IF(IF(sym!$N64=UM75,1,0)=1,ABS(UY75*UR75),-ABS(UY75*UR75))</f>
        <v>0</v>
      </c>
      <c r="VJ75" s="196">
        <f t="shared" si="144"/>
        <v>0</v>
      </c>
      <c r="VK75" s="196">
        <f t="shared" si="117"/>
        <v>0</v>
      </c>
      <c r="VM75">
        <f t="shared" si="118"/>
        <v>0</v>
      </c>
      <c r="VN75" s="239"/>
      <c r="VO75" s="239"/>
      <c r="VP75" s="239"/>
      <c r="VQ75" s="214"/>
      <c r="VR75" s="240"/>
      <c r="VS75">
        <f t="shared" si="119"/>
        <v>1</v>
      </c>
      <c r="VT75">
        <f t="shared" si="120"/>
        <v>0</v>
      </c>
      <c r="VU75" s="214"/>
      <c r="VV75">
        <f t="shared" si="154"/>
        <v>1</v>
      </c>
      <c r="VW75">
        <f t="shared" si="152"/>
        <v>1</v>
      </c>
      <c r="VX75">
        <f t="shared" si="136"/>
        <v>0</v>
      </c>
      <c r="VY75">
        <f t="shared" si="122"/>
        <v>1</v>
      </c>
      <c r="VZ75" s="248"/>
      <c r="WA75" s="202"/>
      <c r="WB75">
        <v>60</v>
      </c>
      <c r="WC75" t="str">
        <f t="shared" si="83"/>
        <v>FALSE</v>
      </c>
      <c r="WD75">
        <f>VLOOKUP($A75,'FuturesInfo (3)'!$A$2:$V$80,22)</f>
        <v>9</v>
      </c>
      <c r="WE75" s="252"/>
      <c r="WF75">
        <f t="shared" si="123"/>
        <v>7</v>
      </c>
      <c r="WG75" s="138">
        <f>VLOOKUP($A75,'FuturesInfo (3)'!$A$2:$O$80,15)*WD75</f>
        <v>151056</v>
      </c>
      <c r="WH75" s="138">
        <f>VLOOKUP($A75,'FuturesInfo (3)'!$A$2:$O$80,15)*WF75</f>
        <v>117488</v>
      </c>
      <c r="WI75" s="196">
        <f t="shared" si="124"/>
        <v>0</v>
      </c>
      <c r="WJ75" s="196">
        <f t="shared" si="125"/>
        <v>0</v>
      </c>
      <c r="WK75" s="196">
        <f t="shared" si="126"/>
        <v>0</v>
      </c>
      <c r="WL75" s="196">
        <f t="shared" si="127"/>
        <v>0</v>
      </c>
      <c r="WM75" s="196">
        <f t="shared" si="150"/>
        <v>0</v>
      </c>
      <c r="WN75" s="196">
        <f t="shared" si="129"/>
        <v>0</v>
      </c>
      <c r="WO75" s="196">
        <f t="shared" si="137"/>
        <v>0</v>
      </c>
      <c r="WP75" s="196">
        <f>IF(IF(sym!$O64=VU75,1,0)=1,ABS(WG75*VZ75),-ABS(WG75*VZ75))</f>
        <v>0</v>
      </c>
      <c r="WQ75" s="196">
        <f>IF(IF(sym!$N64=VU75,1,0)=1,ABS(WG75*VZ75),-ABS(WG75*VZ75))</f>
        <v>0</v>
      </c>
      <c r="WR75" s="196">
        <f t="shared" si="147"/>
        <v>0</v>
      </c>
      <c r="WS75" s="196">
        <f t="shared" si="131"/>
        <v>0</v>
      </c>
    </row>
    <row r="76" spans="1:617" x14ac:dyDescent="0.25">
      <c r="A76" s="1" t="s">
        <v>1001</v>
      </c>
      <c r="B76" s="150" t="str">
        <f>'FuturesInfo (3)'!M64</f>
        <v>BB</v>
      </c>
      <c r="C76" s="200" t="str">
        <f>VLOOKUP(A76,'FuturesInfo (3)'!$A$2:$K$80,11)</f>
        <v>rates</v>
      </c>
      <c r="F76" t="e">
        <f>#REF!</f>
        <v>#REF!</v>
      </c>
      <c r="G76">
        <v>1</v>
      </c>
      <c r="H76">
        <v>1</v>
      </c>
      <c r="I76">
        <v>1</v>
      </c>
      <c r="J76">
        <f t="shared" si="155"/>
        <v>1</v>
      </c>
      <c r="K76">
        <f t="shared" si="156"/>
        <v>1</v>
      </c>
      <c r="L76" s="184">
        <v>3.2905561039800002E-4</v>
      </c>
      <c r="M76" s="2">
        <v>10</v>
      </c>
      <c r="N76">
        <v>60</v>
      </c>
      <c r="O76" t="str">
        <f t="shared" si="157"/>
        <v>TRUE</v>
      </c>
      <c r="P76">
        <f>VLOOKUP($A76,'FuturesInfo (3)'!$A$2:$V$80,22)</f>
        <v>7</v>
      </c>
      <c r="Q76">
        <f t="shared" si="70"/>
        <v>7</v>
      </c>
      <c r="R76">
        <f t="shared" si="70"/>
        <v>7</v>
      </c>
      <c r="S76" s="138">
        <f>VLOOKUP($A76,'FuturesInfo (3)'!$A$2:$O$80,15)*Q76</f>
        <v>1047152.1395539426</v>
      </c>
      <c r="T76" s="144">
        <f t="shared" si="158"/>
        <v>344.57128646049426</v>
      </c>
      <c r="U76" s="144">
        <f t="shared" si="84"/>
        <v>344.57128646049426</v>
      </c>
      <c r="W76">
        <f t="shared" si="159"/>
        <v>1</v>
      </c>
      <c r="X76">
        <v>1</v>
      </c>
      <c r="Y76">
        <v>1</v>
      </c>
      <c r="Z76">
        <v>1</v>
      </c>
      <c r="AA76">
        <f t="shared" si="138"/>
        <v>1</v>
      </c>
      <c r="AB76">
        <f t="shared" si="160"/>
        <v>1</v>
      </c>
      <c r="AC76" s="1">
        <v>1.1184210526300001E-3</v>
      </c>
      <c r="AD76" s="2">
        <v>10</v>
      </c>
      <c r="AE76">
        <v>60</v>
      </c>
      <c r="AF76" t="str">
        <f t="shared" si="161"/>
        <v>TRUE</v>
      </c>
      <c r="AG76">
        <f>VLOOKUP($A76,'FuturesInfo (3)'!$A$2:$V$80,22)</f>
        <v>7</v>
      </c>
      <c r="AH76">
        <f t="shared" si="162"/>
        <v>9</v>
      </c>
      <c r="AI76">
        <f t="shared" si="85"/>
        <v>7</v>
      </c>
      <c r="AJ76" s="138">
        <f>VLOOKUP($A76,'FuturesInfo (3)'!$A$2:$O$80,15)*AI76</f>
        <v>1047152.1395539426</v>
      </c>
      <c r="AK76" s="196">
        <f t="shared" si="163"/>
        <v>1171.1569981836772</v>
      </c>
      <c r="AL76" s="196">
        <f t="shared" si="87"/>
        <v>1171.1569981836772</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1047152.1395539426</v>
      </c>
      <c r="BB76" s="196">
        <f t="shared" si="80"/>
        <v>-550.51699523082402</v>
      </c>
      <c r="BC76" s="196">
        <f t="shared" si="89"/>
        <v>-550.51699523082402</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f t="shared" si="90"/>
        <v>1</v>
      </c>
      <c r="SX76" s="239">
        <v>1</v>
      </c>
      <c r="SY76" s="239">
        <v>-1</v>
      </c>
      <c r="SZ76" s="239">
        <v>1</v>
      </c>
      <c r="TA76" s="214">
        <v>1</v>
      </c>
      <c r="TB76" s="240">
        <v>7</v>
      </c>
      <c r="TC76">
        <f t="shared" si="91"/>
        <v>-1</v>
      </c>
      <c r="TD76">
        <f t="shared" si="92"/>
        <v>1</v>
      </c>
      <c r="TE76" s="214">
        <v>-1</v>
      </c>
      <c r="TF76">
        <f t="shared" si="140"/>
        <v>0</v>
      </c>
      <c r="TG76">
        <f t="shared" si="93"/>
        <v>0</v>
      </c>
      <c r="TH76">
        <f t="shared" si="132"/>
        <v>1</v>
      </c>
      <c r="TI76">
        <f t="shared" si="94"/>
        <v>0</v>
      </c>
      <c r="TJ76" s="248">
        <v>-4.5632333767900001E-4</v>
      </c>
      <c r="TK76" s="202">
        <v>42543</v>
      </c>
      <c r="TL76">
        <v>60</v>
      </c>
      <c r="TM76" t="str">
        <f t="shared" si="81"/>
        <v>TRUE</v>
      </c>
      <c r="TN76">
        <f>VLOOKUP($A76,'FuturesInfo (3)'!$A$2:$V$80,22)</f>
        <v>7</v>
      </c>
      <c r="TO76" s="252">
        <v>2</v>
      </c>
      <c r="TP76">
        <f t="shared" si="95"/>
        <v>5</v>
      </c>
      <c r="TQ76" s="138">
        <f>VLOOKUP($A76,'FuturesInfo (3)'!$A$2:$O$80,15)*TN76</f>
        <v>1047152.1395539426</v>
      </c>
      <c r="TR76" s="138">
        <f>VLOOKUP($A76,'FuturesInfo (3)'!$A$2:$O$80,15)*TP76</f>
        <v>747965.81396710186</v>
      </c>
      <c r="TS76" s="196">
        <f t="shared" si="96"/>
        <v>-477.83995937896111</v>
      </c>
      <c r="TT76" s="196">
        <f t="shared" si="97"/>
        <v>-341.3142566992579</v>
      </c>
      <c r="TU76" s="196">
        <f t="shared" si="98"/>
        <v>-477.83995937896111</v>
      </c>
      <c r="TV76" s="196">
        <f t="shared" si="99"/>
        <v>477.83995937896111</v>
      </c>
      <c r="TW76" s="196">
        <f t="shared" si="148"/>
        <v>-477.83995937896111</v>
      </c>
      <c r="TX76" s="196">
        <f t="shared" si="101"/>
        <v>477.83995937896111</v>
      </c>
      <c r="TY76" s="196">
        <f t="shared" si="133"/>
        <v>-477.83995937896111</v>
      </c>
      <c r="TZ76" s="196">
        <f>IF(IF(sym!$O65=TE76,1,0)=1,ABS(TQ76*TJ76),-ABS(TQ76*TJ76))</f>
        <v>477.83995937896111</v>
      </c>
      <c r="UA76" s="196">
        <f>IF(IF(sym!$N65=TE76,1,0)=1,ABS(TQ76*TJ76),-ABS(TQ76*TJ76))</f>
        <v>-477.83995937896111</v>
      </c>
      <c r="UB76" s="196">
        <f t="shared" si="141"/>
        <v>-477.83995937896111</v>
      </c>
      <c r="UC76" s="196">
        <f t="shared" si="103"/>
        <v>477.83995937896111</v>
      </c>
      <c r="UE76">
        <f t="shared" si="104"/>
        <v>-1</v>
      </c>
      <c r="UF76" s="239">
        <v>1</v>
      </c>
      <c r="UG76" s="239">
        <v>-1</v>
      </c>
      <c r="UH76" s="239">
        <v>1</v>
      </c>
      <c r="UI76" s="214">
        <v>1</v>
      </c>
      <c r="UJ76" s="240">
        <v>8</v>
      </c>
      <c r="UK76">
        <f t="shared" si="105"/>
        <v>-1</v>
      </c>
      <c r="UL76">
        <f t="shared" si="106"/>
        <v>1</v>
      </c>
      <c r="UM76" s="214"/>
      <c r="UN76">
        <f t="shared" si="153"/>
        <v>0</v>
      </c>
      <c r="UO76">
        <f t="shared" si="151"/>
        <v>0</v>
      </c>
      <c r="UP76">
        <f t="shared" si="134"/>
        <v>0</v>
      </c>
      <c r="UQ76">
        <f t="shared" si="108"/>
        <v>0</v>
      </c>
      <c r="UR76" s="248"/>
      <c r="US76" s="202">
        <v>42543</v>
      </c>
      <c r="UT76">
        <v>60</v>
      </c>
      <c r="UU76" t="str">
        <f t="shared" si="82"/>
        <v>TRUE</v>
      </c>
      <c r="UV76">
        <f>VLOOKUP($A76,'FuturesInfo (3)'!$A$2:$V$80,22)</f>
        <v>7</v>
      </c>
      <c r="UW76" s="252">
        <v>1</v>
      </c>
      <c r="UX76">
        <f t="shared" si="109"/>
        <v>9</v>
      </c>
      <c r="UY76" s="138">
        <f>VLOOKUP($A76,'FuturesInfo (3)'!$A$2:$O$80,15)*UV76</f>
        <v>1047152.1395539426</v>
      </c>
      <c r="UZ76" s="138">
        <f>VLOOKUP($A76,'FuturesInfo (3)'!$A$2:$O$80,15)*UX76</f>
        <v>1346338.4651407832</v>
      </c>
      <c r="VA76" s="196">
        <f t="shared" si="110"/>
        <v>0</v>
      </c>
      <c r="VB76" s="196">
        <f t="shared" si="111"/>
        <v>0</v>
      </c>
      <c r="VC76" s="196">
        <f t="shared" si="112"/>
        <v>0</v>
      </c>
      <c r="VD76" s="196">
        <f t="shared" si="113"/>
        <v>0</v>
      </c>
      <c r="VE76" s="196">
        <f t="shared" si="149"/>
        <v>0</v>
      </c>
      <c r="VF76" s="196">
        <f t="shared" si="115"/>
        <v>0</v>
      </c>
      <c r="VG76" s="196">
        <f t="shared" si="135"/>
        <v>0</v>
      </c>
      <c r="VH76" s="196">
        <f>IF(IF(sym!$O65=UM76,1,0)=1,ABS(UY76*UR76),-ABS(UY76*UR76))</f>
        <v>0</v>
      </c>
      <c r="VI76" s="196">
        <f>IF(IF(sym!$N65=UM76,1,0)=1,ABS(UY76*UR76),-ABS(UY76*UR76))</f>
        <v>0</v>
      </c>
      <c r="VJ76" s="196">
        <f t="shared" si="144"/>
        <v>0</v>
      </c>
      <c r="VK76" s="196">
        <f t="shared" si="117"/>
        <v>0</v>
      </c>
      <c r="VM76">
        <f t="shared" si="118"/>
        <v>0</v>
      </c>
      <c r="VN76" s="239"/>
      <c r="VO76" s="239"/>
      <c r="VP76" s="239"/>
      <c r="VQ76" s="214"/>
      <c r="VR76" s="240"/>
      <c r="VS76">
        <f t="shared" si="119"/>
        <v>1</v>
      </c>
      <c r="VT76">
        <f t="shared" si="120"/>
        <v>0</v>
      </c>
      <c r="VU76" s="214"/>
      <c r="VV76">
        <f t="shared" si="154"/>
        <v>1</v>
      </c>
      <c r="VW76">
        <f t="shared" si="152"/>
        <v>1</v>
      </c>
      <c r="VX76">
        <f t="shared" si="136"/>
        <v>0</v>
      </c>
      <c r="VY76">
        <f t="shared" si="122"/>
        <v>1</v>
      </c>
      <c r="VZ76" s="248"/>
      <c r="WA76" s="202"/>
      <c r="WB76">
        <v>60</v>
      </c>
      <c r="WC76" t="str">
        <f t="shared" si="83"/>
        <v>FALSE</v>
      </c>
      <c r="WD76">
        <f>VLOOKUP($A76,'FuturesInfo (3)'!$A$2:$V$80,22)</f>
        <v>7</v>
      </c>
      <c r="WE76" s="252"/>
      <c r="WF76">
        <f t="shared" si="123"/>
        <v>5</v>
      </c>
      <c r="WG76" s="138">
        <f>VLOOKUP($A76,'FuturesInfo (3)'!$A$2:$O$80,15)*WD76</f>
        <v>1047152.1395539426</v>
      </c>
      <c r="WH76" s="138">
        <f>VLOOKUP($A76,'FuturesInfo (3)'!$A$2:$O$80,15)*WF76</f>
        <v>747965.81396710186</v>
      </c>
      <c r="WI76" s="196">
        <f t="shared" si="124"/>
        <v>0</v>
      </c>
      <c r="WJ76" s="196">
        <f t="shared" si="125"/>
        <v>0</v>
      </c>
      <c r="WK76" s="196">
        <f t="shared" si="126"/>
        <v>0</v>
      </c>
      <c r="WL76" s="196">
        <f t="shared" si="127"/>
        <v>0</v>
      </c>
      <c r="WM76" s="196">
        <f t="shared" si="150"/>
        <v>0</v>
      </c>
      <c r="WN76" s="196">
        <f t="shared" si="129"/>
        <v>0</v>
      </c>
      <c r="WO76" s="196">
        <f t="shared" si="137"/>
        <v>0</v>
      </c>
      <c r="WP76" s="196">
        <f>IF(IF(sym!$O65=VU76,1,0)=1,ABS(WG76*VZ76),-ABS(WG76*VZ76))</f>
        <v>0</v>
      </c>
      <c r="WQ76" s="196">
        <f>IF(IF(sym!$N65=VU76,1,0)=1,ABS(WG76*VZ76),-ABS(WG76*VZ76))</f>
        <v>0</v>
      </c>
      <c r="WR76" s="196">
        <f t="shared" si="147"/>
        <v>0</v>
      </c>
      <c r="WS76" s="196">
        <f t="shared" si="131"/>
        <v>0</v>
      </c>
    </row>
    <row r="77" spans="1:617" x14ac:dyDescent="0.25">
      <c r="A77" s="1" t="s">
        <v>404</v>
      </c>
      <c r="B77" s="150" t="str">
        <f>'FuturesInfo (3)'!M65</f>
        <v>@SM</v>
      </c>
      <c r="C77" s="200" t="str">
        <f>VLOOKUP(A77,'FuturesInfo (3)'!$A$2:$K$80,11)</f>
        <v>grain</v>
      </c>
      <c r="F77" t="e">
        <f>#REF!</f>
        <v>#REF!</v>
      </c>
      <c r="G77">
        <v>1</v>
      </c>
      <c r="H77">
        <v>-1</v>
      </c>
      <c r="I77">
        <v>-1</v>
      </c>
      <c r="J77">
        <f t="shared" si="155"/>
        <v>0</v>
      </c>
      <c r="K77">
        <f t="shared" si="156"/>
        <v>1</v>
      </c>
      <c r="L77" s="184">
        <v>-9.5625149414299993E-3</v>
      </c>
      <c r="M77" s="2">
        <v>10</v>
      </c>
      <c r="N77">
        <v>60</v>
      </c>
      <c r="O77" t="str">
        <f t="shared" si="157"/>
        <v>TRUE</v>
      </c>
      <c r="P77">
        <f>VLOOKUP($A77,'FuturesInfo (3)'!$A$2:$V$80,22)</f>
        <v>2</v>
      </c>
      <c r="Q77">
        <f t="shared" si="70"/>
        <v>2</v>
      </c>
      <c r="R77">
        <f t="shared" si="70"/>
        <v>2</v>
      </c>
      <c r="S77" s="138">
        <f>VLOOKUP($A77,'FuturesInfo (3)'!$A$2:$O$80,15)*Q77</f>
        <v>79600</v>
      </c>
      <c r="T77" s="144">
        <f t="shared" si="158"/>
        <v>-761.17618933782796</v>
      </c>
      <c r="U77" s="144">
        <f t="shared" si="84"/>
        <v>761.17618933782796</v>
      </c>
      <c r="W77">
        <f t="shared" si="159"/>
        <v>1</v>
      </c>
      <c r="X77">
        <v>-1</v>
      </c>
      <c r="Y77">
        <v>-1</v>
      </c>
      <c r="Z77">
        <v>-1</v>
      </c>
      <c r="AA77">
        <f t="shared" si="138"/>
        <v>1</v>
      </c>
      <c r="AB77">
        <f t="shared" si="160"/>
        <v>1</v>
      </c>
      <c r="AC77" s="1">
        <v>-6.2756456673899999E-3</v>
      </c>
      <c r="AD77" s="2">
        <v>10</v>
      </c>
      <c r="AE77">
        <v>60</v>
      </c>
      <c r="AF77" t="str">
        <f t="shared" si="161"/>
        <v>TRUE</v>
      </c>
      <c r="AG77">
        <f>VLOOKUP($A77,'FuturesInfo (3)'!$A$2:$V$80,22)</f>
        <v>2</v>
      </c>
      <c r="AH77">
        <f t="shared" si="162"/>
        <v>3</v>
      </c>
      <c r="AI77">
        <f t="shared" si="85"/>
        <v>2</v>
      </c>
      <c r="AJ77" s="138">
        <f>VLOOKUP($A77,'FuturesInfo (3)'!$A$2:$O$80,15)*AI77</f>
        <v>79600</v>
      </c>
      <c r="AK77" s="196">
        <f t="shared" si="163"/>
        <v>499.54139512424399</v>
      </c>
      <c r="AL77" s="196">
        <f t="shared" si="87"/>
        <v>499.54139512424399</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79600</v>
      </c>
      <c r="BB77" s="196">
        <f t="shared" si="80"/>
        <v>754.04420694691999</v>
      </c>
      <c r="BC77" s="196">
        <f t="shared" si="89"/>
        <v>754.04420694691999</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f t="shared" si="90"/>
        <v>-1</v>
      </c>
      <c r="SX77" s="239">
        <v>-1</v>
      </c>
      <c r="SY77" s="239">
        <v>-1</v>
      </c>
      <c r="SZ77" s="239">
        <v>-1</v>
      </c>
      <c r="TA77" s="214">
        <v>-1</v>
      </c>
      <c r="TB77" s="240">
        <v>-5</v>
      </c>
      <c r="TC77">
        <f t="shared" si="91"/>
        <v>1</v>
      </c>
      <c r="TD77">
        <f t="shared" si="92"/>
        <v>1</v>
      </c>
      <c r="TE77" s="214">
        <v>-1</v>
      </c>
      <c r="TF77">
        <f t="shared" si="140"/>
        <v>1</v>
      </c>
      <c r="TG77">
        <f t="shared" si="93"/>
        <v>1</v>
      </c>
      <c r="TH77">
        <f t="shared" si="132"/>
        <v>0</v>
      </c>
      <c r="TI77">
        <f t="shared" si="94"/>
        <v>0</v>
      </c>
      <c r="TJ77" s="248"/>
      <c r="TK77" s="202">
        <v>42545</v>
      </c>
      <c r="TL77">
        <v>60</v>
      </c>
      <c r="TM77" t="str">
        <f t="shared" si="81"/>
        <v>TRUE</v>
      </c>
      <c r="TN77">
        <f>VLOOKUP($A77,'FuturesInfo (3)'!$A$2:$V$80,22)</f>
        <v>2</v>
      </c>
      <c r="TO77" s="252">
        <v>2</v>
      </c>
      <c r="TP77">
        <f t="shared" si="95"/>
        <v>2</v>
      </c>
      <c r="TQ77" s="138">
        <f>VLOOKUP($A77,'FuturesInfo (3)'!$A$2:$O$80,15)*TN77</f>
        <v>79600</v>
      </c>
      <c r="TR77" s="138">
        <f>VLOOKUP($A77,'FuturesInfo (3)'!$A$2:$O$80,15)*TP77</f>
        <v>79600</v>
      </c>
      <c r="TS77" s="196">
        <f t="shared" si="96"/>
        <v>0</v>
      </c>
      <c r="TT77" s="196">
        <f t="shared" si="97"/>
        <v>0</v>
      </c>
      <c r="TU77" s="196">
        <f t="shared" si="98"/>
        <v>0</v>
      </c>
      <c r="TV77" s="196">
        <f t="shared" si="99"/>
        <v>0</v>
      </c>
      <c r="TW77" s="196">
        <f t="shared" si="148"/>
        <v>0</v>
      </c>
      <c r="TX77" s="196">
        <f t="shared" si="101"/>
        <v>0</v>
      </c>
      <c r="TY77" s="196">
        <f t="shared" si="133"/>
        <v>0</v>
      </c>
      <c r="TZ77" s="196">
        <f>IF(IF(sym!$O66=TE77,1,0)=1,ABS(TQ77*TJ77),-ABS(TQ77*TJ77))</f>
        <v>0</v>
      </c>
      <c r="UA77" s="196">
        <f>IF(IF(sym!$N66=TE77,1,0)=1,ABS(TQ77*TJ77),-ABS(TQ77*TJ77))</f>
        <v>0</v>
      </c>
      <c r="UB77" s="196">
        <f t="shared" si="141"/>
        <v>0</v>
      </c>
      <c r="UC77" s="196">
        <f t="shared" si="103"/>
        <v>0</v>
      </c>
      <c r="UE77">
        <f t="shared" si="104"/>
        <v>-1</v>
      </c>
      <c r="UF77" s="239">
        <v>-1</v>
      </c>
      <c r="UG77" s="239">
        <v>-1</v>
      </c>
      <c r="UH77" s="239">
        <v>-1</v>
      </c>
      <c r="UI77" s="214">
        <v>-1</v>
      </c>
      <c r="UJ77" s="240">
        <v>-5</v>
      </c>
      <c r="UK77">
        <f t="shared" si="105"/>
        <v>1</v>
      </c>
      <c r="UL77">
        <f t="shared" si="106"/>
        <v>1</v>
      </c>
      <c r="UM77" s="214"/>
      <c r="UN77">
        <f t="shared" si="153"/>
        <v>0</v>
      </c>
      <c r="UO77">
        <f t="shared" si="151"/>
        <v>0</v>
      </c>
      <c r="UP77">
        <f t="shared" si="134"/>
        <v>0</v>
      </c>
      <c r="UQ77">
        <f t="shared" si="108"/>
        <v>0</v>
      </c>
      <c r="UR77" s="248"/>
      <c r="US77" s="202">
        <v>42545</v>
      </c>
      <c r="UT77">
        <v>60</v>
      </c>
      <c r="UU77" t="str">
        <f t="shared" si="82"/>
        <v>TRUE</v>
      </c>
      <c r="UV77">
        <f>VLOOKUP($A77,'FuturesInfo (3)'!$A$2:$V$80,22)</f>
        <v>2</v>
      </c>
      <c r="UW77" s="252">
        <v>2</v>
      </c>
      <c r="UX77">
        <f t="shared" si="109"/>
        <v>2</v>
      </c>
      <c r="UY77" s="138">
        <f>VLOOKUP($A77,'FuturesInfo (3)'!$A$2:$O$80,15)*UV77</f>
        <v>79600</v>
      </c>
      <c r="UZ77" s="138">
        <f>VLOOKUP($A77,'FuturesInfo (3)'!$A$2:$O$80,15)*UX77</f>
        <v>79600</v>
      </c>
      <c r="VA77" s="196">
        <f t="shared" si="110"/>
        <v>0</v>
      </c>
      <c r="VB77" s="196">
        <f t="shared" si="111"/>
        <v>0</v>
      </c>
      <c r="VC77" s="196">
        <f t="shared" si="112"/>
        <v>0</v>
      </c>
      <c r="VD77" s="196">
        <f t="shared" si="113"/>
        <v>0</v>
      </c>
      <c r="VE77" s="196">
        <f t="shared" si="149"/>
        <v>0</v>
      </c>
      <c r="VF77" s="196">
        <f t="shared" si="115"/>
        <v>0</v>
      </c>
      <c r="VG77" s="196">
        <f t="shared" si="135"/>
        <v>0</v>
      </c>
      <c r="VH77" s="196">
        <f>IF(IF(sym!$O66=UM77,1,0)=1,ABS(UY77*UR77),-ABS(UY77*UR77))</f>
        <v>0</v>
      </c>
      <c r="VI77" s="196">
        <f>IF(IF(sym!$N66=UM77,1,0)=1,ABS(UY77*UR77),-ABS(UY77*UR77))</f>
        <v>0</v>
      </c>
      <c r="VJ77" s="196">
        <f t="shared" si="144"/>
        <v>0</v>
      </c>
      <c r="VK77" s="196">
        <f t="shared" si="117"/>
        <v>0</v>
      </c>
      <c r="VM77">
        <f t="shared" si="118"/>
        <v>0</v>
      </c>
      <c r="VN77" s="239"/>
      <c r="VO77" s="239"/>
      <c r="VP77" s="239"/>
      <c r="VQ77" s="214"/>
      <c r="VR77" s="240"/>
      <c r="VS77">
        <f t="shared" si="119"/>
        <v>1</v>
      </c>
      <c r="VT77">
        <f t="shared" si="120"/>
        <v>0</v>
      </c>
      <c r="VU77" s="214"/>
      <c r="VV77">
        <f t="shared" si="154"/>
        <v>1</v>
      </c>
      <c r="VW77">
        <f t="shared" si="152"/>
        <v>1</v>
      </c>
      <c r="VX77">
        <f t="shared" si="136"/>
        <v>0</v>
      </c>
      <c r="VY77">
        <f t="shared" si="122"/>
        <v>1</v>
      </c>
      <c r="VZ77" s="248"/>
      <c r="WA77" s="202"/>
      <c r="WB77">
        <v>60</v>
      </c>
      <c r="WC77" t="str">
        <f t="shared" si="83"/>
        <v>FALSE</v>
      </c>
      <c r="WD77">
        <f>VLOOKUP($A77,'FuturesInfo (3)'!$A$2:$V$80,22)</f>
        <v>2</v>
      </c>
      <c r="WE77" s="252"/>
      <c r="WF77">
        <f t="shared" si="123"/>
        <v>2</v>
      </c>
      <c r="WG77" s="138">
        <f>VLOOKUP($A77,'FuturesInfo (3)'!$A$2:$O$80,15)*WD77</f>
        <v>79600</v>
      </c>
      <c r="WH77" s="138">
        <f>VLOOKUP($A77,'FuturesInfo (3)'!$A$2:$O$80,15)*WF77</f>
        <v>79600</v>
      </c>
      <c r="WI77" s="196">
        <f t="shared" si="124"/>
        <v>0</v>
      </c>
      <c r="WJ77" s="196">
        <f t="shared" si="125"/>
        <v>0</v>
      </c>
      <c r="WK77" s="196">
        <f t="shared" si="126"/>
        <v>0</v>
      </c>
      <c r="WL77" s="196">
        <f t="shared" si="127"/>
        <v>0</v>
      </c>
      <c r="WM77" s="196">
        <f t="shared" si="150"/>
        <v>0</v>
      </c>
      <c r="WN77" s="196">
        <f t="shared" si="129"/>
        <v>0</v>
      </c>
      <c r="WO77" s="196">
        <f t="shared" si="137"/>
        <v>0</v>
      </c>
      <c r="WP77" s="196">
        <f>IF(IF(sym!$O66=VU77,1,0)=1,ABS(WG77*VZ77),-ABS(WG77*VZ77))</f>
        <v>0</v>
      </c>
      <c r="WQ77" s="196">
        <f>IF(IF(sym!$N66=VU77,1,0)=1,ABS(WG77*VZ77),-ABS(WG77*VZ77))</f>
        <v>0</v>
      </c>
      <c r="WR77" s="196">
        <f t="shared" si="147"/>
        <v>0</v>
      </c>
      <c r="WS77" s="196">
        <f t="shared" si="131"/>
        <v>0</v>
      </c>
    </row>
    <row r="78" spans="1:617" x14ac:dyDescent="0.25">
      <c r="A78" s="1" t="s">
        <v>873</v>
      </c>
      <c r="B78" s="150" t="str">
        <f>'FuturesInfo (3)'!M66</f>
        <v>SW</v>
      </c>
      <c r="C78" s="200" t="str">
        <f>VLOOKUP(A78,'FuturesInfo (3)'!$A$2:$K$80,11)</f>
        <v>index</v>
      </c>
      <c r="F78" t="e">
        <f>#REF!</f>
        <v>#REF!</v>
      </c>
      <c r="G78">
        <v>1</v>
      </c>
      <c r="H78">
        <v>-1</v>
      </c>
      <c r="I78">
        <v>-1</v>
      </c>
      <c r="J78">
        <f t="shared" ref="J78:J92" si="164">IF(G78=I78,1,0)</f>
        <v>0</v>
      </c>
      <c r="K78">
        <f t="shared" ref="K78:K92" si="165">IF(I78=H78,1,0)</f>
        <v>1</v>
      </c>
      <c r="L78" s="184">
        <v>-9.0046239961099998E-3</v>
      </c>
      <c r="M78" s="2">
        <v>10</v>
      </c>
      <c r="N78">
        <v>60</v>
      </c>
      <c r="O78" t="str">
        <f t="shared" ref="O78:O92" si="166">IF(G78="","FALSE","TRUE")</f>
        <v>TRUE</v>
      </c>
      <c r="P78">
        <f>VLOOKUP($A78,'FuturesInfo (3)'!$A$2:$V$80,22)</f>
        <v>2</v>
      </c>
      <c r="Q78">
        <f t="shared" ref="Q78:R92" si="167">P78</f>
        <v>2</v>
      </c>
      <c r="R78">
        <f t="shared" si="167"/>
        <v>2</v>
      </c>
      <c r="S78" s="138">
        <f>VLOOKUP($A78,'FuturesInfo (3)'!$A$2:$O$80,15)*Q78</f>
        <v>165130.43388706373</v>
      </c>
      <c r="T78" s="144">
        <f t="shared" ref="T78:T92" si="168">IF(J78=1,ABS(S78*L78),-ABS(S78*L78))</f>
        <v>-1486.93746746751</v>
      </c>
      <c r="U78" s="144">
        <f t="shared" si="84"/>
        <v>1486.93746746751</v>
      </c>
      <c r="W78">
        <f t="shared" ref="W78:W92" si="169">G78</f>
        <v>1</v>
      </c>
      <c r="X78">
        <v>-1</v>
      </c>
      <c r="Y78">
        <v>-1</v>
      </c>
      <c r="Z78">
        <v>1</v>
      </c>
      <c r="AA78">
        <f t="shared" si="138"/>
        <v>0</v>
      </c>
      <c r="AB78">
        <f t="shared" ref="AB78:AB92" si="170">IF(Z78=Y78,1,0)</f>
        <v>0</v>
      </c>
      <c r="AC78" s="1">
        <v>4.0520628683700004E-3</v>
      </c>
      <c r="AD78" s="2">
        <v>10</v>
      </c>
      <c r="AE78">
        <v>60</v>
      </c>
      <c r="AF78" t="str">
        <f t="shared" ref="AF78:AF92" si="171">IF(X78="","FALSE","TRUE")</f>
        <v>TRUE</v>
      </c>
      <c r="AG78">
        <f>VLOOKUP($A78,'FuturesInfo (3)'!$A$2:$V$80,22)</f>
        <v>2</v>
      </c>
      <c r="AH78">
        <f t="shared" ref="AH78:AH92" si="172">ROUND(IF(X78=Y78,AG78*(1+$AH$95),AG78*(1-$AH$95)),0)</f>
        <v>3</v>
      </c>
      <c r="AI78">
        <f t="shared" si="85"/>
        <v>2</v>
      </c>
      <c r="AJ78" s="138">
        <f>VLOOKUP($A78,'FuturesInfo (3)'!$A$2:$O$80,15)*AI78</f>
        <v>165130.43388706373</v>
      </c>
      <c r="AK78" s="196">
        <f t="shared" ref="AK78:AK92" si="173">IF(AA78=1,ABS(AJ78*AC78),-ABS(AJ78*AC78))</f>
        <v>-669.11889959159816</v>
      </c>
      <c r="AL78" s="196">
        <f t="shared" si="87"/>
        <v>-669.11889959159816</v>
      </c>
      <c r="AN78">
        <f t="shared" ref="AN78:AN92" si="174">X78</f>
        <v>-1</v>
      </c>
      <c r="AO78">
        <v>-1</v>
      </c>
      <c r="AP78">
        <v>-1</v>
      </c>
      <c r="AQ78">
        <v>1</v>
      </c>
      <c r="AR78">
        <f t="shared" si="139"/>
        <v>0</v>
      </c>
      <c r="AS78">
        <f t="shared" ref="AS78:AS92" si="175">IF(AQ78=AP78,1,0)</f>
        <v>0</v>
      </c>
      <c r="AT78" s="1">
        <v>3.1796502384699998E-3</v>
      </c>
      <c r="AU78" s="2">
        <v>10</v>
      </c>
      <c r="AV78">
        <v>60</v>
      </c>
      <c r="AW78" t="str">
        <f t="shared" ref="AW78:AW92" si="176">IF(AO78="","FALSE","TRUE")</f>
        <v>TRUE</v>
      </c>
      <c r="AX78">
        <f>VLOOKUP($A78,'FuturesInfo (3)'!$A$2:$V$80,22)</f>
        <v>2</v>
      </c>
      <c r="AY78">
        <f t="shared" ref="AY78:AY92" si="177">ROUND(IF(AO78=AP78,AX78*(1+$AH$95),AX78*(1-$AH$95)),0)</f>
        <v>3</v>
      </c>
      <c r="AZ78">
        <f t="shared" si="88"/>
        <v>2</v>
      </c>
      <c r="BA78" s="138">
        <f>VLOOKUP($A78,'FuturesInfo (3)'!$A$2:$O$80,15)*AZ78</f>
        <v>165130.43388706373</v>
      </c>
      <c r="BB78" s="196">
        <f t="shared" ref="BB78:BB92" si="178">IF(AR78=1,ABS(BA78*AT78),-ABS(BA78*AT78))</f>
        <v>-525.05702348765669</v>
      </c>
      <c r="BC78" s="196">
        <f t="shared" si="89"/>
        <v>-525.05702348765669</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f t="shared" si="90"/>
        <v>1</v>
      </c>
      <c r="SX78" s="239">
        <v>1</v>
      </c>
      <c r="SY78" s="239">
        <v>-1</v>
      </c>
      <c r="SZ78" s="239">
        <v>1</v>
      </c>
      <c r="TA78" s="214">
        <v>-1</v>
      </c>
      <c r="TB78" s="240">
        <v>4</v>
      </c>
      <c r="TC78">
        <f t="shared" si="91"/>
        <v>1</v>
      </c>
      <c r="TD78">
        <f t="shared" si="92"/>
        <v>-1</v>
      </c>
      <c r="TE78" s="214">
        <v>-1</v>
      </c>
      <c r="TF78">
        <f t="shared" si="140"/>
        <v>0</v>
      </c>
      <c r="TG78">
        <f t="shared" si="93"/>
        <v>1</v>
      </c>
      <c r="TH78">
        <f t="shared" si="132"/>
        <v>0</v>
      </c>
      <c r="TI78">
        <f t="shared" si="94"/>
        <v>1</v>
      </c>
      <c r="TJ78" s="248">
        <v>-3.60427541636E-3</v>
      </c>
      <c r="TK78" s="202">
        <v>42548</v>
      </c>
      <c r="TL78">
        <v>60</v>
      </c>
      <c r="TM78" t="str">
        <f t="shared" ref="TM78:TM92" si="179">IF(SX78="","FALSE","TRUE")</f>
        <v>TRUE</v>
      </c>
      <c r="TN78">
        <f>VLOOKUP($A78,'FuturesInfo (3)'!$A$2:$V$80,22)</f>
        <v>2</v>
      </c>
      <c r="TO78" s="252">
        <v>2</v>
      </c>
      <c r="TP78">
        <f t="shared" si="95"/>
        <v>2</v>
      </c>
      <c r="TQ78" s="138">
        <f>VLOOKUP($A78,'FuturesInfo (3)'!$A$2:$O$80,15)*TN78</f>
        <v>165130.43388706373</v>
      </c>
      <c r="TR78" s="138">
        <f>VLOOKUP($A78,'FuturesInfo (3)'!$A$2:$O$80,15)*TP78</f>
        <v>165130.43388706373</v>
      </c>
      <c r="TS78" s="196">
        <f t="shared" si="96"/>
        <v>-595.17556335200402</v>
      </c>
      <c r="TT78" s="196">
        <f t="shared" si="97"/>
        <v>-595.17556335200402</v>
      </c>
      <c r="TU78" s="196">
        <f t="shared" si="98"/>
        <v>595.17556335200402</v>
      </c>
      <c r="TV78" s="196">
        <f t="shared" si="99"/>
        <v>-595.17556335200402</v>
      </c>
      <c r="TW78" s="196">
        <f t="shared" si="148"/>
        <v>595.17556335200402</v>
      </c>
      <c r="TX78" s="196">
        <f t="shared" si="101"/>
        <v>595.17556335200402</v>
      </c>
      <c r="TY78" s="196">
        <f t="shared" si="133"/>
        <v>-595.17556335200402</v>
      </c>
      <c r="TZ78" s="196">
        <f>IF(IF(sym!$O67=TE78,1,0)=1,ABS(TQ78*TJ78),-ABS(TQ78*TJ78))</f>
        <v>-595.17556335200402</v>
      </c>
      <c r="UA78" s="196">
        <f>IF(IF(sym!$N67=TE78,1,0)=1,ABS(TQ78*TJ78),-ABS(TQ78*TJ78))</f>
        <v>595.17556335200402</v>
      </c>
      <c r="UB78" s="196">
        <f t="shared" si="141"/>
        <v>-595.17556335200402</v>
      </c>
      <c r="UC78" s="196">
        <f t="shared" si="103"/>
        <v>595.17556335200402</v>
      </c>
      <c r="UE78">
        <f t="shared" si="104"/>
        <v>-1</v>
      </c>
      <c r="UF78" s="239">
        <v>1</v>
      </c>
      <c r="UG78" s="239">
        <v>-1</v>
      </c>
      <c r="UH78" s="239">
        <v>1</v>
      </c>
      <c r="UI78" s="214">
        <v>-1</v>
      </c>
      <c r="UJ78" s="240">
        <v>5</v>
      </c>
      <c r="UK78">
        <f t="shared" si="105"/>
        <v>1</v>
      </c>
      <c r="UL78">
        <f t="shared" si="106"/>
        <v>-1</v>
      </c>
      <c r="UM78" s="214"/>
      <c r="UN78">
        <f t="shared" si="153"/>
        <v>0</v>
      </c>
      <c r="UO78">
        <f t="shared" si="151"/>
        <v>0</v>
      </c>
      <c r="UP78">
        <f t="shared" si="134"/>
        <v>0</v>
      </c>
      <c r="UQ78">
        <f t="shared" si="108"/>
        <v>0</v>
      </c>
      <c r="UR78" s="248"/>
      <c r="US78" s="202">
        <v>42548</v>
      </c>
      <c r="UT78">
        <v>60</v>
      </c>
      <c r="UU78" t="str">
        <f t="shared" ref="UU78:UU92" si="180">IF(UF78="","FALSE","TRUE")</f>
        <v>TRUE</v>
      </c>
      <c r="UV78">
        <f>VLOOKUP($A78,'FuturesInfo (3)'!$A$2:$V$80,22)</f>
        <v>2</v>
      </c>
      <c r="UW78" s="252">
        <v>1</v>
      </c>
      <c r="UX78">
        <f t="shared" si="109"/>
        <v>3</v>
      </c>
      <c r="UY78" s="138">
        <f>VLOOKUP($A78,'FuturesInfo (3)'!$A$2:$O$80,15)*UV78</f>
        <v>165130.43388706373</v>
      </c>
      <c r="UZ78" s="138">
        <f>VLOOKUP($A78,'FuturesInfo (3)'!$A$2:$O$80,15)*UX78</f>
        <v>247695.65083059558</v>
      </c>
      <c r="VA78" s="196">
        <f t="shared" si="110"/>
        <v>0</v>
      </c>
      <c r="VB78" s="196">
        <f t="shared" si="111"/>
        <v>0</v>
      </c>
      <c r="VC78" s="196">
        <f t="shared" si="112"/>
        <v>0</v>
      </c>
      <c r="VD78" s="196">
        <f t="shared" si="113"/>
        <v>0</v>
      </c>
      <c r="VE78" s="196">
        <f t="shared" si="149"/>
        <v>0</v>
      </c>
      <c r="VF78" s="196">
        <f t="shared" si="115"/>
        <v>0</v>
      </c>
      <c r="VG78" s="196">
        <f t="shared" si="135"/>
        <v>0</v>
      </c>
      <c r="VH78" s="196">
        <f>IF(IF(sym!$O67=UM78,1,0)=1,ABS(UY78*UR78),-ABS(UY78*UR78))</f>
        <v>0</v>
      </c>
      <c r="VI78" s="196">
        <f>IF(IF(sym!$N67=UM78,1,0)=1,ABS(UY78*UR78),-ABS(UY78*UR78))</f>
        <v>0</v>
      </c>
      <c r="VJ78" s="196">
        <f t="shared" si="144"/>
        <v>0</v>
      </c>
      <c r="VK78" s="196">
        <f t="shared" si="117"/>
        <v>0</v>
      </c>
      <c r="VM78">
        <f t="shared" si="118"/>
        <v>0</v>
      </c>
      <c r="VN78" s="239"/>
      <c r="VO78" s="239"/>
      <c r="VP78" s="239"/>
      <c r="VQ78" s="214"/>
      <c r="VR78" s="240"/>
      <c r="VS78">
        <f t="shared" si="119"/>
        <v>1</v>
      </c>
      <c r="VT78">
        <f t="shared" si="120"/>
        <v>0</v>
      </c>
      <c r="VU78" s="214"/>
      <c r="VV78">
        <f t="shared" si="154"/>
        <v>1</v>
      </c>
      <c r="VW78">
        <f t="shared" si="152"/>
        <v>1</v>
      </c>
      <c r="VX78">
        <f t="shared" si="136"/>
        <v>0</v>
      </c>
      <c r="VY78">
        <f t="shared" si="122"/>
        <v>1</v>
      </c>
      <c r="VZ78" s="248"/>
      <c r="WA78" s="202"/>
      <c r="WB78">
        <v>60</v>
      </c>
      <c r="WC78" t="str">
        <f t="shared" ref="WC78:WC92" si="181">IF(VN78="","FALSE","TRUE")</f>
        <v>FALSE</v>
      </c>
      <c r="WD78">
        <f>VLOOKUP($A78,'FuturesInfo (3)'!$A$2:$V$80,22)</f>
        <v>2</v>
      </c>
      <c r="WE78" s="252"/>
      <c r="WF78">
        <f t="shared" si="123"/>
        <v>2</v>
      </c>
      <c r="WG78" s="138">
        <f>VLOOKUP($A78,'FuturesInfo (3)'!$A$2:$O$80,15)*WD78</f>
        <v>165130.43388706373</v>
      </c>
      <c r="WH78" s="138">
        <f>VLOOKUP($A78,'FuturesInfo (3)'!$A$2:$O$80,15)*WF78</f>
        <v>165130.43388706373</v>
      </c>
      <c r="WI78" s="196">
        <f t="shared" si="124"/>
        <v>0</v>
      </c>
      <c r="WJ78" s="196">
        <f t="shared" si="125"/>
        <v>0</v>
      </c>
      <c r="WK78" s="196">
        <f t="shared" si="126"/>
        <v>0</v>
      </c>
      <c r="WL78" s="196">
        <f t="shared" si="127"/>
        <v>0</v>
      </c>
      <c r="WM78" s="196">
        <f t="shared" si="150"/>
        <v>0</v>
      </c>
      <c r="WN78" s="196">
        <f t="shared" si="129"/>
        <v>0</v>
      </c>
      <c r="WO78" s="196">
        <f t="shared" si="137"/>
        <v>0</v>
      </c>
      <c r="WP78" s="196">
        <f>IF(IF(sym!$O67=VU78,1,0)=1,ABS(WG78*VZ78),-ABS(WG78*VZ78))</f>
        <v>0</v>
      </c>
      <c r="WQ78" s="196">
        <f>IF(IF(sym!$N67=VU78,1,0)=1,ABS(WG78*VZ78),-ABS(WG78*VZ78))</f>
        <v>0</v>
      </c>
      <c r="WR78" s="196">
        <f t="shared" si="147"/>
        <v>0</v>
      </c>
      <c r="WS78" s="196">
        <f t="shared" si="131"/>
        <v>0</v>
      </c>
    </row>
    <row r="79" spans="1:617" x14ac:dyDescent="0.25">
      <c r="A79" s="1" t="s">
        <v>406</v>
      </c>
      <c r="B79" s="150" t="str">
        <f>'FuturesInfo (3)'!M67</f>
        <v>SS</v>
      </c>
      <c r="C79" s="200" t="str">
        <f>VLOOKUP(A79,'FuturesInfo (3)'!$A$2:$K$80,11)</f>
        <v>index</v>
      </c>
      <c r="F79" t="e">
        <f>#REF!</f>
        <v>#REF!</v>
      </c>
      <c r="G79">
        <v>-1</v>
      </c>
      <c r="H79">
        <v>-1</v>
      </c>
      <c r="I79">
        <v>1</v>
      </c>
      <c r="J79">
        <f t="shared" si="164"/>
        <v>0</v>
      </c>
      <c r="K79">
        <f t="shared" si="165"/>
        <v>0</v>
      </c>
      <c r="L79" s="184">
        <v>5.6333494286199999E-3</v>
      </c>
      <c r="M79" s="2">
        <v>10</v>
      </c>
      <c r="N79">
        <v>60</v>
      </c>
      <c r="O79" t="str">
        <f t="shared" si="166"/>
        <v>TRUE</v>
      </c>
      <c r="P79">
        <f>VLOOKUP($A79,'FuturesInfo (3)'!$A$2:$V$80,22)</f>
        <v>3</v>
      </c>
      <c r="Q79">
        <f t="shared" si="167"/>
        <v>3</v>
      </c>
      <c r="R79">
        <f t="shared" si="167"/>
        <v>3</v>
      </c>
      <c r="S79" s="138">
        <f>VLOOKUP($A79,'FuturesInfo (3)'!$A$2:$O$80,15)*Q79</f>
        <v>143149.25373134328</v>
      </c>
      <c r="T79" s="144">
        <f t="shared" si="168"/>
        <v>-806.40976671484214</v>
      </c>
      <c r="U79" s="144">
        <f t="shared" ref="U79:U92" si="182">IF(K79=1,ABS(S79*L79),-ABS(S79*L79))</f>
        <v>-806.40976671484214</v>
      </c>
      <c r="W79">
        <f t="shared" si="169"/>
        <v>-1</v>
      </c>
      <c r="X79">
        <v>1</v>
      </c>
      <c r="Y79">
        <v>-1</v>
      </c>
      <c r="Z79">
        <v>1</v>
      </c>
      <c r="AA79">
        <f t="shared" ref="AA79:AA92" si="183">IF(X79=Z79,1,0)</f>
        <v>1</v>
      </c>
      <c r="AB79">
        <f t="shared" si="170"/>
        <v>0</v>
      </c>
      <c r="AC79" s="1">
        <v>6.7221510883500001E-3</v>
      </c>
      <c r="AD79" s="2">
        <v>10</v>
      </c>
      <c r="AE79">
        <v>60</v>
      </c>
      <c r="AF79" t="str">
        <f t="shared" si="171"/>
        <v>TRUE</v>
      </c>
      <c r="AG79">
        <f>VLOOKUP($A79,'FuturesInfo (3)'!$A$2:$V$80,22)</f>
        <v>3</v>
      </c>
      <c r="AH79">
        <f t="shared" si="172"/>
        <v>2</v>
      </c>
      <c r="AI79">
        <f t="shared" ref="AI79:AI92" si="184">AG79</f>
        <v>3</v>
      </c>
      <c r="AJ79" s="138">
        <f>VLOOKUP($A79,'FuturesInfo (3)'!$A$2:$O$80,15)*AI79</f>
        <v>143149.25373134328</v>
      </c>
      <c r="AK79" s="196">
        <f t="shared" si="173"/>
        <v>962.27091176663953</v>
      </c>
      <c r="AL79" s="196">
        <f t="shared" ref="AL79:AL92" si="185">IF(AB79=1,ABS(AJ79*AC79),-ABS(AJ79*AC79))</f>
        <v>-962.27091176663953</v>
      </c>
      <c r="AN79">
        <f t="shared" si="174"/>
        <v>1</v>
      </c>
      <c r="AO79">
        <v>1</v>
      </c>
      <c r="AP79">
        <v>-1</v>
      </c>
      <c r="AQ79">
        <v>1</v>
      </c>
      <c r="AR79">
        <f t="shared" si="139"/>
        <v>1</v>
      </c>
      <c r="AS79">
        <f t="shared" si="175"/>
        <v>0</v>
      </c>
      <c r="AT79" s="1">
        <v>8.1081081081099994E-3</v>
      </c>
      <c r="AU79" s="2">
        <v>10</v>
      </c>
      <c r="AV79">
        <v>60</v>
      </c>
      <c r="AW79" t="str">
        <f t="shared" si="176"/>
        <v>TRUE</v>
      </c>
      <c r="AX79">
        <f>VLOOKUP($A79,'FuturesInfo (3)'!$A$2:$V$80,22)</f>
        <v>3</v>
      </c>
      <c r="AY79">
        <f t="shared" si="177"/>
        <v>2</v>
      </c>
      <c r="AZ79">
        <f t="shared" ref="AZ79:AZ92" si="186">AX79</f>
        <v>3</v>
      </c>
      <c r="BA79" s="138">
        <f>VLOOKUP($A79,'FuturesInfo (3)'!$A$2:$O$80,15)*AZ79</f>
        <v>143149.25373134328</v>
      </c>
      <c r="BB79" s="196">
        <f t="shared" si="178"/>
        <v>1160.669624849</v>
      </c>
      <c r="BC79" s="196">
        <f t="shared" ref="BC79:BC92" si="187">IF(AS79=1,ABS(BA79*AT79),-ABS(BA79*AT79))</f>
        <v>-1160.669624849</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f t="shared" ref="SW79:SW92" si="188">RW79</f>
        <v>-1</v>
      </c>
      <c r="SX79" s="239">
        <v>-1</v>
      </c>
      <c r="SY79" s="239">
        <v>1</v>
      </c>
      <c r="SZ79" s="239">
        <v>-1</v>
      </c>
      <c r="TA79" s="214">
        <v>1</v>
      </c>
      <c r="TB79" s="240">
        <v>4</v>
      </c>
      <c r="TC79">
        <f t="shared" ref="TC79:TC92" si="189">IF(TA79=1,-1,1)</f>
        <v>-1</v>
      </c>
      <c r="TD79">
        <f t="shared" ref="TD79:TD92" si="190">IF(TB79&lt;0,TA79*-1,TA79)</f>
        <v>1</v>
      </c>
      <c r="TE79" s="214">
        <v>1</v>
      </c>
      <c r="TF79">
        <f t="shared" si="140"/>
        <v>0</v>
      </c>
      <c r="TG79">
        <f t="shared" ref="TG79:TG92" si="191">IF(TE79=TA79,1,0)</f>
        <v>1</v>
      </c>
      <c r="TH79">
        <f t="shared" ref="TH79:TH92" si="192">IF(TE79=TC79,1,0)</f>
        <v>0</v>
      </c>
      <c r="TI79">
        <f t="shared" ref="TI79:TI92" si="193">IF(TE79=TD79,1,0)</f>
        <v>1</v>
      </c>
      <c r="TJ79" s="248">
        <v>1.04298356511E-2</v>
      </c>
      <c r="TK79" s="202">
        <v>42548</v>
      </c>
      <c r="TL79">
        <v>60</v>
      </c>
      <c r="TM79" t="str">
        <f t="shared" si="179"/>
        <v>TRUE</v>
      </c>
      <c r="TN79">
        <f>VLOOKUP($A79,'FuturesInfo (3)'!$A$2:$V$80,22)</f>
        <v>3</v>
      </c>
      <c r="TO79" s="252">
        <v>2</v>
      </c>
      <c r="TP79">
        <f t="shared" ref="TP79:TP92" si="194">IF(TO79=1,ROUND(TN79*(1+TP$13),0),ROUND(TN79*(1-TP$13),0))</f>
        <v>2</v>
      </c>
      <c r="TQ79" s="138">
        <f>VLOOKUP($A79,'FuturesInfo (3)'!$A$2:$O$80,15)*TN79</f>
        <v>143149.25373134328</v>
      </c>
      <c r="TR79" s="138">
        <f>VLOOKUP($A79,'FuturesInfo (3)'!$A$2:$O$80,15)*TP79</f>
        <v>95432.835820895518</v>
      </c>
      <c r="TS79" s="196">
        <f t="shared" ref="TS79:TS92" si="195">IF(TF79=1,ABS(TQ79*TJ79),-ABS(TQ79*TJ79))</f>
        <v>-1493.023189995524</v>
      </c>
      <c r="TT79" s="196">
        <f t="shared" ref="TT79:TT92" si="196">IF(TF79=1,ABS(TR79*TJ79),-ABS(TR79*TJ79))</f>
        <v>-995.34879333034928</v>
      </c>
      <c r="TU79" s="196">
        <f t="shared" ref="TU79:TU92" si="197">IF(TG79=1,ABS(TQ79*TJ79),-ABS(TQ79*TJ79))</f>
        <v>1493.023189995524</v>
      </c>
      <c r="TV79" s="196">
        <f t="shared" ref="TV79:TV92" si="198">IF(TH79=1,ABS(TQ79*TJ79),-ABS(TQ79*TJ79))</f>
        <v>-1493.023189995524</v>
      </c>
      <c r="TW79" s="196">
        <f t="shared" si="148"/>
        <v>1493.023189995524</v>
      </c>
      <c r="TX79" s="196">
        <f t="shared" ref="TX79:TX92" si="199">IF(IF(SY79=TE79,1,0)=1,ABS(TQ79*TJ79),-ABS(TQ79*TJ79))</f>
        <v>1493.023189995524</v>
      </c>
      <c r="TY79" s="196">
        <f t="shared" si="133"/>
        <v>-1493.023189995524</v>
      </c>
      <c r="TZ79" s="196">
        <f>IF(IF(sym!$O68=TE79,1,0)=1,ABS(TQ79*TJ79),-ABS(TQ79*TJ79))</f>
        <v>1493.023189995524</v>
      </c>
      <c r="UA79" s="196">
        <f>IF(IF(sym!$N68=TE79,1,0)=1,ABS(TQ79*TJ79),-ABS(TQ79*TJ79))</f>
        <v>-1493.023189995524</v>
      </c>
      <c r="UB79" s="196">
        <f t="shared" si="141"/>
        <v>-1493.023189995524</v>
      </c>
      <c r="UC79" s="196">
        <f t="shared" ref="UC79:UC92" si="200">ABS(TQ79*TJ79)</f>
        <v>1493.023189995524</v>
      </c>
      <c r="UE79">
        <f t="shared" ref="UE79:UE92" si="201">TE79</f>
        <v>1</v>
      </c>
      <c r="UF79" s="239">
        <v>1</v>
      </c>
      <c r="UG79" s="239">
        <v>-1</v>
      </c>
      <c r="UH79" s="239">
        <v>1</v>
      </c>
      <c r="UI79" s="214">
        <v>1</v>
      </c>
      <c r="UJ79" s="240">
        <v>5</v>
      </c>
      <c r="UK79">
        <f t="shared" ref="UK79:UK92" si="202">IF(UI79=1,-1,1)</f>
        <v>-1</v>
      </c>
      <c r="UL79">
        <f t="shared" ref="UL79:UL92" si="203">IF(UJ79&lt;0,UI79*-1,UI79)</f>
        <v>1</v>
      </c>
      <c r="UM79" s="214"/>
      <c r="UN79">
        <f t="shared" si="153"/>
        <v>0</v>
      </c>
      <c r="UO79">
        <f t="shared" si="151"/>
        <v>0</v>
      </c>
      <c r="UP79">
        <f t="shared" si="134"/>
        <v>0</v>
      </c>
      <c r="UQ79">
        <f t="shared" ref="UQ79:UQ92" si="204">IF(UM79=UL79,1,0)</f>
        <v>0</v>
      </c>
      <c r="UR79" s="248"/>
      <c r="US79" s="202">
        <v>42548</v>
      </c>
      <c r="UT79">
        <v>60</v>
      </c>
      <c r="UU79" t="str">
        <f t="shared" si="180"/>
        <v>TRUE</v>
      </c>
      <c r="UV79">
        <f>VLOOKUP($A79,'FuturesInfo (3)'!$A$2:$V$80,22)</f>
        <v>3</v>
      </c>
      <c r="UW79" s="252">
        <v>2</v>
      </c>
      <c r="UX79">
        <f t="shared" ref="UX79:UX92" si="205">IF(UW79=1,ROUND(UV79*(1+UX$13),0),ROUND(UV79*(1-UX$13),0))</f>
        <v>2</v>
      </c>
      <c r="UY79" s="138">
        <f>VLOOKUP($A79,'FuturesInfo (3)'!$A$2:$O$80,15)*UV79</f>
        <v>143149.25373134328</v>
      </c>
      <c r="UZ79" s="138">
        <f>VLOOKUP($A79,'FuturesInfo (3)'!$A$2:$O$80,15)*UX79</f>
        <v>95432.835820895518</v>
      </c>
      <c r="VA79" s="196">
        <f t="shared" ref="VA79:VA92" si="206">IF(UN79=1,ABS(UY79*UR79),-ABS(UY79*UR79))</f>
        <v>0</v>
      </c>
      <c r="VB79" s="196">
        <f t="shared" ref="VB79:VB92" si="207">IF(UN79=1,ABS(UZ79*UR79),-ABS(UZ79*UR79))</f>
        <v>0</v>
      </c>
      <c r="VC79" s="196">
        <f t="shared" ref="VC79:VC92" si="208">IF(UO79=1,ABS(UY79*UR79),-ABS(UY79*UR79))</f>
        <v>0</v>
      </c>
      <c r="VD79" s="196">
        <f t="shared" ref="VD79:VD92" si="209">IF(UP79=1,ABS(UY79*UR79),-ABS(UY79*UR79))</f>
        <v>0</v>
      </c>
      <c r="VE79" s="196">
        <f t="shared" si="149"/>
        <v>0</v>
      </c>
      <c r="VF79" s="196">
        <f t="shared" ref="VF79:VF92" si="210">IF(IF(UG79=UM79,1,0)=1,ABS(UY79*UR79),-ABS(UY79*UR79))</f>
        <v>0</v>
      </c>
      <c r="VG79" s="196">
        <f t="shared" si="135"/>
        <v>0</v>
      </c>
      <c r="VH79" s="196">
        <f>IF(IF(sym!$O68=UM79,1,0)=1,ABS(UY79*UR79),-ABS(UY79*UR79))</f>
        <v>0</v>
      </c>
      <c r="VI79" s="196">
        <f>IF(IF(sym!$N68=UM79,1,0)=1,ABS(UY79*UR79),-ABS(UY79*UR79))</f>
        <v>0</v>
      </c>
      <c r="VJ79" s="196">
        <f t="shared" si="144"/>
        <v>0</v>
      </c>
      <c r="VK79" s="196">
        <f t="shared" ref="VK79:VK92" si="211">ABS(UY79*UR79)</f>
        <v>0</v>
      </c>
      <c r="VM79">
        <f t="shared" ref="VM79:VM92" si="212">UM79</f>
        <v>0</v>
      </c>
      <c r="VN79" s="239"/>
      <c r="VO79" s="239"/>
      <c r="VP79" s="239"/>
      <c r="VQ79" s="214"/>
      <c r="VR79" s="240"/>
      <c r="VS79">
        <f t="shared" ref="VS79:VS92" si="213">IF(VQ79=1,-1,1)</f>
        <v>1</v>
      </c>
      <c r="VT79">
        <f t="shared" ref="VT79:VT92" si="214">IF(VR79&lt;0,VQ79*-1,VQ79)</f>
        <v>0</v>
      </c>
      <c r="VU79" s="214"/>
      <c r="VV79">
        <f t="shared" si="154"/>
        <v>1</v>
      </c>
      <c r="VW79">
        <f t="shared" si="152"/>
        <v>1</v>
      </c>
      <c r="VX79">
        <f t="shared" si="136"/>
        <v>0</v>
      </c>
      <c r="VY79">
        <f t="shared" ref="VY79:VY92" si="215">IF(VU79=VT79,1,0)</f>
        <v>1</v>
      </c>
      <c r="VZ79" s="248"/>
      <c r="WA79" s="202"/>
      <c r="WB79">
        <v>60</v>
      </c>
      <c r="WC79" t="str">
        <f t="shared" si="181"/>
        <v>FALSE</v>
      </c>
      <c r="WD79">
        <f>VLOOKUP($A79,'FuturesInfo (3)'!$A$2:$V$80,22)</f>
        <v>3</v>
      </c>
      <c r="WE79" s="252"/>
      <c r="WF79">
        <f t="shared" ref="WF79:WF92" si="216">IF(WE79=1,ROUND(WD79*(1+WF$13),0),ROUND(WD79*(1-WF$13),0))</f>
        <v>2</v>
      </c>
      <c r="WG79" s="138">
        <f>VLOOKUP($A79,'FuturesInfo (3)'!$A$2:$O$80,15)*WD79</f>
        <v>143149.25373134328</v>
      </c>
      <c r="WH79" s="138">
        <f>VLOOKUP($A79,'FuturesInfo (3)'!$A$2:$O$80,15)*WF79</f>
        <v>95432.835820895518</v>
      </c>
      <c r="WI79" s="196">
        <f t="shared" ref="WI79:WI92" si="217">IF(VV79=1,ABS(WG79*VZ79),-ABS(WG79*VZ79))</f>
        <v>0</v>
      </c>
      <c r="WJ79" s="196">
        <f t="shared" ref="WJ79:WJ92" si="218">IF(VV79=1,ABS(WH79*VZ79),-ABS(WH79*VZ79))</f>
        <v>0</v>
      </c>
      <c r="WK79" s="196">
        <f t="shared" ref="WK79:WK92" si="219">IF(VW79=1,ABS(WG79*VZ79),-ABS(WG79*VZ79))</f>
        <v>0</v>
      </c>
      <c r="WL79" s="196">
        <f t="shared" ref="WL79:WL92" si="220">IF(VX79=1,ABS(WG79*VZ79),-ABS(WG79*VZ79))</f>
        <v>0</v>
      </c>
      <c r="WM79" s="196">
        <f t="shared" si="150"/>
        <v>0</v>
      </c>
      <c r="WN79" s="196">
        <f t="shared" ref="WN79:WN92" si="221">IF(IF(VO79=VU79,1,0)=1,ABS(WG79*VZ79),-ABS(WG79*VZ79))</f>
        <v>0</v>
      </c>
      <c r="WO79" s="196">
        <f t="shared" si="137"/>
        <v>0</v>
      </c>
      <c r="WP79" s="196">
        <f>IF(IF(sym!$O68=VU79,1,0)=1,ABS(WG79*VZ79),-ABS(WG79*VZ79))</f>
        <v>0</v>
      </c>
      <c r="WQ79" s="196">
        <f>IF(IF(sym!$N68=VU79,1,0)=1,ABS(WG79*VZ79),-ABS(WG79*VZ79))</f>
        <v>0</v>
      </c>
      <c r="WR79" s="196">
        <f t="shared" si="147"/>
        <v>0</v>
      </c>
      <c r="WS79" s="196">
        <f t="shared" ref="WS79:WS92" si="222">ABS(WG79*VZ79)</f>
        <v>0</v>
      </c>
    </row>
    <row r="80" spans="1:617" x14ac:dyDescent="0.25">
      <c r="A80" s="1" t="s">
        <v>408</v>
      </c>
      <c r="B80" s="150" t="str">
        <f>'FuturesInfo (3)'!M68</f>
        <v>TW</v>
      </c>
      <c r="C80" s="200" t="str">
        <f>VLOOKUP(A80,'FuturesInfo (3)'!$A$2:$K$80,11)</f>
        <v>index</v>
      </c>
      <c r="F80" t="e">
        <f>#REF!</f>
        <v>#REF!</v>
      </c>
      <c r="G80">
        <v>1</v>
      </c>
      <c r="H80">
        <v>1</v>
      </c>
      <c r="I80">
        <v>1</v>
      </c>
      <c r="J80">
        <f t="shared" si="164"/>
        <v>1</v>
      </c>
      <c r="K80">
        <f t="shared" si="165"/>
        <v>1</v>
      </c>
      <c r="L80" s="184">
        <v>5.0890585241700004E-3</v>
      </c>
      <c r="M80" s="2">
        <v>10</v>
      </c>
      <c r="N80">
        <v>60</v>
      </c>
      <c r="O80" t="str">
        <f t="shared" si="166"/>
        <v>TRUE</v>
      </c>
      <c r="P80">
        <f>VLOOKUP($A80,'FuturesInfo (3)'!$A$2:$V$80,22)</f>
        <v>4</v>
      </c>
      <c r="Q80">
        <f t="shared" si="167"/>
        <v>4</v>
      </c>
      <c r="R80">
        <f t="shared" si="167"/>
        <v>4</v>
      </c>
      <c r="S80" s="138">
        <f>VLOOKUP($A80,'FuturesInfo (3)'!$A$2:$O$80,15)*Q80</f>
        <v>128680</v>
      </c>
      <c r="T80" s="144">
        <f t="shared" si="168"/>
        <v>654.86005089019568</v>
      </c>
      <c r="U80" s="144">
        <f t="shared" si="182"/>
        <v>654.86005089019568</v>
      </c>
      <c r="W80">
        <f t="shared" si="169"/>
        <v>1</v>
      </c>
      <c r="X80">
        <v>1</v>
      </c>
      <c r="Y80">
        <v>1</v>
      </c>
      <c r="Z80">
        <v>-1</v>
      </c>
      <c r="AA80">
        <f t="shared" si="183"/>
        <v>0</v>
      </c>
      <c r="AB80">
        <f t="shared" si="170"/>
        <v>0</v>
      </c>
      <c r="AC80" s="1">
        <v>-1.89873417722E-3</v>
      </c>
      <c r="AD80" s="2">
        <v>20</v>
      </c>
      <c r="AE80">
        <v>60</v>
      </c>
      <c r="AF80" t="str">
        <f t="shared" si="171"/>
        <v>TRUE</v>
      </c>
      <c r="AG80">
        <f>VLOOKUP($A80,'FuturesInfo (3)'!$A$2:$V$80,22)</f>
        <v>4</v>
      </c>
      <c r="AH80">
        <f t="shared" si="172"/>
        <v>5</v>
      </c>
      <c r="AI80">
        <f t="shared" si="184"/>
        <v>4</v>
      </c>
      <c r="AJ80" s="138">
        <f>VLOOKUP($A80,'FuturesInfo (3)'!$A$2:$O$80,15)*AI80</f>
        <v>128680</v>
      </c>
      <c r="AK80" s="196">
        <f t="shared" si="173"/>
        <v>-244.3291139246696</v>
      </c>
      <c r="AL80" s="196">
        <f t="shared" si="185"/>
        <v>-244.3291139246696</v>
      </c>
      <c r="AN80">
        <f t="shared" si="174"/>
        <v>1</v>
      </c>
      <c r="AO80">
        <v>1</v>
      </c>
      <c r="AP80">
        <v>-1</v>
      </c>
      <c r="AQ80">
        <v>1</v>
      </c>
      <c r="AR80">
        <f t="shared" si="139"/>
        <v>1</v>
      </c>
      <c r="AS80">
        <f t="shared" si="175"/>
        <v>0</v>
      </c>
      <c r="AT80" s="1">
        <v>1.2682308180100001E-2</v>
      </c>
      <c r="AU80" s="2">
        <v>20</v>
      </c>
      <c r="AV80">
        <v>60</v>
      </c>
      <c r="AW80" t="str">
        <f t="shared" si="176"/>
        <v>TRUE</v>
      </c>
      <c r="AX80">
        <f>VLOOKUP($A80,'FuturesInfo (3)'!$A$2:$V$80,22)</f>
        <v>4</v>
      </c>
      <c r="AY80">
        <f t="shared" si="177"/>
        <v>3</v>
      </c>
      <c r="AZ80">
        <f t="shared" si="186"/>
        <v>4</v>
      </c>
      <c r="BA80" s="138">
        <f>VLOOKUP($A80,'FuturesInfo (3)'!$A$2:$O$80,15)*AZ80</f>
        <v>128680</v>
      </c>
      <c r="BB80" s="196">
        <f t="shared" si="178"/>
        <v>1631.9594166152681</v>
      </c>
      <c r="BC80" s="196">
        <f t="shared" si="187"/>
        <v>-1631.9594166152681</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f t="shared" si="188"/>
        <v>1</v>
      </c>
      <c r="SX80" s="239">
        <v>1</v>
      </c>
      <c r="SY80" s="239">
        <v>-1</v>
      </c>
      <c r="SZ80" s="239">
        <v>1</v>
      </c>
      <c r="TA80" s="214">
        <v>1</v>
      </c>
      <c r="TB80" s="240">
        <v>5</v>
      </c>
      <c r="TC80">
        <f t="shared" si="189"/>
        <v>-1</v>
      </c>
      <c r="TD80">
        <f t="shared" si="190"/>
        <v>1</v>
      </c>
      <c r="TE80" s="214">
        <v>1</v>
      </c>
      <c r="TF80">
        <f t="shared" si="140"/>
        <v>1</v>
      </c>
      <c r="TG80">
        <f t="shared" si="191"/>
        <v>1</v>
      </c>
      <c r="TH80">
        <f t="shared" si="192"/>
        <v>0</v>
      </c>
      <c r="TI80">
        <f t="shared" si="193"/>
        <v>1</v>
      </c>
      <c r="TJ80" s="248">
        <v>6.22083981337E-4</v>
      </c>
      <c r="TK80" s="202">
        <v>42545</v>
      </c>
      <c r="TL80">
        <v>60</v>
      </c>
      <c r="TM80" t="str">
        <f t="shared" si="179"/>
        <v>TRUE</v>
      </c>
      <c r="TN80">
        <f>VLOOKUP($A80,'FuturesInfo (3)'!$A$2:$V$80,22)</f>
        <v>4</v>
      </c>
      <c r="TO80" s="252">
        <v>2</v>
      </c>
      <c r="TP80">
        <f t="shared" si="194"/>
        <v>3</v>
      </c>
      <c r="TQ80" s="138">
        <f>VLOOKUP($A80,'FuturesInfo (3)'!$A$2:$O$80,15)*TN80</f>
        <v>128680</v>
      </c>
      <c r="TR80" s="138">
        <f>VLOOKUP($A80,'FuturesInfo (3)'!$A$2:$O$80,15)*TP80</f>
        <v>96510</v>
      </c>
      <c r="TS80" s="196">
        <f t="shared" si="195"/>
        <v>80.049766718445156</v>
      </c>
      <c r="TT80" s="196">
        <f t="shared" si="196"/>
        <v>60.03732503883387</v>
      </c>
      <c r="TU80" s="196">
        <f t="shared" si="197"/>
        <v>80.049766718445156</v>
      </c>
      <c r="TV80" s="196">
        <f t="shared" si="198"/>
        <v>-80.049766718445156</v>
      </c>
      <c r="TW80" s="196">
        <f t="shared" si="148"/>
        <v>80.049766718445156</v>
      </c>
      <c r="TX80" s="196">
        <f t="shared" si="199"/>
        <v>-80.049766718445156</v>
      </c>
      <c r="TY80" s="196">
        <f t="shared" ref="TY80:TY92" si="223">IF(IF(SZ80=TE80,1,0)=1,ABS(TQ80*TJ80),-ABS(TQ80*TJ80))</f>
        <v>80.049766718445156</v>
      </c>
      <c r="TZ80" s="196">
        <f>IF(IF(sym!$O69=TE80,1,0)=1,ABS(TQ80*TJ80),-ABS(TQ80*TJ80))</f>
        <v>80.049766718445156</v>
      </c>
      <c r="UA80" s="196">
        <f>IF(IF(sym!$N69=TE80,1,0)=1,ABS(TQ80*TJ80),-ABS(TQ80*TJ80))</f>
        <v>-80.049766718445156</v>
      </c>
      <c r="UB80" s="196">
        <f t="shared" si="141"/>
        <v>-80.049766718445156</v>
      </c>
      <c r="UC80" s="196">
        <f t="shared" si="200"/>
        <v>80.049766718445156</v>
      </c>
      <c r="UE80">
        <f t="shared" si="201"/>
        <v>1</v>
      </c>
      <c r="UF80" s="239">
        <v>1</v>
      </c>
      <c r="UG80" s="239">
        <v>-1</v>
      </c>
      <c r="UH80" s="239">
        <v>1</v>
      </c>
      <c r="UI80" s="214">
        <v>1</v>
      </c>
      <c r="UJ80" s="240">
        <v>6</v>
      </c>
      <c r="UK80">
        <f t="shared" si="202"/>
        <v>-1</v>
      </c>
      <c r="UL80">
        <f t="shared" si="203"/>
        <v>1</v>
      </c>
      <c r="UM80" s="214"/>
      <c r="UN80">
        <f t="shared" si="153"/>
        <v>0</v>
      </c>
      <c r="UO80">
        <f t="shared" si="151"/>
        <v>0</v>
      </c>
      <c r="UP80">
        <f t="shared" ref="UP80:UP92" si="224">IF(UM80=UK80,1,0)</f>
        <v>0</v>
      </c>
      <c r="UQ80">
        <f t="shared" si="204"/>
        <v>0</v>
      </c>
      <c r="UR80" s="248"/>
      <c r="US80" s="202">
        <v>42545</v>
      </c>
      <c r="UT80">
        <v>60</v>
      </c>
      <c r="UU80" t="str">
        <f t="shared" si="180"/>
        <v>TRUE</v>
      </c>
      <c r="UV80">
        <f>VLOOKUP($A80,'FuturesInfo (3)'!$A$2:$V$80,22)</f>
        <v>4</v>
      </c>
      <c r="UW80" s="252">
        <v>2</v>
      </c>
      <c r="UX80">
        <f t="shared" si="205"/>
        <v>3</v>
      </c>
      <c r="UY80" s="138">
        <f>VLOOKUP($A80,'FuturesInfo (3)'!$A$2:$O$80,15)*UV80</f>
        <v>128680</v>
      </c>
      <c r="UZ80" s="138">
        <f>VLOOKUP($A80,'FuturesInfo (3)'!$A$2:$O$80,15)*UX80</f>
        <v>96510</v>
      </c>
      <c r="VA80" s="196">
        <f t="shared" si="206"/>
        <v>0</v>
      </c>
      <c r="VB80" s="196">
        <f t="shared" si="207"/>
        <v>0</v>
      </c>
      <c r="VC80" s="196">
        <f t="shared" si="208"/>
        <v>0</v>
      </c>
      <c r="VD80" s="196">
        <f t="shared" si="209"/>
        <v>0</v>
      </c>
      <c r="VE80" s="196">
        <f t="shared" si="149"/>
        <v>0</v>
      </c>
      <c r="VF80" s="196">
        <f t="shared" si="210"/>
        <v>0</v>
      </c>
      <c r="VG80" s="196">
        <f t="shared" ref="VG80:VG92" si="225">IF(IF(UH80=UM80,1,0)=1,ABS(UY80*UR80),-ABS(UY80*UR80))</f>
        <v>0</v>
      </c>
      <c r="VH80" s="196">
        <f>IF(IF(sym!$O69=UM80,1,0)=1,ABS(UY80*UR80),-ABS(UY80*UR80))</f>
        <v>0</v>
      </c>
      <c r="VI80" s="196">
        <f>IF(IF(sym!$N69=UM80,1,0)=1,ABS(UY80*UR80),-ABS(UY80*UR80))</f>
        <v>0</v>
      </c>
      <c r="VJ80" s="196">
        <f t="shared" si="144"/>
        <v>0</v>
      </c>
      <c r="VK80" s="196">
        <f t="shared" si="211"/>
        <v>0</v>
      </c>
      <c r="VM80">
        <f t="shared" si="212"/>
        <v>0</v>
      </c>
      <c r="VN80" s="239"/>
      <c r="VO80" s="239"/>
      <c r="VP80" s="239"/>
      <c r="VQ80" s="214"/>
      <c r="VR80" s="240"/>
      <c r="VS80">
        <f t="shared" si="213"/>
        <v>1</v>
      </c>
      <c r="VT80">
        <f t="shared" si="214"/>
        <v>0</v>
      </c>
      <c r="VU80" s="214"/>
      <c r="VV80">
        <f t="shared" si="154"/>
        <v>1</v>
      </c>
      <c r="VW80">
        <f t="shared" si="152"/>
        <v>1</v>
      </c>
      <c r="VX80">
        <f t="shared" ref="VX80:VX92" si="226">IF(VU80=VS80,1,0)</f>
        <v>0</v>
      </c>
      <c r="VY80">
        <f t="shared" si="215"/>
        <v>1</v>
      </c>
      <c r="VZ80" s="248"/>
      <c r="WA80" s="202"/>
      <c r="WB80">
        <v>60</v>
      </c>
      <c r="WC80" t="str">
        <f t="shared" si="181"/>
        <v>FALSE</v>
      </c>
      <c r="WD80">
        <f>VLOOKUP($A80,'FuturesInfo (3)'!$A$2:$V$80,22)</f>
        <v>4</v>
      </c>
      <c r="WE80" s="252"/>
      <c r="WF80">
        <f t="shared" si="216"/>
        <v>3</v>
      </c>
      <c r="WG80" s="138">
        <f>VLOOKUP($A80,'FuturesInfo (3)'!$A$2:$O$80,15)*WD80</f>
        <v>128680</v>
      </c>
      <c r="WH80" s="138">
        <f>VLOOKUP($A80,'FuturesInfo (3)'!$A$2:$O$80,15)*WF80</f>
        <v>96510</v>
      </c>
      <c r="WI80" s="196">
        <f t="shared" si="217"/>
        <v>0</v>
      </c>
      <c r="WJ80" s="196">
        <f t="shared" si="218"/>
        <v>0</v>
      </c>
      <c r="WK80" s="196">
        <f t="shared" si="219"/>
        <v>0</v>
      </c>
      <c r="WL80" s="196">
        <f t="shared" si="220"/>
        <v>0</v>
      </c>
      <c r="WM80" s="196">
        <f t="shared" si="150"/>
        <v>0</v>
      </c>
      <c r="WN80" s="196">
        <f t="shared" si="221"/>
        <v>0</v>
      </c>
      <c r="WO80" s="196">
        <f t="shared" ref="WO80:WO92" si="227">IF(IF(VP80=VU80,1,0)=1,ABS(WG80*VZ80),-ABS(WG80*VZ80))</f>
        <v>0</v>
      </c>
      <c r="WP80" s="196">
        <f>IF(IF(sym!$O69=VU80,1,0)=1,ABS(WG80*VZ80),-ABS(WG80*VZ80))</f>
        <v>0</v>
      </c>
      <c r="WQ80" s="196">
        <f>IF(IF(sym!$N69=VU80,1,0)=1,ABS(WG80*VZ80),-ABS(WG80*VZ80))</f>
        <v>0</v>
      </c>
      <c r="WR80" s="196">
        <f t="shared" si="147"/>
        <v>0</v>
      </c>
      <c r="WS80" s="196">
        <f t="shared" si="222"/>
        <v>0</v>
      </c>
    </row>
    <row r="81" spans="1:617" x14ac:dyDescent="0.25">
      <c r="A81" s="1" t="s">
        <v>411</v>
      </c>
      <c r="B81" s="150" t="str">
        <f>'FuturesInfo (3)'!M69</f>
        <v>EX</v>
      </c>
      <c r="C81" s="200" t="str">
        <f>VLOOKUP(A81,'FuturesInfo (3)'!$A$2:$K$80,11)</f>
        <v>index</v>
      </c>
      <c r="D81" s="3"/>
      <c r="F81" t="e">
        <f>#REF!</f>
        <v>#REF!</v>
      </c>
      <c r="G81">
        <v>-1</v>
      </c>
      <c r="H81">
        <v>-1</v>
      </c>
      <c r="I81">
        <v>-1</v>
      </c>
      <c r="J81">
        <f t="shared" si="164"/>
        <v>1</v>
      </c>
      <c r="K81">
        <f t="shared" si="165"/>
        <v>1</v>
      </c>
      <c r="L81" s="184">
        <v>-1.3856812933E-2</v>
      </c>
      <c r="M81" s="2">
        <v>10</v>
      </c>
      <c r="N81">
        <v>60</v>
      </c>
      <c r="O81" t="str">
        <f t="shared" si="166"/>
        <v>TRUE</v>
      </c>
      <c r="P81">
        <f>VLOOKUP($A81,'FuturesInfo (3)'!$A$2:$V$80,22)</f>
        <v>3</v>
      </c>
      <c r="Q81">
        <f t="shared" si="167"/>
        <v>3</v>
      </c>
      <c r="R81">
        <f t="shared" si="167"/>
        <v>3</v>
      </c>
      <c r="S81" s="138">
        <f>VLOOKUP($A81,'FuturesInfo (3)'!$A$2:$O$80,15)*Q81</f>
        <v>95539.222799999989</v>
      </c>
      <c r="T81" s="144">
        <f t="shared" si="168"/>
        <v>1323.8691381038084</v>
      </c>
      <c r="U81" s="144">
        <f t="shared" si="182"/>
        <v>1323.8691381038084</v>
      </c>
      <c r="W81">
        <f t="shared" si="169"/>
        <v>-1</v>
      </c>
      <c r="X81">
        <v>-1</v>
      </c>
      <c r="Y81">
        <v>-1</v>
      </c>
      <c r="Z81">
        <v>1</v>
      </c>
      <c r="AA81">
        <f t="shared" si="183"/>
        <v>0</v>
      </c>
      <c r="AB81">
        <f t="shared" si="170"/>
        <v>0</v>
      </c>
      <c r="AC81" s="1">
        <v>4.0147206423599997E-3</v>
      </c>
      <c r="AD81" s="2">
        <v>10</v>
      </c>
      <c r="AE81">
        <v>60</v>
      </c>
      <c r="AF81" t="str">
        <f t="shared" si="171"/>
        <v>TRUE</v>
      </c>
      <c r="AG81">
        <f>VLOOKUP($A81,'FuturesInfo (3)'!$A$2:$V$80,22)</f>
        <v>3</v>
      </c>
      <c r="AH81">
        <f t="shared" si="172"/>
        <v>4</v>
      </c>
      <c r="AI81">
        <f t="shared" si="184"/>
        <v>3</v>
      </c>
      <c r="AJ81" s="138">
        <f>VLOOKUP($A81,'FuturesInfo (3)'!$A$2:$O$80,15)*AI81</f>
        <v>95539.222799999989</v>
      </c>
      <c r="AK81" s="196">
        <f t="shared" si="173"/>
        <v>-383.5632899301911</v>
      </c>
      <c r="AL81" s="196">
        <f t="shared" si="185"/>
        <v>-383.5632899301911</v>
      </c>
      <c r="AN81">
        <f t="shared" si="174"/>
        <v>-1</v>
      </c>
      <c r="AO81">
        <v>1</v>
      </c>
      <c r="AP81">
        <v>-1</v>
      </c>
      <c r="AQ81">
        <v>1</v>
      </c>
      <c r="AR81">
        <f t="shared" ref="AR81:AR92" si="228">IF(AO81=AQ81,1,0)</f>
        <v>1</v>
      </c>
      <c r="AS81">
        <f t="shared" si="175"/>
        <v>0</v>
      </c>
      <c r="AT81" s="1">
        <v>1.26624458514E-2</v>
      </c>
      <c r="AU81" s="2">
        <v>10</v>
      </c>
      <c r="AV81">
        <v>60</v>
      </c>
      <c r="AW81" t="str">
        <f t="shared" si="176"/>
        <v>TRUE</v>
      </c>
      <c r="AX81">
        <f>VLOOKUP($A81,'FuturesInfo (3)'!$A$2:$V$80,22)</f>
        <v>3</v>
      </c>
      <c r="AY81">
        <f t="shared" si="177"/>
        <v>2</v>
      </c>
      <c r="AZ81">
        <f t="shared" si="186"/>
        <v>3</v>
      </c>
      <c r="BA81" s="138">
        <f>VLOOKUP($A81,'FuturesInfo (3)'!$A$2:$O$80,15)*AZ81</f>
        <v>95539.222799999989</v>
      </c>
      <c r="BB81" s="196">
        <f t="shared" si="178"/>
        <v>1209.7602353898401</v>
      </c>
      <c r="BC81" s="196">
        <f t="shared" si="187"/>
        <v>-1209.7602353898401</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f t="shared" si="188"/>
        <v>1</v>
      </c>
      <c r="SX81" s="239">
        <v>1</v>
      </c>
      <c r="SY81" s="239">
        <v>-1</v>
      </c>
      <c r="SZ81" s="239">
        <v>1</v>
      </c>
      <c r="TA81" s="214">
        <v>-1</v>
      </c>
      <c r="TB81" s="240">
        <v>6</v>
      </c>
      <c r="TC81">
        <f t="shared" si="189"/>
        <v>1</v>
      </c>
      <c r="TD81">
        <f t="shared" si="190"/>
        <v>-1</v>
      </c>
      <c r="TE81" s="214">
        <v>-1</v>
      </c>
      <c r="TF81">
        <f t="shared" ref="TF81:TF92" si="229">IF(SX81=TE81,1,0)</f>
        <v>0</v>
      </c>
      <c r="TG81">
        <f t="shared" si="191"/>
        <v>1</v>
      </c>
      <c r="TH81">
        <f t="shared" si="192"/>
        <v>0</v>
      </c>
      <c r="TI81">
        <f t="shared" si="193"/>
        <v>1</v>
      </c>
      <c r="TJ81" s="248">
        <v>-5.2228412256299997E-3</v>
      </c>
      <c r="TK81" s="202">
        <v>42548</v>
      </c>
      <c r="TL81">
        <v>60</v>
      </c>
      <c r="TM81" t="str">
        <f t="shared" si="179"/>
        <v>TRUE</v>
      </c>
      <c r="TN81">
        <f>VLOOKUP($A81,'FuturesInfo (3)'!$A$2:$V$80,22)</f>
        <v>3</v>
      </c>
      <c r="TO81" s="252">
        <v>2</v>
      </c>
      <c r="TP81">
        <f t="shared" si="194"/>
        <v>2</v>
      </c>
      <c r="TQ81" s="138">
        <f>VLOOKUP($A81,'FuturesInfo (3)'!$A$2:$O$80,15)*TN81</f>
        <v>95539.222799999989</v>
      </c>
      <c r="TR81" s="138">
        <f>VLOOKUP($A81,'FuturesInfo (3)'!$A$2:$O$80,15)*TP81</f>
        <v>63692.81519999999</v>
      </c>
      <c r="TS81" s="196">
        <f t="shared" si="195"/>
        <v>-498.98619150448957</v>
      </c>
      <c r="TT81" s="196">
        <f t="shared" si="196"/>
        <v>-332.65746100299305</v>
      </c>
      <c r="TU81" s="196">
        <f t="shared" si="197"/>
        <v>498.98619150448957</v>
      </c>
      <c r="TV81" s="196">
        <f t="shared" si="198"/>
        <v>-498.98619150448957</v>
      </c>
      <c r="TW81" s="196">
        <f t="shared" si="148"/>
        <v>498.98619150448957</v>
      </c>
      <c r="TX81" s="196">
        <f t="shared" si="199"/>
        <v>498.98619150448957</v>
      </c>
      <c r="TY81" s="196">
        <f t="shared" si="223"/>
        <v>-498.98619150448957</v>
      </c>
      <c r="TZ81" s="196">
        <f>IF(IF(sym!$O70=TE81,1,0)=1,ABS(TQ81*TJ81),-ABS(TQ81*TJ81))</f>
        <v>-498.98619150448957</v>
      </c>
      <c r="UA81" s="196">
        <f>IF(IF(sym!$N70=TE81,1,0)=1,ABS(TQ81*TJ81),-ABS(TQ81*TJ81))</f>
        <v>498.98619150448957</v>
      </c>
      <c r="UB81" s="196">
        <f t="shared" ref="UB81:UB92" si="230">IF(IF(TE81=TE81,0,1)=1,ABS(TQ81*TJ81),-ABS(TQ81*TJ81))</f>
        <v>-498.98619150448957</v>
      </c>
      <c r="UC81" s="196">
        <f t="shared" si="200"/>
        <v>498.98619150448957</v>
      </c>
      <c r="UE81">
        <f t="shared" si="201"/>
        <v>-1</v>
      </c>
      <c r="UF81" s="239">
        <v>1</v>
      </c>
      <c r="UG81" s="239">
        <v>-1</v>
      </c>
      <c r="UH81" s="239">
        <v>1</v>
      </c>
      <c r="UI81" s="214">
        <v>-1</v>
      </c>
      <c r="UJ81" s="240">
        <v>7</v>
      </c>
      <c r="UK81">
        <f t="shared" si="202"/>
        <v>1</v>
      </c>
      <c r="UL81">
        <f t="shared" si="203"/>
        <v>-1</v>
      </c>
      <c r="UM81" s="214"/>
      <c r="UN81">
        <f t="shared" si="153"/>
        <v>0</v>
      </c>
      <c r="UO81">
        <f t="shared" si="151"/>
        <v>0</v>
      </c>
      <c r="UP81">
        <f t="shared" si="224"/>
        <v>0</v>
      </c>
      <c r="UQ81">
        <f t="shared" si="204"/>
        <v>0</v>
      </c>
      <c r="UR81" s="248"/>
      <c r="US81" s="202">
        <v>42548</v>
      </c>
      <c r="UT81">
        <v>60</v>
      </c>
      <c r="UU81" t="str">
        <f t="shared" si="180"/>
        <v>TRUE</v>
      </c>
      <c r="UV81">
        <f>VLOOKUP($A81,'FuturesInfo (3)'!$A$2:$V$80,22)</f>
        <v>3</v>
      </c>
      <c r="UW81" s="252">
        <v>1</v>
      </c>
      <c r="UX81">
        <f t="shared" si="205"/>
        <v>4</v>
      </c>
      <c r="UY81" s="138">
        <f>VLOOKUP($A81,'FuturesInfo (3)'!$A$2:$O$80,15)*UV81</f>
        <v>95539.222799999989</v>
      </c>
      <c r="UZ81" s="138">
        <f>VLOOKUP($A81,'FuturesInfo (3)'!$A$2:$O$80,15)*UX81</f>
        <v>127385.63039999998</v>
      </c>
      <c r="VA81" s="196">
        <f t="shared" si="206"/>
        <v>0</v>
      </c>
      <c r="VB81" s="196">
        <f t="shared" si="207"/>
        <v>0</v>
      </c>
      <c r="VC81" s="196">
        <f t="shared" si="208"/>
        <v>0</v>
      </c>
      <c r="VD81" s="196">
        <f t="shared" si="209"/>
        <v>0</v>
      </c>
      <c r="VE81" s="196">
        <f t="shared" si="149"/>
        <v>0</v>
      </c>
      <c r="VF81" s="196">
        <f t="shared" si="210"/>
        <v>0</v>
      </c>
      <c r="VG81" s="196">
        <f t="shared" si="225"/>
        <v>0</v>
      </c>
      <c r="VH81" s="196">
        <f>IF(IF(sym!$O70=UM81,1,0)=1,ABS(UY81*UR81),-ABS(UY81*UR81))</f>
        <v>0</v>
      </c>
      <c r="VI81" s="196">
        <f>IF(IF(sym!$N70=UM81,1,0)=1,ABS(UY81*UR81),-ABS(UY81*UR81))</f>
        <v>0</v>
      </c>
      <c r="VJ81" s="196">
        <f t="shared" ref="VJ81:VJ92" si="231">IF(IF(UM81=UM81,0,1)=1,ABS(UY81*UR81),-ABS(UY81*UR81))</f>
        <v>0</v>
      </c>
      <c r="VK81" s="196">
        <f t="shared" si="211"/>
        <v>0</v>
      </c>
      <c r="VM81">
        <f t="shared" si="212"/>
        <v>0</v>
      </c>
      <c r="VN81" s="239"/>
      <c r="VO81" s="239"/>
      <c r="VP81" s="239"/>
      <c r="VQ81" s="214"/>
      <c r="VR81" s="240"/>
      <c r="VS81">
        <f t="shared" si="213"/>
        <v>1</v>
      </c>
      <c r="VT81">
        <f t="shared" si="214"/>
        <v>0</v>
      </c>
      <c r="VU81" s="214"/>
      <c r="VV81">
        <f t="shared" si="154"/>
        <v>1</v>
      </c>
      <c r="VW81">
        <f t="shared" si="152"/>
        <v>1</v>
      </c>
      <c r="VX81">
        <f t="shared" si="226"/>
        <v>0</v>
      </c>
      <c r="VY81">
        <f t="shared" si="215"/>
        <v>1</v>
      </c>
      <c r="VZ81" s="248"/>
      <c r="WA81" s="202"/>
      <c r="WB81">
        <v>60</v>
      </c>
      <c r="WC81" t="str">
        <f t="shared" si="181"/>
        <v>FALSE</v>
      </c>
      <c r="WD81">
        <f>VLOOKUP($A81,'FuturesInfo (3)'!$A$2:$V$80,22)</f>
        <v>3</v>
      </c>
      <c r="WE81" s="252"/>
      <c r="WF81">
        <f t="shared" si="216"/>
        <v>2</v>
      </c>
      <c r="WG81" s="138">
        <f>VLOOKUP($A81,'FuturesInfo (3)'!$A$2:$O$80,15)*WD81</f>
        <v>95539.222799999989</v>
      </c>
      <c r="WH81" s="138">
        <f>VLOOKUP($A81,'FuturesInfo (3)'!$A$2:$O$80,15)*WF81</f>
        <v>63692.81519999999</v>
      </c>
      <c r="WI81" s="196">
        <f t="shared" si="217"/>
        <v>0</v>
      </c>
      <c r="WJ81" s="196">
        <f t="shared" si="218"/>
        <v>0</v>
      </c>
      <c r="WK81" s="196">
        <f t="shared" si="219"/>
        <v>0</v>
      </c>
      <c r="WL81" s="196">
        <f t="shared" si="220"/>
        <v>0</v>
      </c>
      <c r="WM81" s="196">
        <f t="shared" si="150"/>
        <v>0</v>
      </c>
      <c r="WN81" s="196">
        <f t="shared" si="221"/>
        <v>0</v>
      </c>
      <c r="WO81" s="196">
        <f t="shared" si="227"/>
        <v>0</v>
      </c>
      <c r="WP81" s="196">
        <f>IF(IF(sym!$O70=VU81,1,0)=1,ABS(WG81*VZ81),-ABS(WG81*VZ81))</f>
        <v>0</v>
      </c>
      <c r="WQ81" s="196">
        <f>IF(IF(sym!$N70=VU81,1,0)=1,ABS(WG81*VZ81),-ABS(WG81*VZ81))</f>
        <v>0</v>
      </c>
      <c r="WR81" s="196">
        <f t="shared" ref="WR81:WR92" si="232">IF(IF(VU81=VU81,0,1)=1,ABS(WG81*VZ81),-ABS(WG81*VZ81))</f>
        <v>0</v>
      </c>
      <c r="WS81" s="196">
        <f t="shared" si="222"/>
        <v>0</v>
      </c>
    </row>
    <row r="82" spans="1:617" x14ac:dyDescent="0.25">
      <c r="A82" s="1" t="s">
        <v>413</v>
      </c>
      <c r="B82" s="150" t="str">
        <f>'FuturesInfo (3)'!M70</f>
        <v>@TFS</v>
      </c>
      <c r="C82" s="200" t="str">
        <f>VLOOKUP(A82,'FuturesInfo (3)'!$A$2:$K$80,11)</f>
        <v>index</v>
      </c>
      <c r="F82" t="e">
        <f>#REF!</f>
        <v>#REF!</v>
      </c>
      <c r="G82">
        <v>1</v>
      </c>
      <c r="H82">
        <v>-1</v>
      </c>
      <c r="I82">
        <v>-1</v>
      </c>
      <c r="J82">
        <f t="shared" si="164"/>
        <v>0</v>
      </c>
      <c r="K82">
        <f t="shared" si="165"/>
        <v>1</v>
      </c>
      <c r="L82" s="184">
        <v>-7.7704722056199998E-3</v>
      </c>
      <c r="M82" s="2">
        <v>10</v>
      </c>
      <c r="N82">
        <v>60</v>
      </c>
      <c r="O82" t="str">
        <f t="shared" si="166"/>
        <v>TRUE</v>
      </c>
      <c r="P82">
        <f>VLOOKUP($A82,'FuturesInfo (3)'!$A$2:$V$80,22)</f>
        <v>1</v>
      </c>
      <c r="Q82">
        <f t="shared" si="167"/>
        <v>1</v>
      </c>
      <c r="R82">
        <f t="shared" si="167"/>
        <v>1</v>
      </c>
      <c r="S82" s="138">
        <f>VLOOKUP($A82,'FuturesInfo (3)'!$A$2:$O$80,15)*Q82</f>
        <v>115420</v>
      </c>
      <c r="T82" s="144">
        <f t="shared" si="168"/>
        <v>-896.86790197266043</v>
      </c>
      <c r="U82" s="144">
        <f t="shared" si="182"/>
        <v>896.86790197266043</v>
      </c>
      <c r="W82">
        <f t="shared" si="169"/>
        <v>1</v>
      </c>
      <c r="X82">
        <v>1</v>
      </c>
      <c r="Y82">
        <v>-1</v>
      </c>
      <c r="Z82">
        <v>1</v>
      </c>
      <c r="AA82">
        <f t="shared" si="183"/>
        <v>1</v>
      </c>
      <c r="AB82">
        <f t="shared" si="170"/>
        <v>0</v>
      </c>
      <c r="AC82" s="1">
        <v>1.23063683305E-2</v>
      </c>
      <c r="AD82" s="2">
        <v>10</v>
      </c>
      <c r="AE82">
        <v>60</v>
      </c>
      <c r="AF82" t="str">
        <f t="shared" si="171"/>
        <v>TRUE</v>
      </c>
      <c r="AG82">
        <f>VLOOKUP($A82,'FuturesInfo (3)'!$A$2:$V$80,22)</f>
        <v>1</v>
      </c>
      <c r="AH82">
        <f t="shared" si="172"/>
        <v>1</v>
      </c>
      <c r="AI82">
        <f t="shared" si="184"/>
        <v>1</v>
      </c>
      <c r="AJ82" s="138">
        <f>VLOOKUP($A82,'FuturesInfo (3)'!$A$2:$O$80,15)*AI82</f>
        <v>115420</v>
      </c>
      <c r="AK82" s="196">
        <f t="shared" si="173"/>
        <v>1420.4010327063102</v>
      </c>
      <c r="AL82" s="196">
        <f t="shared" si="185"/>
        <v>-1420.4010327063102</v>
      </c>
      <c r="AN82">
        <f t="shared" si="174"/>
        <v>1</v>
      </c>
      <c r="AO82">
        <v>1</v>
      </c>
      <c r="AP82">
        <v>-1</v>
      </c>
      <c r="AQ82">
        <v>1</v>
      </c>
      <c r="AR82">
        <f t="shared" si="228"/>
        <v>1</v>
      </c>
      <c r="AS82">
        <f t="shared" si="175"/>
        <v>0</v>
      </c>
      <c r="AT82" s="1">
        <v>2.63538213041E-3</v>
      </c>
      <c r="AU82" s="2">
        <v>10</v>
      </c>
      <c r="AV82">
        <v>60</v>
      </c>
      <c r="AW82" t="str">
        <f t="shared" si="176"/>
        <v>TRUE</v>
      </c>
      <c r="AX82">
        <f>VLOOKUP($A82,'FuturesInfo (3)'!$A$2:$V$80,22)</f>
        <v>1</v>
      </c>
      <c r="AY82">
        <f t="shared" si="177"/>
        <v>1</v>
      </c>
      <c r="AZ82">
        <f t="shared" si="186"/>
        <v>1</v>
      </c>
      <c r="BA82" s="138">
        <f>VLOOKUP($A82,'FuturesInfo (3)'!$A$2:$O$80,15)*AZ82</f>
        <v>115420</v>
      </c>
      <c r="BB82" s="196">
        <f t="shared" si="178"/>
        <v>304.17580549192218</v>
      </c>
      <c r="BC82" s="196">
        <f t="shared" si="187"/>
        <v>-304.17580549192218</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f t="shared" si="188"/>
        <v>1</v>
      </c>
      <c r="SX82" s="239">
        <v>1</v>
      </c>
      <c r="SY82" s="239">
        <v>-1</v>
      </c>
      <c r="SZ82" s="239">
        <v>1</v>
      </c>
      <c r="TA82" s="214">
        <v>1</v>
      </c>
      <c r="TB82" s="240">
        <v>-4</v>
      </c>
      <c r="TC82">
        <f t="shared" si="189"/>
        <v>-1</v>
      </c>
      <c r="TD82">
        <f t="shared" si="190"/>
        <v>-1</v>
      </c>
      <c r="TE82" s="214">
        <v>1</v>
      </c>
      <c r="TF82">
        <f t="shared" si="229"/>
        <v>1</v>
      </c>
      <c r="TG82">
        <f t="shared" si="191"/>
        <v>1</v>
      </c>
      <c r="TH82">
        <f t="shared" si="192"/>
        <v>0</v>
      </c>
      <c r="TI82">
        <f t="shared" si="193"/>
        <v>0</v>
      </c>
      <c r="TJ82" s="248">
        <v>0</v>
      </c>
      <c r="TK82" s="202">
        <v>42548</v>
      </c>
      <c r="TL82">
        <v>60</v>
      </c>
      <c r="TM82" t="str">
        <f t="shared" si="179"/>
        <v>TRUE</v>
      </c>
      <c r="TN82">
        <f>VLOOKUP($A82,'FuturesInfo (3)'!$A$2:$V$80,22)</f>
        <v>1</v>
      </c>
      <c r="TO82" s="252">
        <v>2</v>
      </c>
      <c r="TP82">
        <f t="shared" si="194"/>
        <v>1</v>
      </c>
      <c r="TQ82" s="138">
        <f>VLOOKUP($A82,'FuturesInfo (3)'!$A$2:$O$80,15)*TN82</f>
        <v>115420</v>
      </c>
      <c r="TR82" s="138">
        <f>VLOOKUP($A82,'FuturesInfo (3)'!$A$2:$O$80,15)*TP82</f>
        <v>115420</v>
      </c>
      <c r="TS82" s="196">
        <f t="shared" si="195"/>
        <v>0</v>
      </c>
      <c r="TT82" s="196">
        <f t="shared" si="196"/>
        <v>0</v>
      </c>
      <c r="TU82" s="196">
        <f t="shared" si="197"/>
        <v>0</v>
      </c>
      <c r="TV82" s="196">
        <f t="shared" si="198"/>
        <v>0</v>
      </c>
      <c r="TW82" s="196">
        <f t="shared" si="148"/>
        <v>0</v>
      </c>
      <c r="TX82" s="196">
        <f t="shared" si="199"/>
        <v>0</v>
      </c>
      <c r="TY82" s="196">
        <f t="shared" si="223"/>
        <v>0</v>
      </c>
      <c r="TZ82" s="196">
        <f>IF(IF(sym!$O71=TE82,1,0)=1,ABS(TQ82*TJ82),-ABS(TQ82*TJ82))</f>
        <v>0</v>
      </c>
      <c r="UA82" s="196">
        <f>IF(IF(sym!$N71=TE82,1,0)=1,ABS(TQ82*TJ82),-ABS(TQ82*TJ82))</f>
        <v>0</v>
      </c>
      <c r="UB82" s="196">
        <f t="shared" si="230"/>
        <v>0</v>
      </c>
      <c r="UC82" s="196">
        <f t="shared" si="200"/>
        <v>0</v>
      </c>
      <c r="UE82">
        <f t="shared" si="201"/>
        <v>1</v>
      </c>
      <c r="UF82" s="239">
        <v>1</v>
      </c>
      <c r="UG82" s="239">
        <v>1</v>
      </c>
      <c r="UH82" s="239">
        <v>1</v>
      </c>
      <c r="UI82" s="214">
        <v>-1</v>
      </c>
      <c r="UJ82" s="240">
        <v>-5</v>
      </c>
      <c r="UK82">
        <f t="shared" si="202"/>
        <v>1</v>
      </c>
      <c r="UL82">
        <f t="shared" si="203"/>
        <v>1</v>
      </c>
      <c r="UM82" s="214"/>
      <c r="UN82">
        <f t="shared" si="153"/>
        <v>0</v>
      </c>
      <c r="UO82">
        <f t="shared" si="151"/>
        <v>0</v>
      </c>
      <c r="UP82">
        <f t="shared" si="224"/>
        <v>0</v>
      </c>
      <c r="UQ82">
        <f t="shared" si="204"/>
        <v>0</v>
      </c>
      <c r="UR82" s="248"/>
      <c r="US82" s="202">
        <v>42548</v>
      </c>
      <c r="UT82">
        <v>60</v>
      </c>
      <c r="UU82" t="str">
        <f t="shared" si="180"/>
        <v>TRUE</v>
      </c>
      <c r="UV82">
        <f>VLOOKUP($A82,'FuturesInfo (3)'!$A$2:$V$80,22)</f>
        <v>1</v>
      </c>
      <c r="UW82" s="252">
        <v>1</v>
      </c>
      <c r="UX82">
        <f t="shared" si="205"/>
        <v>1</v>
      </c>
      <c r="UY82" s="138">
        <f>VLOOKUP($A82,'FuturesInfo (3)'!$A$2:$O$80,15)*UV82</f>
        <v>115420</v>
      </c>
      <c r="UZ82" s="138">
        <f>VLOOKUP($A82,'FuturesInfo (3)'!$A$2:$O$80,15)*UX82</f>
        <v>115420</v>
      </c>
      <c r="VA82" s="196">
        <f t="shared" si="206"/>
        <v>0</v>
      </c>
      <c r="VB82" s="196">
        <f t="shared" si="207"/>
        <v>0</v>
      </c>
      <c r="VC82" s="196">
        <f t="shared" si="208"/>
        <v>0</v>
      </c>
      <c r="VD82" s="196">
        <f t="shared" si="209"/>
        <v>0</v>
      </c>
      <c r="VE82" s="196">
        <f t="shared" si="149"/>
        <v>0</v>
      </c>
      <c r="VF82" s="196">
        <f t="shared" si="210"/>
        <v>0</v>
      </c>
      <c r="VG82" s="196">
        <f t="shared" si="225"/>
        <v>0</v>
      </c>
      <c r="VH82" s="196">
        <f>IF(IF(sym!$O71=UM82,1,0)=1,ABS(UY82*UR82),-ABS(UY82*UR82))</f>
        <v>0</v>
      </c>
      <c r="VI82" s="196">
        <f>IF(IF(sym!$N71=UM82,1,0)=1,ABS(UY82*UR82),-ABS(UY82*UR82))</f>
        <v>0</v>
      </c>
      <c r="VJ82" s="196">
        <f t="shared" si="231"/>
        <v>0</v>
      </c>
      <c r="VK82" s="196">
        <f t="shared" si="211"/>
        <v>0</v>
      </c>
      <c r="VM82">
        <f t="shared" si="212"/>
        <v>0</v>
      </c>
      <c r="VN82" s="239"/>
      <c r="VO82" s="239"/>
      <c r="VP82" s="239"/>
      <c r="VQ82" s="214"/>
      <c r="VR82" s="240"/>
      <c r="VS82">
        <f t="shared" si="213"/>
        <v>1</v>
      </c>
      <c r="VT82">
        <f t="shared" si="214"/>
        <v>0</v>
      </c>
      <c r="VU82" s="214"/>
      <c r="VV82">
        <f t="shared" si="154"/>
        <v>1</v>
      </c>
      <c r="VW82">
        <f t="shared" si="152"/>
        <v>1</v>
      </c>
      <c r="VX82">
        <f t="shared" si="226"/>
        <v>0</v>
      </c>
      <c r="VY82">
        <f t="shared" si="215"/>
        <v>1</v>
      </c>
      <c r="VZ82" s="248"/>
      <c r="WA82" s="202"/>
      <c r="WB82">
        <v>60</v>
      </c>
      <c r="WC82" t="str">
        <f t="shared" si="181"/>
        <v>FALSE</v>
      </c>
      <c r="WD82">
        <f>VLOOKUP($A82,'FuturesInfo (3)'!$A$2:$V$80,22)</f>
        <v>1</v>
      </c>
      <c r="WE82" s="252"/>
      <c r="WF82">
        <f t="shared" si="216"/>
        <v>1</v>
      </c>
      <c r="WG82" s="138">
        <f>VLOOKUP($A82,'FuturesInfo (3)'!$A$2:$O$80,15)*WD82</f>
        <v>115420</v>
      </c>
      <c r="WH82" s="138">
        <f>VLOOKUP($A82,'FuturesInfo (3)'!$A$2:$O$80,15)*WF82</f>
        <v>115420</v>
      </c>
      <c r="WI82" s="196">
        <f t="shared" si="217"/>
        <v>0</v>
      </c>
      <c r="WJ82" s="196">
        <f t="shared" si="218"/>
        <v>0</v>
      </c>
      <c r="WK82" s="196">
        <f t="shared" si="219"/>
        <v>0</v>
      </c>
      <c r="WL82" s="196">
        <f t="shared" si="220"/>
        <v>0</v>
      </c>
      <c r="WM82" s="196">
        <f t="shared" si="150"/>
        <v>0</v>
      </c>
      <c r="WN82" s="196">
        <f t="shared" si="221"/>
        <v>0</v>
      </c>
      <c r="WO82" s="196">
        <f t="shared" si="227"/>
        <v>0</v>
      </c>
      <c r="WP82" s="196">
        <f>IF(IF(sym!$O71=VU82,1,0)=1,ABS(WG82*VZ82),-ABS(WG82*VZ82))</f>
        <v>0</v>
      </c>
      <c r="WQ82" s="196">
        <f>IF(IF(sym!$N71=VU82,1,0)=1,ABS(WG82*VZ82),-ABS(WG82*VZ82))</f>
        <v>0</v>
      </c>
      <c r="WR82" s="196">
        <f t="shared" si="232"/>
        <v>0</v>
      </c>
      <c r="WS82" s="196">
        <f t="shared" si="222"/>
        <v>0</v>
      </c>
    </row>
    <row r="83" spans="1:617" x14ac:dyDescent="0.25">
      <c r="A83" s="1" t="s">
        <v>415</v>
      </c>
      <c r="B83" s="150" t="str">
        <f>'FuturesInfo (3)'!M71</f>
        <v>@TU</v>
      </c>
      <c r="C83" s="200" t="str">
        <f>VLOOKUP(A83,'FuturesInfo (3)'!$A$2:$K$80,11)</f>
        <v>rates</v>
      </c>
      <c r="F83" t="e">
        <f>#REF!</f>
        <v>#REF!</v>
      </c>
      <c r="G83">
        <v>-1</v>
      </c>
      <c r="H83">
        <v>1</v>
      </c>
      <c r="I83">
        <v>1</v>
      </c>
      <c r="J83">
        <f t="shared" si="164"/>
        <v>0</v>
      </c>
      <c r="K83">
        <f t="shared" si="165"/>
        <v>1</v>
      </c>
      <c r="L83" s="184">
        <v>2.3669487878400001E-3</v>
      </c>
      <c r="M83" s="2">
        <v>10</v>
      </c>
      <c r="N83">
        <v>60</v>
      </c>
      <c r="O83" t="str">
        <f t="shared" si="166"/>
        <v>TRUE</v>
      </c>
      <c r="P83">
        <f>VLOOKUP($A83,'FuturesInfo (3)'!$A$2:$V$80,22)</f>
        <v>8</v>
      </c>
      <c r="Q83">
        <f t="shared" si="167"/>
        <v>8</v>
      </c>
      <c r="R83">
        <f t="shared" si="167"/>
        <v>8</v>
      </c>
      <c r="S83" s="138">
        <f>VLOOKUP($A83,'FuturesInfo (3)'!$A$2:$O$80,15)*Q83</f>
        <v>1754125</v>
      </c>
      <c r="T83" s="144">
        <f t="shared" si="168"/>
        <v>-4151.9240424698401</v>
      </c>
      <c r="U83" s="144">
        <f t="shared" si="182"/>
        <v>4151.9240424698401</v>
      </c>
      <c r="W83">
        <f t="shared" si="169"/>
        <v>-1</v>
      </c>
      <c r="X83">
        <v>1</v>
      </c>
      <c r="Y83">
        <v>1</v>
      </c>
      <c r="Z83">
        <v>-1</v>
      </c>
      <c r="AA83">
        <f t="shared" si="183"/>
        <v>0</v>
      </c>
      <c r="AB83">
        <f t="shared" si="170"/>
        <v>0</v>
      </c>
      <c r="AC83" s="1">
        <v>-2.86225402504E-4</v>
      </c>
      <c r="AD83" s="2">
        <v>10</v>
      </c>
      <c r="AE83">
        <v>60</v>
      </c>
      <c r="AF83" t="str">
        <f t="shared" si="171"/>
        <v>TRUE</v>
      </c>
      <c r="AG83">
        <f>VLOOKUP($A83,'FuturesInfo (3)'!$A$2:$V$80,22)</f>
        <v>8</v>
      </c>
      <c r="AH83">
        <f t="shared" si="172"/>
        <v>10</v>
      </c>
      <c r="AI83">
        <f t="shared" si="184"/>
        <v>8</v>
      </c>
      <c r="AJ83" s="138">
        <f>VLOOKUP($A83,'FuturesInfo (3)'!$A$2:$O$80,15)*AI83</f>
        <v>1754125</v>
      </c>
      <c r="AK83" s="196">
        <f t="shared" si="173"/>
        <v>-502.075134167329</v>
      </c>
      <c r="AL83" s="196">
        <f t="shared" si="185"/>
        <v>-502.075134167329</v>
      </c>
      <c r="AN83">
        <f t="shared" si="174"/>
        <v>1</v>
      </c>
      <c r="AO83">
        <v>-1</v>
      </c>
      <c r="AP83">
        <v>1</v>
      </c>
      <c r="AQ83">
        <v>1</v>
      </c>
      <c r="AR83">
        <f t="shared" si="228"/>
        <v>0</v>
      </c>
      <c r="AS83">
        <f t="shared" si="175"/>
        <v>1</v>
      </c>
      <c r="AT83" s="1">
        <v>2.8630735094100002E-4</v>
      </c>
      <c r="AU83" s="2">
        <v>10</v>
      </c>
      <c r="AV83">
        <v>60</v>
      </c>
      <c r="AW83" t="str">
        <f t="shared" si="176"/>
        <v>TRUE</v>
      </c>
      <c r="AX83">
        <f>VLOOKUP($A83,'FuturesInfo (3)'!$A$2:$V$80,22)</f>
        <v>8</v>
      </c>
      <c r="AY83">
        <f t="shared" si="177"/>
        <v>6</v>
      </c>
      <c r="AZ83">
        <f t="shared" si="186"/>
        <v>8</v>
      </c>
      <c r="BA83" s="138">
        <f>VLOOKUP($A83,'FuturesInfo (3)'!$A$2:$O$80,15)*AZ83</f>
        <v>1754125</v>
      </c>
      <c r="BB83" s="196">
        <f t="shared" si="178"/>
        <v>-502.21888196938164</v>
      </c>
      <c r="BC83" s="196">
        <f t="shared" si="187"/>
        <v>502.21888196938164</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f t="shared" si="188"/>
        <v>-1</v>
      </c>
      <c r="SX83" s="239">
        <v>1</v>
      </c>
      <c r="SY83" s="239">
        <v>1</v>
      </c>
      <c r="SZ83" s="239">
        <v>1</v>
      </c>
      <c r="TA83" s="214">
        <v>1</v>
      </c>
      <c r="TB83" s="240">
        <v>10</v>
      </c>
      <c r="TC83">
        <f t="shared" si="189"/>
        <v>-1</v>
      </c>
      <c r="TD83">
        <f t="shared" si="190"/>
        <v>1</v>
      </c>
      <c r="TE83" s="214">
        <v>-1</v>
      </c>
      <c r="TF83">
        <f t="shared" si="229"/>
        <v>0</v>
      </c>
      <c r="TG83">
        <f t="shared" si="191"/>
        <v>0</v>
      </c>
      <c r="TH83">
        <f t="shared" si="192"/>
        <v>1</v>
      </c>
      <c r="TI83">
        <f t="shared" si="193"/>
        <v>0</v>
      </c>
      <c r="TJ83" s="248"/>
      <c r="TK83" s="202">
        <v>42544</v>
      </c>
      <c r="TL83">
        <v>60</v>
      </c>
      <c r="TM83" t="str">
        <f t="shared" si="179"/>
        <v>TRUE</v>
      </c>
      <c r="TN83">
        <f>VLOOKUP($A83,'FuturesInfo (3)'!$A$2:$V$80,22)</f>
        <v>8</v>
      </c>
      <c r="TO83" s="252">
        <v>1</v>
      </c>
      <c r="TP83">
        <f t="shared" si="194"/>
        <v>10</v>
      </c>
      <c r="TQ83" s="138">
        <f>VLOOKUP($A83,'FuturesInfo (3)'!$A$2:$O$80,15)*TN83</f>
        <v>1754125</v>
      </c>
      <c r="TR83" s="138">
        <f>VLOOKUP($A83,'FuturesInfo (3)'!$A$2:$O$80,15)*TP83</f>
        <v>2192656.25</v>
      </c>
      <c r="TS83" s="196">
        <f t="shared" si="195"/>
        <v>0</v>
      </c>
      <c r="TT83" s="196">
        <f t="shared" si="196"/>
        <v>0</v>
      </c>
      <c r="TU83" s="196">
        <f t="shared" si="197"/>
        <v>0</v>
      </c>
      <c r="TV83" s="196">
        <f t="shared" si="198"/>
        <v>0</v>
      </c>
      <c r="TW83" s="196">
        <f t="shared" si="148"/>
        <v>0</v>
      </c>
      <c r="TX83" s="196">
        <f t="shared" si="199"/>
        <v>0</v>
      </c>
      <c r="TY83" s="196">
        <f t="shared" si="223"/>
        <v>0</v>
      </c>
      <c r="TZ83" s="196">
        <f>IF(IF(sym!$O72=TE83,1,0)=1,ABS(TQ83*TJ83),-ABS(TQ83*TJ83))</f>
        <v>0</v>
      </c>
      <c r="UA83" s="196">
        <f>IF(IF(sym!$N72=TE83,1,0)=1,ABS(TQ83*TJ83),-ABS(TQ83*TJ83))</f>
        <v>0</v>
      </c>
      <c r="UB83" s="196">
        <f t="shared" si="230"/>
        <v>0</v>
      </c>
      <c r="UC83" s="196">
        <f t="shared" si="200"/>
        <v>0</v>
      </c>
      <c r="UE83">
        <f t="shared" si="201"/>
        <v>-1</v>
      </c>
      <c r="UF83" s="239">
        <v>1</v>
      </c>
      <c r="UG83" s="239">
        <v>1</v>
      </c>
      <c r="UH83" s="239">
        <v>1</v>
      </c>
      <c r="UI83" s="214">
        <v>1</v>
      </c>
      <c r="UJ83" s="240">
        <v>10</v>
      </c>
      <c r="UK83">
        <f t="shared" si="202"/>
        <v>-1</v>
      </c>
      <c r="UL83">
        <f t="shared" si="203"/>
        <v>1</v>
      </c>
      <c r="UM83" s="214"/>
      <c r="UN83">
        <f t="shared" si="153"/>
        <v>0</v>
      </c>
      <c r="UO83">
        <f t="shared" si="151"/>
        <v>0</v>
      </c>
      <c r="UP83">
        <f t="shared" si="224"/>
        <v>0</v>
      </c>
      <c r="UQ83">
        <f t="shared" si="204"/>
        <v>0</v>
      </c>
      <c r="UR83" s="248"/>
      <c r="US83" s="202">
        <v>42544</v>
      </c>
      <c r="UT83">
        <v>60</v>
      </c>
      <c r="UU83" t="str">
        <f t="shared" si="180"/>
        <v>TRUE</v>
      </c>
      <c r="UV83">
        <f>VLOOKUP($A83,'FuturesInfo (3)'!$A$2:$V$80,22)</f>
        <v>8</v>
      </c>
      <c r="UW83" s="252">
        <v>1</v>
      </c>
      <c r="UX83">
        <f t="shared" si="205"/>
        <v>10</v>
      </c>
      <c r="UY83" s="138">
        <f>VLOOKUP($A83,'FuturesInfo (3)'!$A$2:$O$80,15)*UV83</f>
        <v>1754125</v>
      </c>
      <c r="UZ83" s="138">
        <f>VLOOKUP($A83,'FuturesInfo (3)'!$A$2:$O$80,15)*UX83</f>
        <v>2192656.25</v>
      </c>
      <c r="VA83" s="196">
        <f t="shared" si="206"/>
        <v>0</v>
      </c>
      <c r="VB83" s="196">
        <f t="shared" si="207"/>
        <v>0</v>
      </c>
      <c r="VC83" s="196">
        <f t="shared" si="208"/>
        <v>0</v>
      </c>
      <c r="VD83" s="196">
        <f t="shared" si="209"/>
        <v>0</v>
      </c>
      <c r="VE83" s="196">
        <f t="shared" si="149"/>
        <v>0</v>
      </c>
      <c r="VF83" s="196">
        <f t="shared" si="210"/>
        <v>0</v>
      </c>
      <c r="VG83" s="196">
        <f t="shared" si="225"/>
        <v>0</v>
      </c>
      <c r="VH83" s="196">
        <f>IF(IF(sym!$O72=UM83,1,0)=1,ABS(UY83*UR83),-ABS(UY83*UR83))</f>
        <v>0</v>
      </c>
      <c r="VI83" s="196">
        <f>IF(IF(sym!$N72=UM83,1,0)=1,ABS(UY83*UR83),-ABS(UY83*UR83))</f>
        <v>0</v>
      </c>
      <c r="VJ83" s="196">
        <f t="shared" si="231"/>
        <v>0</v>
      </c>
      <c r="VK83" s="196">
        <f t="shared" si="211"/>
        <v>0</v>
      </c>
      <c r="VM83">
        <f t="shared" si="212"/>
        <v>0</v>
      </c>
      <c r="VN83" s="239"/>
      <c r="VO83" s="239"/>
      <c r="VP83" s="239"/>
      <c r="VQ83" s="214"/>
      <c r="VR83" s="240"/>
      <c r="VS83">
        <f t="shared" si="213"/>
        <v>1</v>
      </c>
      <c r="VT83">
        <f t="shared" si="214"/>
        <v>0</v>
      </c>
      <c r="VU83" s="214"/>
      <c r="VV83">
        <f t="shared" si="154"/>
        <v>1</v>
      </c>
      <c r="VW83">
        <f t="shared" si="152"/>
        <v>1</v>
      </c>
      <c r="VX83">
        <f t="shared" si="226"/>
        <v>0</v>
      </c>
      <c r="VY83">
        <f t="shared" si="215"/>
        <v>1</v>
      </c>
      <c r="VZ83" s="248"/>
      <c r="WA83" s="202"/>
      <c r="WB83">
        <v>60</v>
      </c>
      <c r="WC83" t="str">
        <f t="shared" si="181"/>
        <v>FALSE</v>
      </c>
      <c r="WD83">
        <f>VLOOKUP($A83,'FuturesInfo (3)'!$A$2:$V$80,22)</f>
        <v>8</v>
      </c>
      <c r="WE83" s="252"/>
      <c r="WF83">
        <f t="shared" si="216"/>
        <v>6</v>
      </c>
      <c r="WG83" s="138">
        <f>VLOOKUP($A83,'FuturesInfo (3)'!$A$2:$O$80,15)*WD83</f>
        <v>1754125</v>
      </c>
      <c r="WH83" s="138">
        <f>VLOOKUP($A83,'FuturesInfo (3)'!$A$2:$O$80,15)*WF83</f>
        <v>1315593.75</v>
      </c>
      <c r="WI83" s="196">
        <f t="shared" si="217"/>
        <v>0</v>
      </c>
      <c r="WJ83" s="196">
        <f t="shared" si="218"/>
        <v>0</v>
      </c>
      <c r="WK83" s="196">
        <f t="shared" si="219"/>
        <v>0</v>
      </c>
      <c r="WL83" s="196">
        <f t="shared" si="220"/>
        <v>0</v>
      </c>
      <c r="WM83" s="196">
        <f t="shared" si="150"/>
        <v>0</v>
      </c>
      <c r="WN83" s="196">
        <f t="shared" si="221"/>
        <v>0</v>
      </c>
      <c r="WO83" s="196">
        <f t="shared" si="227"/>
        <v>0</v>
      </c>
      <c r="WP83" s="196">
        <f>IF(IF(sym!$O72=VU83,1,0)=1,ABS(WG83*VZ83),-ABS(WG83*VZ83))</f>
        <v>0</v>
      </c>
      <c r="WQ83" s="196">
        <f>IF(IF(sym!$N72=VU83,1,0)=1,ABS(WG83*VZ83),-ABS(WG83*VZ83))</f>
        <v>0</v>
      </c>
      <c r="WR83" s="196">
        <f t="shared" si="232"/>
        <v>0</v>
      </c>
      <c r="WS83" s="196">
        <f t="shared" si="222"/>
        <v>0</v>
      </c>
    </row>
    <row r="84" spans="1:617" x14ac:dyDescent="0.25">
      <c r="A84" s="1" t="s">
        <v>416</v>
      </c>
      <c r="B84" s="150" t="str">
        <f>'FuturesInfo (3)'!M72</f>
        <v>@TY</v>
      </c>
      <c r="C84" s="200" t="str">
        <f>VLOOKUP(A84,'FuturesInfo (3)'!$A$2:$K$80,11)</f>
        <v>rates</v>
      </c>
      <c r="F84" t="e">
        <f>#REF!</f>
        <v>#REF!</v>
      </c>
      <c r="G84">
        <v>-1</v>
      </c>
      <c r="H84">
        <v>1</v>
      </c>
      <c r="I84">
        <v>1</v>
      </c>
      <c r="J84">
        <f t="shared" si="164"/>
        <v>0</v>
      </c>
      <c r="K84">
        <f t="shared" si="165"/>
        <v>1</v>
      </c>
      <c r="L84" s="184">
        <v>8.4215591915300005E-3</v>
      </c>
      <c r="M84" s="2">
        <v>10</v>
      </c>
      <c r="N84">
        <v>60</v>
      </c>
      <c r="O84" t="str">
        <f t="shared" si="166"/>
        <v>TRUE</v>
      </c>
      <c r="P84">
        <f>VLOOKUP($A84,'FuturesInfo (3)'!$A$2:$V$80,22)</f>
        <v>3</v>
      </c>
      <c r="Q84">
        <f t="shared" si="167"/>
        <v>3</v>
      </c>
      <c r="R84">
        <f t="shared" si="167"/>
        <v>3</v>
      </c>
      <c r="S84" s="138">
        <f>VLOOKUP($A84,'FuturesInfo (3)'!$A$2:$O$80,15)*Q84</f>
        <v>399234.375</v>
      </c>
      <c r="T84" s="144">
        <f t="shared" si="168"/>
        <v>-3362.175920355985</v>
      </c>
      <c r="U84" s="144">
        <f t="shared" si="182"/>
        <v>3362.175920355985</v>
      </c>
      <c r="W84">
        <f t="shared" si="169"/>
        <v>-1</v>
      </c>
      <c r="X84">
        <v>1</v>
      </c>
      <c r="Y84">
        <v>1</v>
      </c>
      <c r="Z84">
        <v>-1</v>
      </c>
      <c r="AA84">
        <f t="shared" si="183"/>
        <v>0</v>
      </c>
      <c r="AB84">
        <f t="shared" si="170"/>
        <v>0</v>
      </c>
      <c r="AC84" s="1">
        <v>-7.1581961345699996E-4</v>
      </c>
      <c r="AD84" s="2">
        <v>10</v>
      </c>
      <c r="AE84">
        <v>60</v>
      </c>
      <c r="AF84" t="str">
        <f t="shared" si="171"/>
        <v>TRUE</v>
      </c>
      <c r="AG84">
        <f>VLOOKUP($A84,'FuturesInfo (3)'!$A$2:$V$80,22)</f>
        <v>3</v>
      </c>
      <c r="AH84">
        <f t="shared" si="172"/>
        <v>4</v>
      </c>
      <c r="AI84">
        <f t="shared" si="184"/>
        <v>3</v>
      </c>
      <c r="AJ84" s="138">
        <f>VLOOKUP($A84,'FuturesInfo (3)'!$A$2:$O$80,15)*AI84</f>
        <v>399234.375</v>
      </c>
      <c r="AK84" s="196">
        <f t="shared" si="173"/>
        <v>-285.77979599124694</v>
      </c>
      <c r="AL84" s="196">
        <f t="shared" si="185"/>
        <v>-285.77979599124694</v>
      </c>
      <c r="AN84">
        <f t="shared" si="174"/>
        <v>1</v>
      </c>
      <c r="AO84">
        <v>1</v>
      </c>
      <c r="AP84">
        <v>1</v>
      </c>
      <c r="AQ84">
        <v>1</v>
      </c>
      <c r="AR84">
        <f t="shared" si="228"/>
        <v>1</v>
      </c>
      <c r="AS84">
        <f t="shared" si="175"/>
        <v>1</v>
      </c>
      <c r="AT84" s="1">
        <v>5.9694364852000002E-4</v>
      </c>
      <c r="AU84" s="2">
        <v>10</v>
      </c>
      <c r="AV84">
        <v>60</v>
      </c>
      <c r="AW84" t="str">
        <f t="shared" si="176"/>
        <v>TRUE</v>
      </c>
      <c r="AX84">
        <f>VLOOKUP($A84,'FuturesInfo (3)'!$A$2:$V$80,22)</f>
        <v>3</v>
      </c>
      <c r="AY84">
        <f t="shared" si="177"/>
        <v>4</v>
      </c>
      <c r="AZ84">
        <f t="shared" si="186"/>
        <v>3</v>
      </c>
      <c r="BA84" s="138">
        <f>VLOOKUP($A84,'FuturesInfo (3)'!$A$2:$O$80,15)*AZ84</f>
        <v>399234.375</v>
      </c>
      <c r="BB84" s="196">
        <f t="shared" si="178"/>
        <v>238.3204244271019</v>
      </c>
      <c r="BC84" s="196">
        <f t="shared" si="187"/>
        <v>238.3204244271019</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f t="shared" si="188"/>
        <v>1</v>
      </c>
      <c r="SX84" s="239">
        <v>1</v>
      </c>
      <c r="SY84" s="239">
        <v>1</v>
      </c>
      <c r="SZ84" s="239">
        <v>1</v>
      </c>
      <c r="TA84" s="214">
        <v>1</v>
      </c>
      <c r="TB84" s="240">
        <v>6</v>
      </c>
      <c r="TC84">
        <f t="shared" si="189"/>
        <v>-1</v>
      </c>
      <c r="TD84">
        <f t="shared" si="190"/>
        <v>1</v>
      </c>
      <c r="TE84" s="214">
        <v>1</v>
      </c>
      <c r="TF84">
        <f t="shared" si="229"/>
        <v>1</v>
      </c>
      <c r="TG84">
        <f t="shared" si="191"/>
        <v>1</v>
      </c>
      <c r="TH84">
        <f t="shared" si="192"/>
        <v>0</v>
      </c>
      <c r="TI84">
        <f t="shared" si="193"/>
        <v>1</v>
      </c>
      <c r="TJ84" s="248"/>
      <c r="TK84" s="202">
        <v>42544</v>
      </c>
      <c r="TL84">
        <v>60</v>
      </c>
      <c r="TM84" t="str">
        <f t="shared" si="179"/>
        <v>TRUE</v>
      </c>
      <c r="TN84">
        <f>VLOOKUP($A84,'FuturesInfo (3)'!$A$2:$V$80,22)</f>
        <v>3</v>
      </c>
      <c r="TO84" s="252">
        <v>1</v>
      </c>
      <c r="TP84">
        <f t="shared" si="194"/>
        <v>4</v>
      </c>
      <c r="TQ84" s="138">
        <f>VLOOKUP($A84,'FuturesInfo (3)'!$A$2:$O$80,15)*TN84</f>
        <v>399234.375</v>
      </c>
      <c r="TR84" s="138">
        <f>VLOOKUP($A84,'FuturesInfo (3)'!$A$2:$O$80,15)*TP84</f>
        <v>532312.5</v>
      </c>
      <c r="TS84" s="196">
        <f t="shared" si="195"/>
        <v>0</v>
      </c>
      <c r="TT84" s="196">
        <f t="shared" si="196"/>
        <v>0</v>
      </c>
      <c r="TU84" s="196">
        <f t="shared" si="197"/>
        <v>0</v>
      </c>
      <c r="TV84" s="196">
        <f t="shared" si="198"/>
        <v>0</v>
      </c>
      <c r="TW84" s="196">
        <f t="shared" si="148"/>
        <v>0</v>
      </c>
      <c r="TX84" s="196">
        <f t="shared" si="199"/>
        <v>0</v>
      </c>
      <c r="TY84" s="196">
        <f t="shared" si="223"/>
        <v>0</v>
      </c>
      <c r="TZ84" s="196">
        <f>IF(IF(sym!$O73=TE84,1,0)=1,ABS(TQ84*TJ84),-ABS(TQ84*TJ84))</f>
        <v>0</v>
      </c>
      <c r="UA84" s="196">
        <f>IF(IF(sym!$N73=TE84,1,0)=1,ABS(TQ84*TJ84),-ABS(TQ84*TJ84))</f>
        <v>0</v>
      </c>
      <c r="UB84" s="196">
        <f t="shared" si="230"/>
        <v>0</v>
      </c>
      <c r="UC84" s="196">
        <f t="shared" si="200"/>
        <v>0</v>
      </c>
      <c r="UE84">
        <f t="shared" si="201"/>
        <v>1</v>
      </c>
      <c r="UF84" s="239">
        <v>1</v>
      </c>
      <c r="UG84" s="239">
        <v>1</v>
      </c>
      <c r="UH84" s="239">
        <v>1</v>
      </c>
      <c r="UI84" s="214">
        <v>1</v>
      </c>
      <c r="UJ84" s="240">
        <v>6</v>
      </c>
      <c r="UK84">
        <f t="shared" si="202"/>
        <v>-1</v>
      </c>
      <c r="UL84">
        <f t="shared" si="203"/>
        <v>1</v>
      </c>
      <c r="UM84" s="214"/>
      <c r="UN84">
        <f t="shared" si="153"/>
        <v>0</v>
      </c>
      <c r="UO84">
        <f t="shared" si="151"/>
        <v>0</v>
      </c>
      <c r="UP84">
        <f t="shared" si="224"/>
        <v>0</v>
      </c>
      <c r="UQ84">
        <f t="shared" si="204"/>
        <v>0</v>
      </c>
      <c r="UR84" s="248"/>
      <c r="US84" s="202">
        <v>42544</v>
      </c>
      <c r="UT84">
        <v>60</v>
      </c>
      <c r="UU84" t="str">
        <f t="shared" si="180"/>
        <v>TRUE</v>
      </c>
      <c r="UV84">
        <f>VLOOKUP($A84,'FuturesInfo (3)'!$A$2:$V$80,22)</f>
        <v>3</v>
      </c>
      <c r="UW84" s="252">
        <v>2</v>
      </c>
      <c r="UX84">
        <f t="shared" si="205"/>
        <v>2</v>
      </c>
      <c r="UY84" s="138">
        <f>VLOOKUP($A84,'FuturesInfo (3)'!$A$2:$O$80,15)*UV84</f>
        <v>399234.375</v>
      </c>
      <c r="UZ84" s="138">
        <f>VLOOKUP($A84,'FuturesInfo (3)'!$A$2:$O$80,15)*UX84</f>
        <v>266156.25</v>
      </c>
      <c r="VA84" s="196">
        <f t="shared" si="206"/>
        <v>0</v>
      </c>
      <c r="VB84" s="196">
        <f t="shared" si="207"/>
        <v>0</v>
      </c>
      <c r="VC84" s="196">
        <f t="shared" si="208"/>
        <v>0</v>
      </c>
      <c r="VD84" s="196">
        <f t="shared" si="209"/>
        <v>0</v>
      </c>
      <c r="VE84" s="196">
        <f t="shared" si="149"/>
        <v>0</v>
      </c>
      <c r="VF84" s="196">
        <f t="shared" si="210"/>
        <v>0</v>
      </c>
      <c r="VG84" s="196">
        <f t="shared" si="225"/>
        <v>0</v>
      </c>
      <c r="VH84" s="196">
        <f>IF(IF(sym!$O73=UM84,1,0)=1,ABS(UY84*UR84),-ABS(UY84*UR84))</f>
        <v>0</v>
      </c>
      <c r="VI84" s="196">
        <f>IF(IF(sym!$N73=UM84,1,0)=1,ABS(UY84*UR84),-ABS(UY84*UR84))</f>
        <v>0</v>
      </c>
      <c r="VJ84" s="196">
        <f t="shared" si="231"/>
        <v>0</v>
      </c>
      <c r="VK84" s="196">
        <f t="shared" si="211"/>
        <v>0</v>
      </c>
      <c r="VM84">
        <f t="shared" si="212"/>
        <v>0</v>
      </c>
      <c r="VN84" s="239"/>
      <c r="VO84" s="239"/>
      <c r="VP84" s="239"/>
      <c r="VQ84" s="214"/>
      <c r="VR84" s="240"/>
      <c r="VS84">
        <f t="shared" si="213"/>
        <v>1</v>
      </c>
      <c r="VT84">
        <f t="shared" si="214"/>
        <v>0</v>
      </c>
      <c r="VU84" s="214"/>
      <c r="VV84">
        <f t="shared" si="154"/>
        <v>1</v>
      </c>
      <c r="VW84">
        <f t="shared" si="152"/>
        <v>1</v>
      </c>
      <c r="VX84">
        <f t="shared" si="226"/>
        <v>0</v>
      </c>
      <c r="VY84">
        <f t="shared" si="215"/>
        <v>1</v>
      </c>
      <c r="VZ84" s="248"/>
      <c r="WA84" s="202"/>
      <c r="WB84">
        <v>60</v>
      </c>
      <c r="WC84" t="str">
        <f t="shared" si="181"/>
        <v>FALSE</v>
      </c>
      <c r="WD84">
        <f>VLOOKUP($A84,'FuturesInfo (3)'!$A$2:$V$80,22)</f>
        <v>3</v>
      </c>
      <c r="WE84" s="252"/>
      <c r="WF84">
        <f t="shared" si="216"/>
        <v>2</v>
      </c>
      <c r="WG84" s="138">
        <f>VLOOKUP($A84,'FuturesInfo (3)'!$A$2:$O$80,15)*WD84</f>
        <v>399234.375</v>
      </c>
      <c r="WH84" s="138">
        <f>VLOOKUP($A84,'FuturesInfo (3)'!$A$2:$O$80,15)*WF84</f>
        <v>266156.25</v>
      </c>
      <c r="WI84" s="196">
        <f t="shared" si="217"/>
        <v>0</v>
      </c>
      <c r="WJ84" s="196">
        <f t="shared" si="218"/>
        <v>0</v>
      </c>
      <c r="WK84" s="196">
        <f t="shared" si="219"/>
        <v>0</v>
      </c>
      <c r="WL84" s="196">
        <f t="shared" si="220"/>
        <v>0</v>
      </c>
      <c r="WM84" s="196">
        <f t="shared" si="150"/>
        <v>0</v>
      </c>
      <c r="WN84" s="196">
        <f t="shared" si="221"/>
        <v>0</v>
      </c>
      <c r="WO84" s="196">
        <f t="shared" si="227"/>
        <v>0</v>
      </c>
      <c r="WP84" s="196">
        <f>IF(IF(sym!$O73=VU84,1,0)=1,ABS(WG84*VZ84),-ABS(WG84*VZ84))</f>
        <v>0</v>
      </c>
      <c r="WQ84" s="196">
        <f>IF(IF(sym!$N73=VU84,1,0)=1,ABS(WG84*VZ84),-ABS(WG84*VZ84))</f>
        <v>0</v>
      </c>
      <c r="WR84" s="196">
        <f t="shared" si="232"/>
        <v>0</v>
      </c>
      <c r="WS84" s="196">
        <f t="shared" si="222"/>
        <v>0</v>
      </c>
    </row>
    <row r="85" spans="1:617" x14ac:dyDescent="0.25">
      <c r="A85" s="1" t="s">
        <v>417</v>
      </c>
      <c r="B85" s="150" t="str">
        <f>'FuturesInfo (3)'!M73</f>
        <v>@US</v>
      </c>
      <c r="C85" s="200" t="str">
        <f>VLOOKUP(A85,'FuturesInfo (3)'!$A$2:$K$80,11)</f>
        <v>rates</v>
      </c>
      <c r="F85" t="e">
        <f>#REF!</f>
        <v>#REF!</v>
      </c>
      <c r="G85">
        <v>1</v>
      </c>
      <c r="H85">
        <v>1</v>
      </c>
      <c r="I85">
        <v>1</v>
      </c>
      <c r="J85">
        <f t="shared" si="164"/>
        <v>1</v>
      </c>
      <c r="K85">
        <f t="shared" si="165"/>
        <v>1</v>
      </c>
      <c r="L85" s="184">
        <v>1.1766938697999999E-2</v>
      </c>
      <c r="M85" s="2">
        <v>10</v>
      </c>
      <c r="N85">
        <v>60</v>
      </c>
      <c r="O85" t="str">
        <f t="shared" si="166"/>
        <v>TRUE</v>
      </c>
      <c r="P85">
        <f>VLOOKUP($A85,'FuturesInfo (3)'!$A$2:$V$80,22)</f>
        <v>2</v>
      </c>
      <c r="Q85">
        <f t="shared" si="167"/>
        <v>2</v>
      </c>
      <c r="R85">
        <f t="shared" si="167"/>
        <v>2</v>
      </c>
      <c r="S85" s="138">
        <f>VLOOKUP($A85,'FuturesInfo (3)'!$A$2:$O$80,15)*Q85</f>
        <v>347375</v>
      </c>
      <c r="T85" s="144">
        <f t="shared" si="168"/>
        <v>4087.5403302177497</v>
      </c>
      <c r="U85" s="144">
        <f t="shared" si="182"/>
        <v>4087.5403302177497</v>
      </c>
      <c r="W85">
        <f t="shared" si="169"/>
        <v>1</v>
      </c>
      <c r="X85">
        <v>1</v>
      </c>
      <c r="Y85">
        <v>1</v>
      </c>
      <c r="Z85">
        <v>-1</v>
      </c>
      <c r="AA85">
        <f t="shared" si="183"/>
        <v>0</v>
      </c>
      <c r="AB85">
        <f t="shared" si="170"/>
        <v>0</v>
      </c>
      <c r="AC85" s="1">
        <v>-3.0013130744699999E-3</v>
      </c>
      <c r="AD85" s="2">
        <v>10</v>
      </c>
      <c r="AE85">
        <v>60</v>
      </c>
      <c r="AF85" t="str">
        <f t="shared" si="171"/>
        <v>TRUE</v>
      </c>
      <c r="AG85">
        <f>VLOOKUP($A85,'FuturesInfo (3)'!$A$2:$V$80,22)</f>
        <v>2</v>
      </c>
      <c r="AH85">
        <f t="shared" si="172"/>
        <v>3</v>
      </c>
      <c r="AI85">
        <f t="shared" si="184"/>
        <v>2</v>
      </c>
      <c r="AJ85" s="138">
        <f>VLOOKUP($A85,'FuturesInfo (3)'!$A$2:$O$80,15)*AI85</f>
        <v>347375</v>
      </c>
      <c r="AK85" s="196">
        <f t="shared" si="173"/>
        <v>-1042.5811292440162</v>
      </c>
      <c r="AL85" s="196">
        <f t="shared" si="185"/>
        <v>-1042.5811292440162</v>
      </c>
      <c r="AN85">
        <f t="shared" si="174"/>
        <v>1</v>
      </c>
      <c r="AO85">
        <v>-1</v>
      </c>
      <c r="AP85">
        <v>1</v>
      </c>
      <c r="AQ85">
        <v>1</v>
      </c>
      <c r="AR85">
        <f t="shared" si="228"/>
        <v>0</v>
      </c>
      <c r="AS85">
        <f t="shared" si="175"/>
        <v>1</v>
      </c>
      <c r="AT85" s="1">
        <v>2.25776105362E-3</v>
      </c>
      <c r="AU85" s="2">
        <v>10</v>
      </c>
      <c r="AV85">
        <v>60</v>
      </c>
      <c r="AW85" t="str">
        <f t="shared" si="176"/>
        <v>TRUE</v>
      </c>
      <c r="AX85">
        <f>VLOOKUP($A85,'FuturesInfo (3)'!$A$2:$V$80,22)</f>
        <v>2</v>
      </c>
      <c r="AY85">
        <f t="shared" si="177"/>
        <v>2</v>
      </c>
      <c r="AZ85">
        <f t="shared" si="186"/>
        <v>2</v>
      </c>
      <c r="BA85" s="138">
        <f>VLOOKUP($A85,'FuturesInfo (3)'!$A$2:$O$80,15)*AZ85</f>
        <v>347375</v>
      </c>
      <c r="BB85" s="196">
        <f t="shared" si="178"/>
        <v>-784.28974600124752</v>
      </c>
      <c r="BC85" s="196">
        <f t="shared" si="187"/>
        <v>784.28974600124752</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f t="shared" si="188"/>
        <v>1</v>
      </c>
      <c r="SX85" s="239">
        <v>1</v>
      </c>
      <c r="SY85" s="239">
        <v>1</v>
      </c>
      <c r="SZ85" s="239">
        <v>1</v>
      </c>
      <c r="TA85" s="214">
        <v>1</v>
      </c>
      <c r="TB85" s="240">
        <v>6</v>
      </c>
      <c r="TC85">
        <f t="shared" si="189"/>
        <v>-1</v>
      </c>
      <c r="TD85">
        <f t="shared" si="190"/>
        <v>1</v>
      </c>
      <c r="TE85" s="214">
        <v>1</v>
      </c>
      <c r="TF85">
        <f t="shared" si="229"/>
        <v>1</v>
      </c>
      <c r="TG85">
        <f t="shared" si="191"/>
        <v>1</v>
      </c>
      <c r="TH85">
        <f t="shared" si="192"/>
        <v>0</v>
      </c>
      <c r="TI85">
        <f t="shared" si="193"/>
        <v>1</v>
      </c>
      <c r="TJ85" s="248"/>
      <c r="TK85" s="202">
        <v>42544</v>
      </c>
      <c r="TL85">
        <v>60</v>
      </c>
      <c r="TM85" t="str">
        <f t="shared" si="179"/>
        <v>TRUE</v>
      </c>
      <c r="TN85">
        <f>VLOOKUP($A85,'FuturesInfo (3)'!$A$2:$V$80,22)</f>
        <v>2</v>
      </c>
      <c r="TO85" s="252">
        <v>1</v>
      </c>
      <c r="TP85">
        <f t="shared" si="194"/>
        <v>3</v>
      </c>
      <c r="TQ85" s="138">
        <f>VLOOKUP($A85,'FuturesInfo (3)'!$A$2:$O$80,15)*TN85</f>
        <v>347375</v>
      </c>
      <c r="TR85" s="138">
        <f>VLOOKUP($A85,'FuturesInfo (3)'!$A$2:$O$80,15)*TP85</f>
        <v>521062.5</v>
      </c>
      <c r="TS85" s="196">
        <f t="shared" si="195"/>
        <v>0</v>
      </c>
      <c r="TT85" s="196">
        <f t="shared" si="196"/>
        <v>0</v>
      </c>
      <c r="TU85" s="196">
        <f t="shared" si="197"/>
        <v>0</v>
      </c>
      <c r="TV85" s="196">
        <f t="shared" si="198"/>
        <v>0</v>
      </c>
      <c r="TW85" s="196">
        <f t="shared" si="148"/>
        <v>0</v>
      </c>
      <c r="TX85" s="196">
        <f t="shared" si="199"/>
        <v>0</v>
      </c>
      <c r="TY85" s="196">
        <f t="shared" si="223"/>
        <v>0</v>
      </c>
      <c r="TZ85" s="196">
        <f>IF(IF(sym!$O74=TE85,1,0)=1,ABS(TQ85*TJ85),-ABS(TQ85*TJ85))</f>
        <v>0</v>
      </c>
      <c r="UA85" s="196">
        <f>IF(IF(sym!$N74=TE85,1,0)=1,ABS(TQ85*TJ85),-ABS(TQ85*TJ85))</f>
        <v>0</v>
      </c>
      <c r="UB85" s="196">
        <f t="shared" si="230"/>
        <v>0</v>
      </c>
      <c r="UC85" s="196">
        <f t="shared" si="200"/>
        <v>0</v>
      </c>
      <c r="UE85">
        <f t="shared" si="201"/>
        <v>1</v>
      </c>
      <c r="UF85" s="239">
        <v>1</v>
      </c>
      <c r="UG85" s="239">
        <v>1</v>
      </c>
      <c r="UH85" s="239">
        <v>1</v>
      </c>
      <c r="UI85" s="214">
        <v>1</v>
      </c>
      <c r="UJ85" s="240">
        <v>6</v>
      </c>
      <c r="UK85">
        <f t="shared" si="202"/>
        <v>-1</v>
      </c>
      <c r="UL85">
        <f t="shared" si="203"/>
        <v>1</v>
      </c>
      <c r="UM85" s="214"/>
      <c r="UN85">
        <f t="shared" si="153"/>
        <v>0</v>
      </c>
      <c r="UO85">
        <f t="shared" si="151"/>
        <v>0</v>
      </c>
      <c r="UP85">
        <f t="shared" si="224"/>
        <v>0</v>
      </c>
      <c r="UQ85">
        <f t="shared" si="204"/>
        <v>0</v>
      </c>
      <c r="UR85" s="248"/>
      <c r="US85" s="202">
        <v>42544</v>
      </c>
      <c r="UT85">
        <v>60</v>
      </c>
      <c r="UU85" t="str">
        <f t="shared" si="180"/>
        <v>TRUE</v>
      </c>
      <c r="UV85">
        <f>VLOOKUP($A85,'FuturesInfo (3)'!$A$2:$V$80,22)</f>
        <v>2</v>
      </c>
      <c r="UW85" s="252">
        <v>1</v>
      </c>
      <c r="UX85">
        <f t="shared" si="205"/>
        <v>3</v>
      </c>
      <c r="UY85" s="138">
        <f>VLOOKUP($A85,'FuturesInfo (3)'!$A$2:$O$80,15)*UV85</f>
        <v>347375</v>
      </c>
      <c r="UZ85" s="138">
        <f>VLOOKUP($A85,'FuturesInfo (3)'!$A$2:$O$80,15)*UX85</f>
        <v>521062.5</v>
      </c>
      <c r="VA85" s="196">
        <f t="shared" si="206"/>
        <v>0</v>
      </c>
      <c r="VB85" s="196">
        <f t="shared" si="207"/>
        <v>0</v>
      </c>
      <c r="VC85" s="196">
        <f t="shared" si="208"/>
        <v>0</v>
      </c>
      <c r="VD85" s="196">
        <f t="shared" si="209"/>
        <v>0</v>
      </c>
      <c r="VE85" s="196">
        <f t="shared" si="149"/>
        <v>0</v>
      </c>
      <c r="VF85" s="196">
        <f t="shared" si="210"/>
        <v>0</v>
      </c>
      <c r="VG85" s="196">
        <f t="shared" si="225"/>
        <v>0</v>
      </c>
      <c r="VH85" s="196">
        <f>IF(IF(sym!$O74=UM85,1,0)=1,ABS(UY85*UR85),-ABS(UY85*UR85))</f>
        <v>0</v>
      </c>
      <c r="VI85" s="196">
        <f>IF(IF(sym!$N74=UM85,1,0)=1,ABS(UY85*UR85),-ABS(UY85*UR85))</f>
        <v>0</v>
      </c>
      <c r="VJ85" s="196">
        <f t="shared" si="231"/>
        <v>0</v>
      </c>
      <c r="VK85" s="196">
        <f t="shared" si="211"/>
        <v>0</v>
      </c>
      <c r="VM85">
        <f t="shared" si="212"/>
        <v>0</v>
      </c>
      <c r="VN85" s="239"/>
      <c r="VO85" s="239"/>
      <c r="VP85" s="239"/>
      <c r="VQ85" s="214"/>
      <c r="VR85" s="240"/>
      <c r="VS85">
        <f t="shared" si="213"/>
        <v>1</v>
      </c>
      <c r="VT85">
        <f t="shared" si="214"/>
        <v>0</v>
      </c>
      <c r="VU85" s="214"/>
      <c r="VV85">
        <f t="shared" si="154"/>
        <v>1</v>
      </c>
      <c r="VW85">
        <f t="shared" si="152"/>
        <v>1</v>
      </c>
      <c r="VX85">
        <f t="shared" si="226"/>
        <v>0</v>
      </c>
      <c r="VY85">
        <f t="shared" si="215"/>
        <v>1</v>
      </c>
      <c r="VZ85" s="248"/>
      <c r="WA85" s="202"/>
      <c r="WB85">
        <v>60</v>
      </c>
      <c r="WC85" t="str">
        <f t="shared" si="181"/>
        <v>FALSE</v>
      </c>
      <c r="WD85">
        <f>VLOOKUP($A85,'FuturesInfo (3)'!$A$2:$V$80,22)</f>
        <v>2</v>
      </c>
      <c r="WE85" s="252"/>
      <c r="WF85">
        <f t="shared" si="216"/>
        <v>2</v>
      </c>
      <c r="WG85" s="138">
        <f>VLOOKUP($A85,'FuturesInfo (3)'!$A$2:$O$80,15)*WD85</f>
        <v>347375</v>
      </c>
      <c r="WH85" s="138">
        <f>VLOOKUP($A85,'FuturesInfo (3)'!$A$2:$O$80,15)*WF85</f>
        <v>347375</v>
      </c>
      <c r="WI85" s="196">
        <f t="shared" si="217"/>
        <v>0</v>
      </c>
      <c r="WJ85" s="196">
        <f t="shared" si="218"/>
        <v>0</v>
      </c>
      <c r="WK85" s="196">
        <f t="shared" si="219"/>
        <v>0</v>
      </c>
      <c r="WL85" s="196">
        <f t="shared" si="220"/>
        <v>0</v>
      </c>
      <c r="WM85" s="196">
        <f t="shared" si="150"/>
        <v>0</v>
      </c>
      <c r="WN85" s="196">
        <f t="shared" si="221"/>
        <v>0</v>
      </c>
      <c r="WO85" s="196">
        <f t="shared" si="227"/>
        <v>0</v>
      </c>
      <c r="WP85" s="196">
        <f>IF(IF(sym!$O74=VU85,1,0)=1,ABS(WG85*VZ85),-ABS(WG85*VZ85))</f>
        <v>0</v>
      </c>
      <c r="WQ85" s="196">
        <f>IF(IF(sym!$N74=VU85,1,0)=1,ABS(WG85*VZ85),-ABS(WG85*VZ85))</f>
        <v>0</v>
      </c>
      <c r="WR85" s="196">
        <f t="shared" si="232"/>
        <v>0</v>
      </c>
      <c r="WS85" s="196">
        <f t="shared" si="222"/>
        <v>0</v>
      </c>
    </row>
    <row r="86" spans="1:617" x14ac:dyDescent="0.25">
      <c r="A86" s="1" t="s">
        <v>419</v>
      </c>
      <c r="B86" s="150" t="str">
        <f>'FuturesInfo (3)'!M74</f>
        <v>@VX</v>
      </c>
      <c r="C86" s="200" t="str">
        <f>VLOOKUP(A86,'FuturesInfo (3)'!$A$2:$K$80,11)</f>
        <v>index</v>
      </c>
      <c r="F86" t="e">
        <f>#REF!</f>
        <v>#REF!</v>
      </c>
      <c r="G86">
        <v>-1</v>
      </c>
      <c r="H86">
        <v>1</v>
      </c>
      <c r="I86">
        <v>-1</v>
      </c>
      <c r="J86">
        <f t="shared" si="164"/>
        <v>1</v>
      </c>
      <c r="K86">
        <f t="shared" si="165"/>
        <v>0</v>
      </c>
      <c r="L86" s="184">
        <v>-6.7453625632400002E-3</v>
      </c>
      <c r="M86" s="2">
        <v>10</v>
      </c>
      <c r="N86">
        <v>60</v>
      </c>
      <c r="O86" t="str">
        <f t="shared" si="166"/>
        <v>TRUE</v>
      </c>
      <c r="P86">
        <f>VLOOKUP($A86,'FuturesInfo (3)'!$A$2:$V$80,22)</f>
        <v>1</v>
      </c>
      <c r="Q86">
        <f t="shared" si="167"/>
        <v>1</v>
      </c>
      <c r="R86">
        <f t="shared" si="167"/>
        <v>1</v>
      </c>
      <c r="S86" s="138">
        <f>VLOOKUP($A86,'FuturesInfo (3)'!$A$2:$O$80,15)*Q86</f>
        <v>16775</v>
      </c>
      <c r="T86" s="144">
        <f t="shared" si="168"/>
        <v>113.153456998351</v>
      </c>
      <c r="U86" s="144">
        <f t="shared" si="182"/>
        <v>-113.153456998351</v>
      </c>
      <c r="W86">
        <f t="shared" si="169"/>
        <v>-1</v>
      </c>
      <c r="X86">
        <v>-1</v>
      </c>
      <c r="Y86">
        <v>1</v>
      </c>
      <c r="Z86">
        <v>-1</v>
      </c>
      <c r="AA86">
        <f t="shared" si="183"/>
        <v>1</v>
      </c>
      <c r="AB86">
        <f t="shared" si="170"/>
        <v>0</v>
      </c>
      <c r="AC86" s="1">
        <v>-1.6977928692700001E-2</v>
      </c>
      <c r="AD86" s="2">
        <v>10</v>
      </c>
      <c r="AE86">
        <v>60</v>
      </c>
      <c r="AF86" t="str">
        <f t="shared" si="171"/>
        <v>TRUE</v>
      </c>
      <c r="AG86">
        <f>VLOOKUP($A86,'FuturesInfo (3)'!$A$2:$V$80,22)</f>
        <v>1</v>
      </c>
      <c r="AH86">
        <f t="shared" si="172"/>
        <v>1</v>
      </c>
      <c r="AI86">
        <f t="shared" si="184"/>
        <v>1</v>
      </c>
      <c r="AJ86" s="138">
        <f>VLOOKUP($A86,'FuturesInfo (3)'!$A$2:$O$80,15)*AI86</f>
        <v>16775</v>
      </c>
      <c r="AK86" s="196">
        <f t="shared" si="173"/>
        <v>284.80475382004255</v>
      </c>
      <c r="AL86" s="196">
        <f t="shared" si="185"/>
        <v>-284.80475382004255</v>
      </c>
      <c r="AN86">
        <f t="shared" si="174"/>
        <v>-1</v>
      </c>
      <c r="AO86">
        <v>-1</v>
      </c>
      <c r="AP86">
        <v>1</v>
      </c>
      <c r="AQ86">
        <v>1</v>
      </c>
      <c r="AR86">
        <f t="shared" si="228"/>
        <v>0</v>
      </c>
      <c r="AS86">
        <f t="shared" si="175"/>
        <v>1</v>
      </c>
      <c r="AT86" s="1">
        <v>1.7271157167499999E-2</v>
      </c>
      <c r="AU86" s="2">
        <v>10</v>
      </c>
      <c r="AV86">
        <v>60</v>
      </c>
      <c r="AW86" t="str">
        <f t="shared" si="176"/>
        <v>TRUE</v>
      </c>
      <c r="AX86">
        <f>VLOOKUP($A86,'FuturesInfo (3)'!$A$2:$V$80,22)</f>
        <v>1</v>
      </c>
      <c r="AY86">
        <f t="shared" si="177"/>
        <v>1</v>
      </c>
      <c r="AZ86">
        <f t="shared" si="186"/>
        <v>1</v>
      </c>
      <c r="BA86" s="138">
        <f>VLOOKUP($A86,'FuturesInfo (3)'!$A$2:$O$80,15)*AZ86</f>
        <v>16775</v>
      </c>
      <c r="BB86" s="196">
        <f t="shared" si="178"/>
        <v>-289.72366148481245</v>
      </c>
      <c r="BC86" s="196">
        <f t="shared" si="187"/>
        <v>289.72366148481245</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f t="shared" si="188"/>
        <v>-1</v>
      </c>
      <c r="SX86" s="239">
        <v>-1</v>
      </c>
      <c r="SY86" s="239">
        <v>1</v>
      </c>
      <c r="SZ86" s="239">
        <v>-1</v>
      </c>
      <c r="TA86" s="214">
        <v>-1</v>
      </c>
      <c r="TB86" s="240">
        <v>-4</v>
      </c>
      <c r="TC86">
        <f t="shared" si="189"/>
        <v>1</v>
      </c>
      <c r="TD86">
        <f t="shared" si="190"/>
        <v>1</v>
      </c>
      <c r="TE86" s="214">
        <v>-1</v>
      </c>
      <c r="TF86">
        <f t="shared" si="229"/>
        <v>1</v>
      </c>
      <c r="TG86">
        <f t="shared" si="191"/>
        <v>1</v>
      </c>
      <c r="TH86">
        <f t="shared" si="192"/>
        <v>0</v>
      </c>
      <c r="TI86">
        <f t="shared" si="193"/>
        <v>0</v>
      </c>
      <c r="TJ86" s="248"/>
      <c r="TK86" s="202">
        <v>42548</v>
      </c>
      <c r="TL86">
        <v>60</v>
      </c>
      <c r="TM86" t="str">
        <f t="shared" si="179"/>
        <v>TRUE</v>
      </c>
      <c r="TN86">
        <f>VLOOKUP($A86,'FuturesInfo (3)'!$A$2:$V$80,22)</f>
        <v>1</v>
      </c>
      <c r="TO86" s="252">
        <v>2</v>
      </c>
      <c r="TP86">
        <f t="shared" si="194"/>
        <v>1</v>
      </c>
      <c r="TQ86" s="138">
        <f>VLOOKUP($A86,'FuturesInfo (3)'!$A$2:$O$80,15)*TN86</f>
        <v>16775</v>
      </c>
      <c r="TR86" s="138">
        <f>VLOOKUP($A86,'FuturesInfo (3)'!$A$2:$O$80,15)*TP86</f>
        <v>16775</v>
      </c>
      <c r="TS86" s="196">
        <f t="shared" si="195"/>
        <v>0</v>
      </c>
      <c r="TT86" s="196">
        <f t="shared" si="196"/>
        <v>0</v>
      </c>
      <c r="TU86" s="196">
        <f t="shared" si="197"/>
        <v>0</v>
      </c>
      <c r="TV86" s="196">
        <f t="shared" si="198"/>
        <v>0</v>
      </c>
      <c r="TW86" s="196">
        <f t="shared" ref="TW86:TW92" si="233">IF(TI86=1,ABS(TQ86*TJ86),-ABS(TQ86*TJ86))</f>
        <v>0</v>
      </c>
      <c r="TX86" s="196">
        <f t="shared" si="199"/>
        <v>0</v>
      </c>
      <c r="TY86" s="196">
        <f t="shared" si="223"/>
        <v>0</v>
      </c>
      <c r="TZ86" s="196">
        <f>IF(IF(sym!$O75=TE86,1,0)=1,ABS(TQ86*TJ86),-ABS(TQ86*TJ86))</f>
        <v>0</v>
      </c>
      <c r="UA86" s="196">
        <f>IF(IF(sym!$N75=TE86,1,0)=1,ABS(TQ86*TJ86),-ABS(TQ86*TJ86))</f>
        <v>0</v>
      </c>
      <c r="UB86" s="196">
        <f t="shared" si="230"/>
        <v>0</v>
      </c>
      <c r="UC86" s="196">
        <f t="shared" si="200"/>
        <v>0</v>
      </c>
      <c r="UE86">
        <f t="shared" si="201"/>
        <v>-1</v>
      </c>
      <c r="UF86" s="239">
        <v>-1</v>
      </c>
      <c r="UG86" s="239">
        <v>1</v>
      </c>
      <c r="UH86" s="239">
        <v>-1</v>
      </c>
      <c r="UI86" s="214">
        <v>-1</v>
      </c>
      <c r="UJ86" s="240">
        <v>-4</v>
      </c>
      <c r="UK86">
        <f t="shared" si="202"/>
        <v>1</v>
      </c>
      <c r="UL86">
        <f t="shared" si="203"/>
        <v>1</v>
      </c>
      <c r="UM86" s="214"/>
      <c r="UN86">
        <f t="shared" si="153"/>
        <v>0</v>
      </c>
      <c r="UO86">
        <f t="shared" si="151"/>
        <v>0</v>
      </c>
      <c r="UP86">
        <f t="shared" si="224"/>
        <v>0</v>
      </c>
      <c r="UQ86">
        <f t="shared" si="204"/>
        <v>0</v>
      </c>
      <c r="UR86" s="248"/>
      <c r="US86" s="202">
        <v>42548</v>
      </c>
      <c r="UT86">
        <v>60</v>
      </c>
      <c r="UU86" t="str">
        <f t="shared" si="180"/>
        <v>TRUE</v>
      </c>
      <c r="UV86">
        <f>VLOOKUP($A86,'FuturesInfo (3)'!$A$2:$V$80,22)</f>
        <v>1</v>
      </c>
      <c r="UW86" s="252">
        <v>2</v>
      </c>
      <c r="UX86">
        <f t="shared" si="205"/>
        <v>1</v>
      </c>
      <c r="UY86" s="138">
        <f>VLOOKUP($A86,'FuturesInfo (3)'!$A$2:$O$80,15)*UV86</f>
        <v>16775</v>
      </c>
      <c r="UZ86" s="138">
        <f>VLOOKUP($A86,'FuturesInfo (3)'!$A$2:$O$80,15)*UX86</f>
        <v>16775</v>
      </c>
      <c r="VA86" s="196">
        <f t="shared" si="206"/>
        <v>0</v>
      </c>
      <c r="VB86" s="196">
        <f t="shared" si="207"/>
        <v>0</v>
      </c>
      <c r="VC86" s="196">
        <f t="shared" si="208"/>
        <v>0</v>
      </c>
      <c r="VD86" s="196">
        <f t="shared" si="209"/>
        <v>0</v>
      </c>
      <c r="VE86" s="196">
        <f t="shared" ref="VE86:VE92" si="234">IF(UQ86=1,ABS(UY86*UR86),-ABS(UY86*UR86))</f>
        <v>0</v>
      </c>
      <c r="VF86" s="196">
        <f t="shared" si="210"/>
        <v>0</v>
      </c>
      <c r="VG86" s="196">
        <f t="shared" si="225"/>
        <v>0</v>
      </c>
      <c r="VH86" s="196">
        <f>IF(IF(sym!$O75=UM86,1,0)=1,ABS(UY86*UR86),-ABS(UY86*UR86))</f>
        <v>0</v>
      </c>
      <c r="VI86" s="196">
        <f>IF(IF(sym!$N75=UM86,1,0)=1,ABS(UY86*UR86),-ABS(UY86*UR86))</f>
        <v>0</v>
      </c>
      <c r="VJ86" s="196">
        <f t="shared" si="231"/>
        <v>0</v>
      </c>
      <c r="VK86" s="196">
        <f t="shared" si="211"/>
        <v>0</v>
      </c>
      <c r="VM86">
        <f t="shared" si="212"/>
        <v>0</v>
      </c>
      <c r="VN86" s="239"/>
      <c r="VO86" s="239"/>
      <c r="VP86" s="239"/>
      <c r="VQ86" s="214"/>
      <c r="VR86" s="240"/>
      <c r="VS86">
        <f t="shared" si="213"/>
        <v>1</v>
      </c>
      <c r="VT86">
        <f t="shared" si="214"/>
        <v>0</v>
      </c>
      <c r="VU86" s="214"/>
      <c r="VV86">
        <f t="shared" si="154"/>
        <v>1</v>
      </c>
      <c r="VW86">
        <f t="shared" si="152"/>
        <v>1</v>
      </c>
      <c r="VX86">
        <f t="shared" si="226"/>
        <v>0</v>
      </c>
      <c r="VY86">
        <f t="shared" si="215"/>
        <v>1</v>
      </c>
      <c r="VZ86" s="248"/>
      <c r="WA86" s="202"/>
      <c r="WB86">
        <v>60</v>
      </c>
      <c r="WC86" t="str">
        <f t="shared" si="181"/>
        <v>FALSE</v>
      </c>
      <c r="WD86">
        <f>VLOOKUP($A86,'FuturesInfo (3)'!$A$2:$V$80,22)</f>
        <v>1</v>
      </c>
      <c r="WE86" s="252"/>
      <c r="WF86">
        <f t="shared" si="216"/>
        <v>1</v>
      </c>
      <c r="WG86" s="138">
        <f>VLOOKUP($A86,'FuturesInfo (3)'!$A$2:$O$80,15)*WD86</f>
        <v>16775</v>
      </c>
      <c r="WH86" s="138">
        <f>VLOOKUP($A86,'FuturesInfo (3)'!$A$2:$O$80,15)*WF86</f>
        <v>16775</v>
      </c>
      <c r="WI86" s="196">
        <f t="shared" si="217"/>
        <v>0</v>
      </c>
      <c r="WJ86" s="196">
        <f t="shared" si="218"/>
        <v>0</v>
      </c>
      <c r="WK86" s="196">
        <f t="shared" si="219"/>
        <v>0</v>
      </c>
      <c r="WL86" s="196">
        <f t="shared" si="220"/>
        <v>0</v>
      </c>
      <c r="WM86" s="196">
        <f t="shared" ref="WM86:WM92" si="235">IF(VY86=1,ABS(WG86*VZ86),-ABS(WG86*VZ86))</f>
        <v>0</v>
      </c>
      <c r="WN86" s="196">
        <f t="shared" si="221"/>
        <v>0</v>
      </c>
      <c r="WO86" s="196">
        <f t="shared" si="227"/>
        <v>0</v>
      </c>
      <c r="WP86" s="196">
        <f>IF(IF(sym!$O75=VU86,1,0)=1,ABS(WG86*VZ86),-ABS(WG86*VZ86))</f>
        <v>0</v>
      </c>
      <c r="WQ86" s="196">
        <f>IF(IF(sym!$N75=VU86,1,0)=1,ABS(WG86*VZ86),-ABS(WG86*VZ86))</f>
        <v>0</v>
      </c>
      <c r="WR86" s="196">
        <f t="shared" si="232"/>
        <v>0</v>
      </c>
      <c r="WS86" s="196">
        <f t="shared" si="222"/>
        <v>0</v>
      </c>
    </row>
    <row r="87" spans="1:617" s="3" customFormat="1" x14ac:dyDescent="0.25">
      <c r="A87" s="1" t="s">
        <v>421</v>
      </c>
      <c r="B87" s="150" t="str">
        <f>'FuturesInfo (3)'!M75</f>
        <v>@W</v>
      </c>
      <c r="C87" s="200" t="str">
        <f>VLOOKUP(A87,'FuturesInfo (3)'!$A$2:$K$80,11)</f>
        <v>grain</v>
      </c>
      <c r="D87"/>
      <c r="F87" t="e">
        <f>#REF!</f>
        <v>#REF!</v>
      </c>
      <c r="G87">
        <v>1</v>
      </c>
      <c r="H87">
        <v>1</v>
      </c>
      <c r="I87">
        <v>1</v>
      </c>
      <c r="J87">
        <f t="shared" si="164"/>
        <v>1</v>
      </c>
      <c r="K87">
        <f t="shared" si="165"/>
        <v>1</v>
      </c>
      <c r="L87" s="184">
        <v>2.4201853759000001E-2</v>
      </c>
      <c r="M87" s="2">
        <v>10</v>
      </c>
      <c r="N87">
        <v>60</v>
      </c>
      <c r="O87" t="str">
        <f t="shared" si="166"/>
        <v>TRUE</v>
      </c>
      <c r="P87">
        <f>VLOOKUP($A87,'FuturesInfo (3)'!$A$2:$V$80,22)</f>
        <v>4</v>
      </c>
      <c r="Q87">
        <f t="shared" si="167"/>
        <v>4</v>
      </c>
      <c r="R87">
        <f t="shared" si="167"/>
        <v>4</v>
      </c>
      <c r="S87" s="138">
        <f>VLOOKUP($A87,'FuturesInfo (3)'!$A$2:$O$80,15)*Q87</f>
        <v>86050</v>
      </c>
      <c r="T87" s="144">
        <f t="shared" si="168"/>
        <v>2082.5695159619499</v>
      </c>
      <c r="U87" s="144">
        <f t="shared" si="182"/>
        <v>2082.5695159619499</v>
      </c>
      <c r="W87">
        <f t="shared" si="169"/>
        <v>1</v>
      </c>
      <c r="X87">
        <v>-1</v>
      </c>
      <c r="Y87">
        <v>1</v>
      </c>
      <c r="Z87">
        <v>1</v>
      </c>
      <c r="AA87">
        <f t="shared" si="183"/>
        <v>0</v>
      </c>
      <c r="AB87">
        <f t="shared" si="170"/>
        <v>1</v>
      </c>
      <c r="AC87" s="1">
        <v>2.0613373554499999E-2</v>
      </c>
      <c r="AD87" s="2">
        <v>10</v>
      </c>
      <c r="AE87">
        <v>60</v>
      </c>
      <c r="AF87" t="str">
        <f t="shared" si="171"/>
        <v>TRUE</v>
      </c>
      <c r="AG87">
        <f>VLOOKUP($A87,'FuturesInfo (3)'!$A$2:$V$80,22)</f>
        <v>4</v>
      </c>
      <c r="AH87">
        <f t="shared" si="172"/>
        <v>3</v>
      </c>
      <c r="AI87">
        <f t="shared" si="184"/>
        <v>4</v>
      </c>
      <c r="AJ87" s="138">
        <f>VLOOKUP($A87,'FuturesInfo (3)'!$A$2:$O$80,15)*AI87</f>
        <v>86050</v>
      </c>
      <c r="AK87" s="196">
        <f t="shared" si="173"/>
        <v>-1773.7807943647249</v>
      </c>
      <c r="AL87" s="196">
        <f t="shared" si="185"/>
        <v>1773.7807943647249</v>
      </c>
      <c r="AN87">
        <f t="shared" si="174"/>
        <v>-1</v>
      </c>
      <c r="AO87">
        <v>1</v>
      </c>
      <c r="AP87">
        <v>1</v>
      </c>
      <c r="AQ87">
        <v>1</v>
      </c>
      <c r="AR87">
        <f t="shared" si="228"/>
        <v>1</v>
      </c>
      <c r="AS87">
        <f t="shared" si="175"/>
        <v>1</v>
      </c>
      <c r="AT87" s="1">
        <v>2.95566502463E-3</v>
      </c>
      <c r="AU87" s="2">
        <v>10</v>
      </c>
      <c r="AV87">
        <v>60</v>
      </c>
      <c r="AW87" t="str">
        <f t="shared" si="176"/>
        <v>TRUE</v>
      </c>
      <c r="AX87">
        <f>VLOOKUP($A87,'FuturesInfo (3)'!$A$2:$V$80,22)</f>
        <v>4</v>
      </c>
      <c r="AY87">
        <f t="shared" si="177"/>
        <v>5</v>
      </c>
      <c r="AZ87">
        <f t="shared" si="186"/>
        <v>4</v>
      </c>
      <c r="BA87" s="138">
        <f>VLOOKUP($A87,'FuturesInfo (3)'!$A$2:$O$80,15)*AZ87</f>
        <v>86050</v>
      </c>
      <c r="BB87" s="196">
        <f t="shared" si="178"/>
        <v>254.3349753694115</v>
      </c>
      <c r="BC87" s="196">
        <f t="shared" si="187"/>
        <v>254.3349753694115</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f t="shared" si="188"/>
        <v>-1</v>
      </c>
      <c r="SX87" s="239">
        <v>-1</v>
      </c>
      <c r="SY87" s="239">
        <v>1</v>
      </c>
      <c r="SZ87" s="239">
        <v>-1</v>
      </c>
      <c r="TA87" s="214">
        <v>1</v>
      </c>
      <c r="TB87" s="240">
        <v>-1</v>
      </c>
      <c r="TC87">
        <f t="shared" si="189"/>
        <v>-1</v>
      </c>
      <c r="TD87">
        <f t="shared" si="190"/>
        <v>-1</v>
      </c>
      <c r="TE87" s="214">
        <v>-1</v>
      </c>
      <c r="TF87">
        <f t="shared" si="229"/>
        <v>1</v>
      </c>
      <c r="TG87">
        <f t="shared" si="191"/>
        <v>0</v>
      </c>
      <c r="TH87">
        <f t="shared" si="192"/>
        <v>1</v>
      </c>
      <c r="TI87">
        <f t="shared" si="193"/>
        <v>1</v>
      </c>
      <c r="TJ87" s="248"/>
      <c r="TK87" s="202">
        <v>42537</v>
      </c>
      <c r="TL87">
        <v>60</v>
      </c>
      <c r="TM87" t="str">
        <f t="shared" si="179"/>
        <v>TRUE</v>
      </c>
      <c r="TN87">
        <f>VLOOKUP($A87,'FuturesInfo (3)'!$A$2:$V$80,22)</f>
        <v>4</v>
      </c>
      <c r="TO87" s="252">
        <v>2</v>
      </c>
      <c r="TP87">
        <f t="shared" si="194"/>
        <v>3</v>
      </c>
      <c r="TQ87" s="138">
        <f>VLOOKUP($A87,'FuturesInfo (3)'!$A$2:$O$80,15)*TN87</f>
        <v>86050</v>
      </c>
      <c r="TR87" s="138">
        <f>VLOOKUP($A87,'FuturesInfo (3)'!$A$2:$O$80,15)*TP87</f>
        <v>64537.5</v>
      </c>
      <c r="TS87" s="196">
        <f t="shared" si="195"/>
        <v>0</v>
      </c>
      <c r="TT87" s="196">
        <f t="shared" si="196"/>
        <v>0</v>
      </c>
      <c r="TU87" s="196">
        <f t="shared" si="197"/>
        <v>0</v>
      </c>
      <c r="TV87" s="196">
        <f t="shared" si="198"/>
        <v>0</v>
      </c>
      <c r="TW87" s="196">
        <f t="shared" si="233"/>
        <v>0</v>
      </c>
      <c r="TX87" s="196">
        <f t="shared" si="199"/>
        <v>0</v>
      </c>
      <c r="TY87" s="196">
        <f t="shared" si="223"/>
        <v>0</v>
      </c>
      <c r="TZ87" s="196">
        <f>IF(IF(sym!$O76=TE87,1,0)=1,ABS(TQ87*TJ87),-ABS(TQ87*TJ87))</f>
        <v>0</v>
      </c>
      <c r="UA87" s="196">
        <f>IF(IF(sym!$N76=TE87,1,0)=1,ABS(TQ87*TJ87),-ABS(TQ87*TJ87))</f>
        <v>0</v>
      </c>
      <c r="UB87" s="196">
        <f t="shared" si="230"/>
        <v>0</v>
      </c>
      <c r="UC87" s="196">
        <f t="shared" si="200"/>
        <v>0</v>
      </c>
      <c r="UE87">
        <f t="shared" si="201"/>
        <v>-1</v>
      </c>
      <c r="UF87" s="239">
        <v>-1</v>
      </c>
      <c r="UG87" s="239">
        <v>1</v>
      </c>
      <c r="UH87" s="239">
        <v>-1</v>
      </c>
      <c r="UI87" s="214">
        <v>1</v>
      </c>
      <c r="UJ87" s="240">
        <v>-1</v>
      </c>
      <c r="UK87">
        <f t="shared" si="202"/>
        <v>-1</v>
      </c>
      <c r="UL87">
        <f t="shared" si="203"/>
        <v>-1</v>
      </c>
      <c r="UM87" s="214"/>
      <c r="UN87">
        <f t="shared" si="153"/>
        <v>0</v>
      </c>
      <c r="UO87">
        <f t="shared" ref="UO87:UO92" si="236">IF(UM87=UI87,1,0)</f>
        <v>0</v>
      </c>
      <c r="UP87">
        <f t="shared" si="224"/>
        <v>0</v>
      </c>
      <c r="UQ87">
        <f t="shared" si="204"/>
        <v>0</v>
      </c>
      <c r="UR87" s="248"/>
      <c r="US87" s="202">
        <v>42537</v>
      </c>
      <c r="UT87">
        <v>60</v>
      </c>
      <c r="UU87" t="str">
        <f t="shared" si="180"/>
        <v>TRUE</v>
      </c>
      <c r="UV87">
        <f>VLOOKUP($A87,'FuturesInfo (3)'!$A$2:$V$80,22)</f>
        <v>4</v>
      </c>
      <c r="UW87" s="252">
        <v>2</v>
      </c>
      <c r="UX87">
        <f t="shared" si="205"/>
        <v>3</v>
      </c>
      <c r="UY87" s="138">
        <f>VLOOKUP($A87,'FuturesInfo (3)'!$A$2:$O$80,15)*UV87</f>
        <v>86050</v>
      </c>
      <c r="UZ87" s="138">
        <f>VLOOKUP($A87,'FuturesInfo (3)'!$A$2:$O$80,15)*UX87</f>
        <v>64537.5</v>
      </c>
      <c r="VA87" s="196">
        <f t="shared" si="206"/>
        <v>0</v>
      </c>
      <c r="VB87" s="196">
        <f t="shared" si="207"/>
        <v>0</v>
      </c>
      <c r="VC87" s="196">
        <f t="shared" si="208"/>
        <v>0</v>
      </c>
      <c r="VD87" s="196">
        <f t="shared" si="209"/>
        <v>0</v>
      </c>
      <c r="VE87" s="196">
        <f t="shared" si="234"/>
        <v>0</v>
      </c>
      <c r="VF87" s="196">
        <f t="shared" si="210"/>
        <v>0</v>
      </c>
      <c r="VG87" s="196">
        <f t="shared" si="225"/>
        <v>0</v>
      </c>
      <c r="VH87" s="196">
        <f>IF(IF(sym!$O76=UM87,1,0)=1,ABS(UY87*UR87),-ABS(UY87*UR87))</f>
        <v>0</v>
      </c>
      <c r="VI87" s="196">
        <f>IF(IF(sym!$N76=UM87,1,0)=1,ABS(UY87*UR87),-ABS(UY87*UR87))</f>
        <v>0</v>
      </c>
      <c r="VJ87" s="196">
        <f t="shared" si="231"/>
        <v>0</v>
      </c>
      <c r="VK87" s="196">
        <f t="shared" si="211"/>
        <v>0</v>
      </c>
      <c r="VM87">
        <f t="shared" si="212"/>
        <v>0</v>
      </c>
      <c r="VN87" s="239"/>
      <c r="VO87" s="239"/>
      <c r="VP87" s="239"/>
      <c r="VQ87" s="214"/>
      <c r="VR87" s="240"/>
      <c r="VS87">
        <f t="shared" si="213"/>
        <v>1</v>
      </c>
      <c r="VT87">
        <f t="shared" si="214"/>
        <v>0</v>
      </c>
      <c r="VU87" s="214"/>
      <c r="VV87">
        <f t="shared" si="154"/>
        <v>1</v>
      </c>
      <c r="VW87">
        <f t="shared" ref="VW87:VW92" si="237">IF(VU87=VQ87,1,0)</f>
        <v>1</v>
      </c>
      <c r="VX87">
        <f t="shared" si="226"/>
        <v>0</v>
      </c>
      <c r="VY87">
        <f t="shared" si="215"/>
        <v>1</v>
      </c>
      <c r="VZ87" s="248"/>
      <c r="WA87" s="202"/>
      <c r="WB87">
        <v>60</v>
      </c>
      <c r="WC87" t="str">
        <f t="shared" si="181"/>
        <v>FALSE</v>
      </c>
      <c r="WD87">
        <f>VLOOKUP($A87,'FuturesInfo (3)'!$A$2:$V$80,22)</f>
        <v>4</v>
      </c>
      <c r="WE87" s="252"/>
      <c r="WF87">
        <f t="shared" si="216"/>
        <v>3</v>
      </c>
      <c r="WG87" s="138">
        <f>VLOOKUP($A87,'FuturesInfo (3)'!$A$2:$O$80,15)*WD87</f>
        <v>86050</v>
      </c>
      <c r="WH87" s="138">
        <f>VLOOKUP($A87,'FuturesInfo (3)'!$A$2:$O$80,15)*WF87</f>
        <v>64537.5</v>
      </c>
      <c r="WI87" s="196">
        <f t="shared" si="217"/>
        <v>0</v>
      </c>
      <c r="WJ87" s="196">
        <f t="shared" si="218"/>
        <v>0</v>
      </c>
      <c r="WK87" s="196">
        <f t="shared" si="219"/>
        <v>0</v>
      </c>
      <c r="WL87" s="196">
        <f t="shared" si="220"/>
        <v>0</v>
      </c>
      <c r="WM87" s="196">
        <f t="shared" si="235"/>
        <v>0</v>
      </c>
      <c r="WN87" s="196">
        <f t="shared" si="221"/>
        <v>0</v>
      </c>
      <c r="WO87" s="196">
        <f t="shared" si="227"/>
        <v>0</v>
      </c>
      <c r="WP87" s="196">
        <f>IF(IF(sym!$O76=VU87,1,0)=1,ABS(WG87*VZ87),-ABS(WG87*VZ87))</f>
        <v>0</v>
      </c>
      <c r="WQ87" s="196">
        <f>IF(IF(sym!$N76=VU87,1,0)=1,ABS(WG87*VZ87),-ABS(WG87*VZ87))</f>
        <v>0</v>
      </c>
      <c r="WR87" s="196">
        <f t="shared" si="232"/>
        <v>0</v>
      </c>
      <c r="WS87" s="196">
        <f t="shared" si="222"/>
        <v>0</v>
      </c>
    </row>
    <row r="88" spans="1:617" s="3" customFormat="1" x14ac:dyDescent="0.25">
      <c r="A88" s="1" t="s">
        <v>1062</v>
      </c>
      <c r="B88" s="150" t="str">
        <f>'FuturesInfo (3)'!M76</f>
        <v>AP</v>
      </c>
      <c r="C88" s="200" t="str">
        <f>VLOOKUP(A88,'FuturesInfo (3)'!$A$2:$K$80,11)</f>
        <v>index</v>
      </c>
      <c r="D88"/>
      <c r="F88" t="e">
        <f>#REF!</f>
        <v>#REF!</v>
      </c>
      <c r="G88">
        <v>1</v>
      </c>
      <c r="H88">
        <v>-1</v>
      </c>
      <c r="I88">
        <v>1</v>
      </c>
      <c r="J88">
        <f t="shared" si="164"/>
        <v>1</v>
      </c>
      <c r="K88">
        <f t="shared" si="165"/>
        <v>0</v>
      </c>
      <c r="L88" s="184">
        <v>8.3349119151400006E-3</v>
      </c>
      <c r="M88" s="2">
        <v>10</v>
      </c>
      <c r="N88">
        <v>60</v>
      </c>
      <c r="O88" t="str">
        <f t="shared" si="166"/>
        <v>TRUE</v>
      </c>
      <c r="P88">
        <f>VLOOKUP($A88,'FuturesInfo (3)'!$A$2:$V$80,22)</f>
        <v>2</v>
      </c>
      <c r="Q88">
        <f t="shared" si="167"/>
        <v>2</v>
      </c>
      <c r="R88">
        <f t="shared" si="167"/>
        <v>2</v>
      </c>
      <c r="S88" s="138">
        <f>VLOOKUP($A88,'FuturesInfo (3)'!$A$2:$O$80,15)*Q88</f>
        <v>197872.50000000003</v>
      </c>
      <c r="T88" s="144">
        <f t="shared" si="168"/>
        <v>1649.24985792854</v>
      </c>
      <c r="U88" s="144">
        <f t="shared" si="182"/>
        <v>-1649.24985792854</v>
      </c>
      <c r="W88">
        <f t="shared" si="169"/>
        <v>1</v>
      </c>
      <c r="X88">
        <v>1</v>
      </c>
      <c r="Y88">
        <v>-1</v>
      </c>
      <c r="Z88">
        <v>1</v>
      </c>
      <c r="AA88">
        <f t="shared" si="183"/>
        <v>1</v>
      </c>
      <c r="AB88">
        <f t="shared" si="170"/>
        <v>0</v>
      </c>
      <c r="AC88" s="1">
        <v>7.51455945895E-3</v>
      </c>
      <c r="AD88" s="2">
        <v>10</v>
      </c>
      <c r="AE88">
        <v>60</v>
      </c>
      <c r="AF88" t="str">
        <f t="shared" si="171"/>
        <v>TRUE</v>
      </c>
      <c r="AG88">
        <f>VLOOKUP($A88,'FuturesInfo (3)'!$A$2:$V$80,22)</f>
        <v>2</v>
      </c>
      <c r="AH88">
        <f t="shared" si="172"/>
        <v>2</v>
      </c>
      <c r="AI88">
        <f t="shared" si="184"/>
        <v>2</v>
      </c>
      <c r="AJ88" s="138">
        <f>VLOOKUP($A88,'FuturesInfo (3)'!$A$2:$O$80,15)*AI88</f>
        <v>197872.50000000003</v>
      </c>
      <c r="AK88" s="196">
        <f t="shared" si="173"/>
        <v>1486.9246665410842</v>
      </c>
      <c r="AL88" s="196">
        <f t="shared" si="185"/>
        <v>-1486.9246665410842</v>
      </c>
      <c r="AN88">
        <f t="shared" si="174"/>
        <v>1</v>
      </c>
      <c r="AO88">
        <v>-1</v>
      </c>
      <c r="AP88">
        <v>1</v>
      </c>
      <c r="AQ88">
        <v>1</v>
      </c>
      <c r="AR88">
        <f t="shared" si="228"/>
        <v>0</v>
      </c>
      <c r="AS88">
        <f t="shared" si="175"/>
        <v>1</v>
      </c>
      <c r="AT88" s="1">
        <v>2.7969420100700001E-3</v>
      </c>
      <c r="AU88" s="2">
        <v>10</v>
      </c>
      <c r="AV88">
        <v>60</v>
      </c>
      <c r="AW88" t="str">
        <f t="shared" si="176"/>
        <v>TRUE</v>
      </c>
      <c r="AX88">
        <f>VLOOKUP($A88,'FuturesInfo (3)'!$A$2:$V$80,22)</f>
        <v>2</v>
      </c>
      <c r="AY88">
        <f t="shared" si="177"/>
        <v>2</v>
      </c>
      <c r="AZ88">
        <f t="shared" si="186"/>
        <v>2</v>
      </c>
      <c r="BA88" s="138">
        <f>VLOOKUP($A88,'FuturesInfo (3)'!$A$2:$O$80,15)*AZ88</f>
        <v>197872.50000000003</v>
      </c>
      <c r="BB88" s="196">
        <f t="shared" si="178"/>
        <v>-553.43790788757622</v>
      </c>
      <c r="BC88" s="196">
        <f t="shared" si="187"/>
        <v>553.43790788757622</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f t="shared" si="188"/>
        <v>1</v>
      </c>
      <c r="SX88" s="239">
        <v>1</v>
      </c>
      <c r="SY88" s="239">
        <v>1</v>
      </c>
      <c r="SZ88" s="239">
        <v>1</v>
      </c>
      <c r="TA88" s="214">
        <v>1</v>
      </c>
      <c r="TB88" s="240">
        <v>3</v>
      </c>
      <c r="TC88">
        <f t="shared" si="189"/>
        <v>-1</v>
      </c>
      <c r="TD88">
        <f t="shared" si="190"/>
        <v>1</v>
      </c>
      <c r="TE88" s="214">
        <v>1</v>
      </c>
      <c r="TF88">
        <f t="shared" si="229"/>
        <v>1</v>
      </c>
      <c r="TG88">
        <f t="shared" si="191"/>
        <v>1</v>
      </c>
      <c r="TH88">
        <f t="shared" si="192"/>
        <v>0</v>
      </c>
      <c r="TI88">
        <f t="shared" si="193"/>
        <v>1</v>
      </c>
      <c r="TJ88" s="248">
        <v>9.0332500480499994E-3</v>
      </c>
      <c r="TK88" s="202">
        <v>42544</v>
      </c>
      <c r="TL88">
        <v>60</v>
      </c>
      <c r="TM88" t="str">
        <f t="shared" si="179"/>
        <v>TRUE</v>
      </c>
      <c r="TN88">
        <f>VLOOKUP($A88,'FuturesInfo (3)'!$A$2:$V$80,22)</f>
        <v>2</v>
      </c>
      <c r="TO88" s="252">
        <v>2</v>
      </c>
      <c r="TP88">
        <f t="shared" si="194"/>
        <v>2</v>
      </c>
      <c r="TQ88" s="138">
        <f>VLOOKUP($A88,'FuturesInfo (3)'!$A$2:$O$80,15)*TN88</f>
        <v>197872.50000000003</v>
      </c>
      <c r="TR88" s="138">
        <f>VLOOKUP($A88,'FuturesInfo (3)'!$A$2:$O$80,15)*TP88</f>
        <v>197872.50000000003</v>
      </c>
      <c r="TS88" s="196">
        <f t="shared" si="195"/>
        <v>1787.4317701327739</v>
      </c>
      <c r="TT88" s="196">
        <f t="shared" si="196"/>
        <v>1787.4317701327739</v>
      </c>
      <c r="TU88" s="196">
        <f t="shared" si="197"/>
        <v>1787.4317701327739</v>
      </c>
      <c r="TV88" s="196">
        <f t="shared" si="198"/>
        <v>-1787.4317701327739</v>
      </c>
      <c r="TW88" s="196">
        <f t="shared" si="233"/>
        <v>1787.4317701327739</v>
      </c>
      <c r="TX88" s="196">
        <f t="shared" si="199"/>
        <v>1787.4317701327739</v>
      </c>
      <c r="TY88" s="196">
        <f t="shared" si="223"/>
        <v>1787.4317701327739</v>
      </c>
      <c r="TZ88" s="196">
        <f>IF(IF(sym!$O77=TE88,1,0)=1,ABS(TQ88*TJ88),-ABS(TQ88*TJ88))</f>
        <v>1787.4317701327739</v>
      </c>
      <c r="UA88" s="196">
        <f>IF(IF(sym!$N77=TE88,1,0)=1,ABS(TQ88*TJ88),-ABS(TQ88*TJ88))</f>
        <v>-1787.4317701327739</v>
      </c>
      <c r="UB88" s="196">
        <f t="shared" si="230"/>
        <v>-1787.4317701327739</v>
      </c>
      <c r="UC88" s="196">
        <f t="shared" si="200"/>
        <v>1787.4317701327739</v>
      </c>
      <c r="UE88">
        <f t="shared" si="201"/>
        <v>1</v>
      </c>
      <c r="UF88" s="239">
        <v>-1</v>
      </c>
      <c r="UG88" s="239">
        <v>-1</v>
      </c>
      <c r="UH88" s="239">
        <v>1</v>
      </c>
      <c r="UI88" s="214">
        <v>1</v>
      </c>
      <c r="UJ88" s="240">
        <v>4</v>
      </c>
      <c r="UK88">
        <f t="shared" si="202"/>
        <v>-1</v>
      </c>
      <c r="UL88">
        <f t="shared" si="203"/>
        <v>1</v>
      </c>
      <c r="UM88" s="214"/>
      <c r="UN88">
        <f t="shared" si="153"/>
        <v>0</v>
      </c>
      <c r="UO88">
        <f t="shared" si="236"/>
        <v>0</v>
      </c>
      <c r="UP88">
        <f t="shared" si="224"/>
        <v>0</v>
      </c>
      <c r="UQ88">
        <f t="shared" si="204"/>
        <v>0</v>
      </c>
      <c r="UR88" s="248"/>
      <c r="US88" s="202">
        <v>42549</v>
      </c>
      <c r="UT88">
        <v>60</v>
      </c>
      <c r="UU88" t="str">
        <f t="shared" si="180"/>
        <v>TRUE</v>
      </c>
      <c r="UV88">
        <f>VLOOKUP($A88,'FuturesInfo (3)'!$A$2:$V$80,22)</f>
        <v>2</v>
      </c>
      <c r="UW88" s="252">
        <v>1</v>
      </c>
      <c r="UX88">
        <f t="shared" si="205"/>
        <v>3</v>
      </c>
      <c r="UY88" s="138">
        <f>VLOOKUP($A88,'FuturesInfo (3)'!$A$2:$O$80,15)*UV88</f>
        <v>197872.50000000003</v>
      </c>
      <c r="UZ88" s="138">
        <f>VLOOKUP($A88,'FuturesInfo (3)'!$A$2:$O$80,15)*UX88</f>
        <v>296808.75000000006</v>
      </c>
      <c r="VA88" s="196">
        <f t="shared" si="206"/>
        <v>0</v>
      </c>
      <c r="VB88" s="196">
        <f t="shared" si="207"/>
        <v>0</v>
      </c>
      <c r="VC88" s="196">
        <f t="shared" si="208"/>
        <v>0</v>
      </c>
      <c r="VD88" s="196">
        <f t="shared" si="209"/>
        <v>0</v>
      </c>
      <c r="VE88" s="196">
        <f t="shared" si="234"/>
        <v>0</v>
      </c>
      <c r="VF88" s="196">
        <f t="shared" si="210"/>
        <v>0</v>
      </c>
      <c r="VG88" s="196">
        <f t="shared" si="225"/>
        <v>0</v>
      </c>
      <c r="VH88" s="196">
        <f>IF(IF(sym!$O77=UM88,1,0)=1,ABS(UY88*UR88),-ABS(UY88*UR88))</f>
        <v>0</v>
      </c>
      <c r="VI88" s="196">
        <f>IF(IF(sym!$N77=UM88,1,0)=1,ABS(UY88*UR88),-ABS(UY88*UR88))</f>
        <v>0</v>
      </c>
      <c r="VJ88" s="196">
        <f t="shared" si="231"/>
        <v>0</v>
      </c>
      <c r="VK88" s="196">
        <f t="shared" si="211"/>
        <v>0</v>
      </c>
      <c r="VM88">
        <f t="shared" si="212"/>
        <v>0</v>
      </c>
      <c r="VN88" s="239"/>
      <c r="VO88" s="239"/>
      <c r="VP88" s="239"/>
      <c r="VQ88" s="214"/>
      <c r="VR88" s="240"/>
      <c r="VS88">
        <f t="shared" si="213"/>
        <v>1</v>
      </c>
      <c r="VT88">
        <f t="shared" si="214"/>
        <v>0</v>
      </c>
      <c r="VU88" s="214"/>
      <c r="VV88">
        <f t="shared" si="154"/>
        <v>1</v>
      </c>
      <c r="VW88">
        <f t="shared" si="237"/>
        <v>1</v>
      </c>
      <c r="VX88">
        <f t="shared" si="226"/>
        <v>0</v>
      </c>
      <c r="VY88">
        <f t="shared" si="215"/>
        <v>1</v>
      </c>
      <c r="VZ88" s="248"/>
      <c r="WA88" s="202"/>
      <c r="WB88">
        <v>60</v>
      </c>
      <c r="WC88" t="str">
        <f t="shared" si="181"/>
        <v>FALSE</v>
      </c>
      <c r="WD88">
        <f>VLOOKUP($A88,'FuturesInfo (3)'!$A$2:$V$80,22)</f>
        <v>2</v>
      </c>
      <c r="WE88" s="252"/>
      <c r="WF88">
        <f t="shared" si="216"/>
        <v>2</v>
      </c>
      <c r="WG88" s="138">
        <f>VLOOKUP($A88,'FuturesInfo (3)'!$A$2:$O$80,15)*WD88</f>
        <v>197872.50000000003</v>
      </c>
      <c r="WH88" s="138">
        <f>VLOOKUP($A88,'FuturesInfo (3)'!$A$2:$O$80,15)*WF88</f>
        <v>197872.50000000003</v>
      </c>
      <c r="WI88" s="196">
        <f t="shared" si="217"/>
        <v>0</v>
      </c>
      <c r="WJ88" s="196">
        <f t="shared" si="218"/>
        <v>0</v>
      </c>
      <c r="WK88" s="196">
        <f t="shared" si="219"/>
        <v>0</v>
      </c>
      <c r="WL88" s="196">
        <f t="shared" si="220"/>
        <v>0</v>
      </c>
      <c r="WM88" s="196">
        <f t="shared" si="235"/>
        <v>0</v>
      </c>
      <c r="WN88" s="196">
        <f t="shared" si="221"/>
        <v>0</v>
      </c>
      <c r="WO88" s="196">
        <f t="shared" si="227"/>
        <v>0</v>
      </c>
      <c r="WP88" s="196">
        <f>IF(IF(sym!$O77=VU88,1,0)=1,ABS(WG88*VZ88),-ABS(WG88*VZ88))</f>
        <v>0</v>
      </c>
      <c r="WQ88" s="196">
        <f>IF(IF(sym!$N77=VU88,1,0)=1,ABS(WG88*VZ88),-ABS(WG88*VZ88))</f>
        <v>0</v>
      </c>
      <c r="WR88" s="196">
        <f t="shared" si="232"/>
        <v>0</v>
      </c>
      <c r="WS88" s="196">
        <f t="shared" si="222"/>
        <v>0</v>
      </c>
    </row>
    <row r="89" spans="1:617" s="3" customFormat="1" x14ac:dyDescent="0.25">
      <c r="A89" s="1" t="s">
        <v>1063</v>
      </c>
      <c r="B89" s="150" t="str">
        <f>'FuturesInfo (3)'!M77</f>
        <v>HBS</v>
      </c>
      <c r="C89" s="200" t="str">
        <f>VLOOKUP(A89,'FuturesInfo (3)'!$A$2:$K$80,11)</f>
        <v>rates</v>
      </c>
      <c r="D89"/>
      <c r="F89" t="e">
        <f>#REF!</f>
        <v>#REF!</v>
      </c>
      <c r="G89">
        <v>-1</v>
      </c>
      <c r="H89">
        <v>1</v>
      </c>
      <c r="I89">
        <v>1</v>
      </c>
      <c r="J89">
        <f t="shared" si="164"/>
        <v>0</v>
      </c>
      <c r="K89">
        <f t="shared" si="165"/>
        <v>1</v>
      </c>
      <c r="L89" s="184">
        <v>0</v>
      </c>
      <c r="M89" s="2">
        <v>10</v>
      </c>
      <c r="N89">
        <v>60</v>
      </c>
      <c r="O89" t="str">
        <f t="shared" si="166"/>
        <v>TRUE</v>
      </c>
      <c r="P89">
        <f>VLOOKUP($A89,'FuturesInfo (3)'!$A$2:$V$80,22)</f>
        <v>0</v>
      </c>
      <c r="Q89">
        <f t="shared" si="167"/>
        <v>0</v>
      </c>
      <c r="R89">
        <f t="shared" si="167"/>
        <v>0</v>
      </c>
      <c r="S89" s="138">
        <f>VLOOKUP($A89,'FuturesInfo (3)'!$A$2:$O$80,15)*Q89</f>
        <v>0</v>
      </c>
      <c r="T89" s="144">
        <f t="shared" si="168"/>
        <v>0</v>
      </c>
      <c r="U89" s="144">
        <f t="shared" si="182"/>
        <v>0</v>
      </c>
      <c r="W89">
        <f t="shared" si="169"/>
        <v>-1</v>
      </c>
      <c r="X89">
        <v>-1</v>
      </c>
      <c r="Y89">
        <v>1</v>
      </c>
      <c r="Z89">
        <v>1</v>
      </c>
      <c r="AA89">
        <f t="shared" si="183"/>
        <v>0</v>
      </c>
      <c r="AB89">
        <f t="shared" si="170"/>
        <v>1</v>
      </c>
      <c r="AC89" s="1">
        <v>2.03873598369E-4</v>
      </c>
      <c r="AD89" s="2">
        <v>10</v>
      </c>
      <c r="AE89">
        <v>60</v>
      </c>
      <c r="AF89" t="str">
        <f t="shared" si="171"/>
        <v>TRUE</v>
      </c>
      <c r="AG89">
        <f>VLOOKUP($A89,'FuturesInfo (3)'!$A$2:$V$80,22)</f>
        <v>0</v>
      </c>
      <c r="AH89">
        <f t="shared" si="172"/>
        <v>0</v>
      </c>
      <c r="AI89">
        <f t="shared" si="184"/>
        <v>0</v>
      </c>
      <c r="AJ89" s="138">
        <f>VLOOKUP($A89,'FuturesInfo (3)'!$A$2:$O$80,15)*AI89</f>
        <v>0</v>
      </c>
      <c r="AK89" s="196">
        <f t="shared" si="173"/>
        <v>0</v>
      </c>
      <c r="AL89" s="196">
        <f t="shared" si="185"/>
        <v>0</v>
      </c>
      <c r="AN89">
        <f t="shared" si="174"/>
        <v>-1</v>
      </c>
      <c r="AO89">
        <v>-1</v>
      </c>
      <c r="AP89">
        <v>1</v>
      </c>
      <c r="AQ89">
        <v>-1</v>
      </c>
      <c r="AR89">
        <f t="shared" si="228"/>
        <v>1</v>
      </c>
      <c r="AS89">
        <f t="shared" si="175"/>
        <v>0</v>
      </c>
      <c r="AT89" s="1">
        <v>-4.0766408479400002E-4</v>
      </c>
      <c r="AU89" s="2">
        <v>10</v>
      </c>
      <c r="AV89">
        <v>60</v>
      </c>
      <c r="AW89" t="str">
        <f t="shared" si="176"/>
        <v>TRUE</v>
      </c>
      <c r="AX89">
        <f>VLOOKUP($A89,'FuturesInfo (3)'!$A$2:$V$80,22)</f>
        <v>0</v>
      </c>
      <c r="AY89">
        <f t="shared" si="177"/>
        <v>0</v>
      </c>
      <c r="AZ89">
        <f t="shared" si="186"/>
        <v>0</v>
      </c>
      <c r="BA89" s="138">
        <f>VLOOKUP($A89,'FuturesInfo (3)'!$A$2:$O$80,15)*AZ89</f>
        <v>0</v>
      </c>
      <c r="BB89" s="196">
        <f t="shared" si="178"/>
        <v>0</v>
      </c>
      <c r="BC89" s="196">
        <f t="shared" si="187"/>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f t="shared" si="188"/>
        <v>1</v>
      </c>
      <c r="SX89" s="239">
        <v>1</v>
      </c>
      <c r="SY89" s="239">
        <v>-1</v>
      </c>
      <c r="SZ89" s="239">
        <v>1</v>
      </c>
      <c r="TA89" s="214">
        <v>1</v>
      </c>
      <c r="TB89" s="240">
        <v>7</v>
      </c>
      <c r="TC89">
        <f t="shared" si="189"/>
        <v>-1</v>
      </c>
      <c r="TD89">
        <f t="shared" si="190"/>
        <v>1</v>
      </c>
      <c r="TE89" s="214">
        <v>-1</v>
      </c>
      <c r="TF89">
        <f t="shared" si="229"/>
        <v>0</v>
      </c>
      <c r="TG89">
        <f t="shared" si="191"/>
        <v>0</v>
      </c>
      <c r="TH89">
        <f t="shared" si="192"/>
        <v>1</v>
      </c>
      <c r="TI89">
        <f t="shared" si="193"/>
        <v>0</v>
      </c>
      <c r="TJ89" s="248">
        <v>-2.0383204239700001E-4</v>
      </c>
      <c r="TK89" s="202">
        <v>42543</v>
      </c>
      <c r="TL89">
        <v>60</v>
      </c>
      <c r="TM89" t="str">
        <f t="shared" si="179"/>
        <v>TRUE</v>
      </c>
      <c r="TN89">
        <f>VLOOKUP($A89,'FuturesInfo (3)'!$A$2:$V$80,22)</f>
        <v>0</v>
      </c>
      <c r="TO89" s="252">
        <v>1</v>
      </c>
      <c r="TP89">
        <f t="shared" si="194"/>
        <v>0</v>
      </c>
      <c r="TQ89" s="138">
        <f>VLOOKUP($A89,'FuturesInfo (3)'!$A$2:$O$80,15)*TN89</f>
        <v>0</v>
      </c>
      <c r="TR89" s="138">
        <f>VLOOKUP($A89,'FuturesInfo (3)'!$A$2:$O$80,15)*TP89</f>
        <v>0</v>
      </c>
      <c r="TS89" s="196">
        <f t="shared" si="195"/>
        <v>0</v>
      </c>
      <c r="TT89" s="196">
        <f t="shared" si="196"/>
        <v>0</v>
      </c>
      <c r="TU89" s="196">
        <f t="shared" si="197"/>
        <v>0</v>
      </c>
      <c r="TV89" s="196">
        <f t="shared" si="198"/>
        <v>0</v>
      </c>
      <c r="TW89" s="196">
        <f t="shared" si="233"/>
        <v>0</v>
      </c>
      <c r="TX89" s="196">
        <f t="shared" si="199"/>
        <v>0</v>
      </c>
      <c r="TY89" s="196">
        <f t="shared" si="223"/>
        <v>0</v>
      </c>
      <c r="TZ89" s="196">
        <f>IF(IF(sym!$O78=TE89,1,0)=1,ABS(TQ89*TJ89),-ABS(TQ89*TJ89))</f>
        <v>0</v>
      </c>
      <c r="UA89" s="196">
        <f>IF(IF(sym!$N78=TE89,1,0)=1,ABS(TQ89*TJ89),-ABS(TQ89*TJ89))</f>
        <v>0</v>
      </c>
      <c r="UB89" s="196">
        <f t="shared" si="230"/>
        <v>0</v>
      </c>
      <c r="UC89" s="196">
        <f t="shared" si="200"/>
        <v>0</v>
      </c>
      <c r="UE89">
        <f t="shared" si="201"/>
        <v>-1</v>
      </c>
      <c r="UF89" s="239">
        <v>-1</v>
      </c>
      <c r="UG89" s="239">
        <v>1</v>
      </c>
      <c r="UH89" s="239">
        <v>-1</v>
      </c>
      <c r="UI89" s="214">
        <v>1</v>
      </c>
      <c r="UJ89" s="240">
        <v>-6</v>
      </c>
      <c r="UK89">
        <f t="shared" si="202"/>
        <v>-1</v>
      </c>
      <c r="UL89">
        <f t="shared" si="203"/>
        <v>-1</v>
      </c>
      <c r="UM89" s="214"/>
      <c r="UN89">
        <f t="shared" si="153"/>
        <v>0</v>
      </c>
      <c r="UO89">
        <f t="shared" si="236"/>
        <v>0</v>
      </c>
      <c r="UP89">
        <f t="shared" si="224"/>
        <v>0</v>
      </c>
      <c r="UQ89">
        <f t="shared" si="204"/>
        <v>0</v>
      </c>
      <c r="UR89" s="248"/>
      <c r="US89" s="202">
        <v>42545</v>
      </c>
      <c r="UT89">
        <v>60</v>
      </c>
      <c r="UU89" t="str">
        <f t="shared" si="180"/>
        <v>TRUE</v>
      </c>
      <c r="UV89">
        <f>VLOOKUP($A89,'FuturesInfo (3)'!$A$2:$V$80,22)</f>
        <v>0</v>
      </c>
      <c r="UW89" s="252">
        <v>2</v>
      </c>
      <c r="UX89">
        <f t="shared" si="205"/>
        <v>0</v>
      </c>
      <c r="UY89" s="138">
        <f>VLOOKUP($A89,'FuturesInfo (3)'!$A$2:$O$80,15)*UV89</f>
        <v>0</v>
      </c>
      <c r="UZ89" s="138">
        <f>VLOOKUP($A89,'FuturesInfo (3)'!$A$2:$O$80,15)*UX89</f>
        <v>0</v>
      </c>
      <c r="VA89" s="196">
        <f t="shared" si="206"/>
        <v>0</v>
      </c>
      <c r="VB89" s="196">
        <f t="shared" si="207"/>
        <v>0</v>
      </c>
      <c r="VC89" s="196">
        <f t="shared" si="208"/>
        <v>0</v>
      </c>
      <c r="VD89" s="196">
        <f t="shared" si="209"/>
        <v>0</v>
      </c>
      <c r="VE89" s="196">
        <f t="shared" si="234"/>
        <v>0</v>
      </c>
      <c r="VF89" s="196">
        <f t="shared" si="210"/>
        <v>0</v>
      </c>
      <c r="VG89" s="196">
        <f t="shared" si="225"/>
        <v>0</v>
      </c>
      <c r="VH89" s="196">
        <f>IF(IF(sym!$O78=UM89,1,0)=1,ABS(UY89*UR89),-ABS(UY89*UR89))</f>
        <v>0</v>
      </c>
      <c r="VI89" s="196">
        <f>IF(IF(sym!$N78=UM89,1,0)=1,ABS(UY89*UR89),-ABS(UY89*UR89))</f>
        <v>0</v>
      </c>
      <c r="VJ89" s="196">
        <f t="shared" si="231"/>
        <v>0</v>
      </c>
      <c r="VK89" s="196">
        <f t="shared" si="211"/>
        <v>0</v>
      </c>
      <c r="VM89">
        <f t="shared" si="212"/>
        <v>0</v>
      </c>
      <c r="VN89" s="239"/>
      <c r="VO89" s="239"/>
      <c r="VP89" s="239"/>
      <c r="VQ89" s="214"/>
      <c r="VR89" s="240"/>
      <c r="VS89">
        <f t="shared" si="213"/>
        <v>1</v>
      </c>
      <c r="VT89">
        <f t="shared" si="214"/>
        <v>0</v>
      </c>
      <c r="VU89" s="214"/>
      <c r="VV89">
        <f t="shared" si="154"/>
        <v>1</v>
      </c>
      <c r="VW89">
        <f t="shared" si="237"/>
        <v>1</v>
      </c>
      <c r="VX89">
        <f t="shared" si="226"/>
        <v>0</v>
      </c>
      <c r="VY89">
        <f t="shared" si="215"/>
        <v>1</v>
      </c>
      <c r="VZ89" s="248"/>
      <c r="WA89" s="202"/>
      <c r="WB89">
        <v>60</v>
      </c>
      <c r="WC89" t="str">
        <f t="shared" si="181"/>
        <v>FALSE</v>
      </c>
      <c r="WD89">
        <f>VLOOKUP($A89,'FuturesInfo (3)'!$A$2:$V$80,22)</f>
        <v>0</v>
      </c>
      <c r="WE89" s="252"/>
      <c r="WF89">
        <f t="shared" si="216"/>
        <v>0</v>
      </c>
      <c r="WG89" s="138">
        <f>VLOOKUP($A89,'FuturesInfo (3)'!$A$2:$O$80,15)*WD89</f>
        <v>0</v>
      </c>
      <c r="WH89" s="138">
        <f>VLOOKUP($A89,'FuturesInfo (3)'!$A$2:$O$80,15)*WF89</f>
        <v>0</v>
      </c>
      <c r="WI89" s="196">
        <f t="shared" si="217"/>
        <v>0</v>
      </c>
      <c r="WJ89" s="196">
        <f t="shared" si="218"/>
        <v>0</v>
      </c>
      <c r="WK89" s="196">
        <f t="shared" si="219"/>
        <v>0</v>
      </c>
      <c r="WL89" s="196">
        <f t="shared" si="220"/>
        <v>0</v>
      </c>
      <c r="WM89" s="196">
        <f t="shared" si="235"/>
        <v>0</v>
      </c>
      <c r="WN89" s="196">
        <f t="shared" si="221"/>
        <v>0</v>
      </c>
      <c r="WO89" s="196">
        <f t="shared" si="227"/>
        <v>0</v>
      </c>
      <c r="WP89" s="196">
        <f>IF(IF(sym!$O78=VU89,1,0)=1,ABS(WG89*VZ89),-ABS(WG89*VZ89))</f>
        <v>0</v>
      </c>
      <c r="WQ89" s="196">
        <f>IF(IF(sym!$N78=VU89,1,0)=1,ABS(WG89*VZ89),-ABS(WG89*VZ89))</f>
        <v>0</v>
      </c>
      <c r="WR89" s="196">
        <f t="shared" si="232"/>
        <v>0</v>
      </c>
      <c r="WS89" s="196">
        <f t="shared" si="222"/>
        <v>0</v>
      </c>
    </row>
    <row r="90" spans="1:617" s="5" customFormat="1" x14ac:dyDescent="0.25">
      <c r="A90" s="1" t="s">
        <v>425</v>
      </c>
      <c r="B90" s="150" t="str">
        <f>'FuturesInfo (3)'!M78</f>
        <v>@YM</v>
      </c>
      <c r="C90" s="200" t="str">
        <f>VLOOKUP(A90,'FuturesInfo (3)'!$A$2:$K$80,11)</f>
        <v>index</v>
      </c>
      <c r="F90" t="e">
        <f>#REF!</f>
        <v>#REF!</v>
      </c>
      <c r="G90">
        <v>1</v>
      </c>
      <c r="H90">
        <v>-1</v>
      </c>
      <c r="I90">
        <v>-1</v>
      </c>
      <c r="J90">
        <f t="shared" si="164"/>
        <v>0</v>
      </c>
      <c r="K90">
        <f t="shared" si="165"/>
        <v>1</v>
      </c>
      <c r="L90" s="184">
        <v>-1.4025245441799999E-3</v>
      </c>
      <c r="M90" s="2">
        <v>10</v>
      </c>
      <c r="N90">
        <v>60</v>
      </c>
      <c r="O90" t="str">
        <f t="shared" si="166"/>
        <v>TRUE</v>
      </c>
      <c r="P90">
        <f>VLOOKUP($A90,'FuturesInfo (3)'!$A$2:$V$80,22)</f>
        <v>2</v>
      </c>
      <c r="Q90">
        <f t="shared" si="167"/>
        <v>2</v>
      </c>
      <c r="R90">
        <f t="shared" si="167"/>
        <v>2</v>
      </c>
      <c r="S90" s="138">
        <f>VLOOKUP($A90,'FuturesInfo (3)'!$A$2:$O$80,15)*Q90</f>
        <v>178660</v>
      </c>
      <c r="T90" s="144">
        <f t="shared" si="168"/>
        <v>-250.57503506319878</v>
      </c>
      <c r="U90" s="144">
        <f t="shared" si="182"/>
        <v>250.57503506319878</v>
      </c>
      <c r="W90">
        <f t="shared" si="169"/>
        <v>1</v>
      </c>
      <c r="X90">
        <v>-1</v>
      </c>
      <c r="Y90">
        <v>-1</v>
      </c>
      <c r="Z90">
        <v>1</v>
      </c>
      <c r="AA90">
        <f t="shared" si="183"/>
        <v>0</v>
      </c>
      <c r="AB90">
        <f t="shared" si="170"/>
        <v>0</v>
      </c>
      <c r="AC90" s="1">
        <v>6.4606741572999999E-3</v>
      </c>
      <c r="AD90" s="2">
        <v>10</v>
      </c>
      <c r="AE90">
        <v>60</v>
      </c>
      <c r="AF90" t="str">
        <f t="shared" si="171"/>
        <v>TRUE</v>
      </c>
      <c r="AG90">
        <f>VLOOKUP($A90,'FuturesInfo (3)'!$A$2:$V$80,22)</f>
        <v>2</v>
      </c>
      <c r="AH90">
        <f t="shared" si="172"/>
        <v>3</v>
      </c>
      <c r="AI90">
        <f t="shared" si="184"/>
        <v>2</v>
      </c>
      <c r="AJ90" s="138">
        <f>VLOOKUP($A90,'FuturesInfo (3)'!$A$2:$O$80,15)*AI90</f>
        <v>178660</v>
      </c>
      <c r="AK90" s="196">
        <f t="shared" si="173"/>
        <v>-1154.2640449432179</v>
      </c>
      <c r="AL90" s="196">
        <f t="shared" si="185"/>
        <v>-1154.2640449432179</v>
      </c>
      <c r="AN90">
        <f t="shared" si="174"/>
        <v>-1</v>
      </c>
      <c r="AO90">
        <v>1</v>
      </c>
      <c r="AP90">
        <v>-1</v>
      </c>
      <c r="AQ90">
        <v>1</v>
      </c>
      <c r="AR90">
        <f t="shared" si="228"/>
        <v>1</v>
      </c>
      <c r="AS90">
        <f t="shared" si="175"/>
        <v>0</v>
      </c>
      <c r="AT90" s="1">
        <v>1.0047446274099999E-3</v>
      </c>
      <c r="AU90" s="2">
        <v>10</v>
      </c>
      <c r="AV90">
        <v>60</v>
      </c>
      <c r="AW90" t="str">
        <f t="shared" si="176"/>
        <v>TRUE</v>
      </c>
      <c r="AX90">
        <f>VLOOKUP($A90,'FuturesInfo (3)'!$A$2:$V$80,22)</f>
        <v>2</v>
      </c>
      <c r="AY90">
        <f t="shared" si="177"/>
        <v>2</v>
      </c>
      <c r="AZ90">
        <f t="shared" si="186"/>
        <v>2</v>
      </c>
      <c r="BA90" s="138">
        <f>VLOOKUP($A90,'FuturesInfo (3)'!$A$2:$O$80,15)*AZ90</f>
        <v>178660</v>
      </c>
      <c r="BB90" s="196">
        <f t="shared" si="178"/>
        <v>179.50767513307059</v>
      </c>
      <c r="BC90" s="196">
        <f t="shared" si="187"/>
        <v>-179.50767513307059</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f t="shared" si="188"/>
        <v>1</v>
      </c>
      <c r="SX90" s="239">
        <v>1</v>
      </c>
      <c r="SY90" s="239">
        <v>1</v>
      </c>
      <c r="SZ90" s="239">
        <v>1</v>
      </c>
      <c r="TA90" s="214">
        <v>1</v>
      </c>
      <c r="TB90" s="240">
        <v>-4</v>
      </c>
      <c r="TC90">
        <f t="shared" si="189"/>
        <v>-1</v>
      </c>
      <c r="TD90">
        <f t="shared" si="190"/>
        <v>-1</v>
      </c>
      <c r="TE90" s="214">
        <v>1</v>
      </c>
      <c r="TF90">
        <f t="shared" si="229"/>
        <v>1</v>
      </c>
      <c r="TG90">
        <f t="shared" si="191"/>
        <v>1</v>
      </c>
      <c r="TH90">
        <f t="shared" si="192"/>
        <v>0</v>
      </c>
      <c r="TI90">
        <f t="shared" si="193"/>
        <v>0</v>
      </c>
      <c r="TJ90" s="248"/>
      <c r="TK90" s="202">
        <v>42548</v>
      </c>
      <c r="TL90">
        <v>60</v>
      </c>
      <c r="TM90" t="str">
        <f t="shared" si="179"/>
        <v>TRUE</v>
      </c>
      <c r="TN90">
        <f>VLOOKUP($A90,'FuturesInfo (3)'!$A$2:$V$80,22)</f>
        <v>2</v>
      </c>
      <c r="TO90" s="252">
        <v>2</v>
      </c>
      <c r="TP90">
        <f t="shared" si="194"/>
        <v>2</v>
      </c>
      <c r="TQ90" s="138">
        <f>VLOOKUP($A90,'FuturesInfo (3)'!$A$2:$O$80,15)*TN90</f>
        <v>178660</v>
      </c>
      <c r="TR90" s="138">
        <f>VLOOKUP($A90,'FuturesInfo (3)'!$A$2:$O$80,15)*TP90</f>
        <v>178660</v>
      </c>
      <c r="TS90" s="196">
        <f t="shared" si="195"/>
        <v>0</v>
      </c>
      <c r="TT90" s="196">
        <f t="shared" si="196"/>
        <v>0</v>
      </c>
      <c r="TU90" s="196">
        <f t="shared" si="197"/>
        <v>0</v>
      </c>
      <c r="TV90" s="196">
        <f t="shared" si="198"/>
        <v>0</v>
      </c>
      <c r="TW90" s="196">
        <f t="shared" si="233"/>
        <v>0</v>
      </c>
      <c r="TX90" s="196">
        <f t="shared" si="199"/>
        <v>0</v>
      </c>
      <c r="TY90" s="196">
        <f t="shared" si="223"/>
        <v>0</v>
      </c>
      <c r="TZ90" s="196">
        <f>IF(IF(sym!$O79=TE90,1,0)=1,ABS(TQ90*TJ90),-ABS(TQ90*TJ90))</f>
        <v>0</v>
      </c>
      <c r="UA90" s="196">
        <f>IF(IF(sym!$N79=TE90,1,0)=1,ABS(TQ90*TJ90),-ABS(TQ90*TJ90))</f>
        <v>0</v>
      </c>
      <c r="UB90" s="196">
        <f t="shared" si="230"/>
        <v>0</v>
      </c>
      <c r="UC90" s="196">
        <f t="shared" si="200"/>
        <v>0</v>
      </c>
      <c r="UE90">
        <f t="shared" si="201"/>
        <v>1</v>
      </c>
      <c r="UF90" s="239">
        <v>1</v>
      </c>
      <c r="UG90" s="239">
        <v>1</v>
      </c>
      <c r="UH90" s="239">
        <v>1</v>
      </c>
      <c r="UI90" s="214">
        <v>1</v>
      </c>
      <c r="UJ90" s="240">
        <v>-4</v>
      </c>
      <c r="UK90">
        <f t="shared" si="202"/>
        <v>-1</v>
      </c>
      <c r="UL90">
        <f t="shared" si="203"/>
        <v>-1</v>
      </c>
      <c r="UM90" s="214"/>
      <c r="UN90">
        <f t="shared" si="153"/>
        <v>0</v>
      </c>
      <c r="UO90">
        <f t="shared" si="236"/>
        <v>0</v>
      </c>
      <c r="UP90">
        <f t="shared" si="224"/>
        <v>0</v>
      </c>
      <c r="UQ90">
        <f t="shared" si="204"/>
        <v>0</v>
      </c>
      <c r="UR90" s="248"/>
      <c r="US90" s="202">
        <v>42548</v>
      </c>
      <c r="UT90">
        <v>60</v>
      </c>
      <c r="UU90" t="str">
        <f t="shared" si="180"/>
        <v>TRUE</v>
      </c>
      <c r="UV90">
        <f>VLOOKUP($A90,'FuturesInfo (3)'!$A$2:$V$80,22)</f>
        <v>2</v>
      </c>
      <c r="UW90" s="252">
        <v>2</v>
      </c>
      <c r="UX90">
        <f t="shared" si="205"/>
        <v>2</v>
      </c>
      <c r="UY90" s="138">
        <f>VLOOKUP($A90,'FuturesInfo (3)'!$A$2:$O$80,15)*UV90</f>
        <v>178660</v>
      </c>
      <c r="UZ90" s="138">
        <f>VLOOKUP($A90,'FuturesInfo (3)'!$A$2:$O$80,15)*UX90</f>
        <v>178660</v>
      </c>
      <c r="VA90" s="196">
        <f t="shared" si="206"/>
        <v>0</v>
      </c>
      <c r="VB90" s="196">
        <f t="shared" si="207"/>
        <v>0</v>
      </c>
      <c r="VC90" s="196">
        <f t="shared" si="208"/>
        <v>0</v>
      </c>
      <c r="VD90" s="196">
        <f t="shared" si="209"/>
        <v>0</v>
      </c>
      <c r="VE90" s="196">
        <f t="shared" si="234"/>
        <v>0</v>
      </c>
      <c r="VF90" s="196">
        <f t="shared" si="210"/>
        <v>0</v>
      </c>
      <c r="VG90" s="196">
        <f t="shared" si="225"/>
        <v>0</v>
      </c>
      <c r="VH90" s="196">
        <f>IF(IF(sym!$O79=UM90,1,0)=1,ABS(UY90*UR90),-ABS(UY90*UR90))</f>
        <v>0</v>
      </c>
      <c r="VI90" s="196">
        <f>IF(IF(sym!$N79=UM90,1,0)=1,ABS(UY90*UR90),-ABS(UY90*UR90))</f>
        <v>0</v>
      </c>
      <c r="VJ90" s="196">
        <f t="shared" si="231"/>
        <v>0</v>
      </c>
      <c r="VK90" s="196">
        <f t="shared" si="211"/>
        <v>0</v>
      </c>
      <c r="VM90">
        <f t="shared" si="212"/>
        <v>0</v>
      </c>
      <c r="VN90" s="239"/>
      <c r="VO90" s="239"/>
      <c r="VP90" s="239"/>
      <c r="VQ90" s="214"/>
      <c r="VR90" s="240"/>
      <c r="VS90">
        <f t="shared" si="213"/>
        <v>1</v>
      </c>
      <c r="VT90">
        <f t="shared" si="214"/>
        <v>0</v>
      </c>
      <c r="VU90" s="214"/>
      <c r="VV90">
        <f t="shared" si="154"/>
        <v>1</v>
      </c>
      <c r="VW90">
        <f t="shared" si="237"/>
        <v>1</v>
      </c>
      <c r="VX90">
        <f t="shared" si="226"/>
        <v>0</v>
      </c>
      <c r="VY90">
        <f t="shared" si="215"/>
        <v>1</v>
      </c>
      <c r="VZ90" s="248"/>
      <c r="WA90" s="202"/>
      <c r="WB90">
        <v>60</v>
      </c>
      <c r="WC90" t="str">
        <f t="shared" si="181"/>
        <v>FALSE</v>
      </c>
      <c r="WD90">
        <f>VLOOKUP($A90,'FuturesInfo (3)'!$A$2:$V$80,22)</f>
        <v>2</v>
      </c>
      <c r="WE90" s="252"/>
      <c r="WF90">
        <f t="shared" si="216"/>
        <v>2</v>
      </c>
      <c r="WG90" s="138">
        <f>VLOOKUP($A90,'FuturesInfo (3)'!$A$2:$O$80,15)*WD90</f>
        <v>178660</v>
      </c>
      <c r="WH90" s="138">
        <f>VLOOKUP($A90,'FuturesInfo (3)'!$A$2:$O$80,15)*WF90</f>
        <v>178660</v>
      </c>
      <c r="WI90" s="196">
        <f t="shared" si="217"/>
        <v>0</v>
      </c>
      <c r="WJ90" s="196">
        <f t="shared" si="218"/>
        <v>0</v>
      </c>
      <c r="WK90" s="196">
        <f t="shared" si="219"/>
        <v>0</v>
      </c>
      <c r="WL90" s="196">
        <f t="shared" si="220"/>
        <v>0</v>
      </c>
      <c r="WM90" s="196">
        <f t="shared" si="235"/>
        <v>0</v>
      </c>
      <c r="WN90" s="196">
        <f t="shared" si="221"/>
        <v>0</v>
      </c>
      <c r="WO90" s="196">
        <f t="shared" si="227"/>
        <v>0</v>
      </c>
      <c r="WP90" s="196">
        <f>IF(IF(sym!$O79=VU90,1,0)=1,ABS(WG90*VZ90),-ABS(WG90*VZ90))</f>
        <v>0</v>
      </c>
      <c r="WQ90" s="196">
        <f>IF(IF(sym!$N79=VU90,1,0)=1,ABS(WG90*VZ90),-ABS(WG90*VZ90))</f>
        <v>0</v>
      </c>
      <c r="WR90" s="196">
        <f t="shared" si="232"/>
        <v>0</v>
      </c>
      <c r="WS90" s="196">
        <f t="shared" si="222"/>
        <v>0</v>
      </c>
    </row>
    <row r="91" spans="1:617" s="5" customFormat="1" x14ac:dyDescent="0.25">
      <c r="A91" s="1" t="s">
        <v>1034</v>
      </c>
      <c r="B91" s="150" t="str">
        <f>'FuturesInfo (3)'!M79</f>
        <v>HTS</v>
      </c>
      <c r="C91" s="200" t="str">
        <f>VLOOKUP(A91,'FuturesInfo (3)'!$A$2:$K$80,11)</f>
        <v>rates</v>
      </c>
      <c r="F91" t="e">
        <f>#REF!</f>
        <v>#REF!</v>
      </c>
      <c r="G91">
        <v>-1</v>
      </c>
      <c r="H91">
        <v>-1</v>
      </c>
      <c r="I91">
        <v>1</v>
      </c>
      <c r="J91">
        <f t="shared" si="164"/>
        <v>0</v>
      </c>
      <c r="K91">
        <f t="shared" si="165"/>
        <v>0</v>
      </c>
      <c r="L91" s="184">
        <v>2.03272690314E-4</v>
      </c>
      <c r="M91" s="2">
        <v>10</v>
      </c>
      <c r="N91">
        <v>60</v>
      </c>
      <c r="O91" t="str">
        <f t="shared" si="166"/>
        <v>TRUE</v>
      </c>
      <c r="P91">
        <f>VLOOKUP($A91,'FuturesInfo (3)'!$A$2:$V$80,22)</f>
        <v>13</v>
      </c>
      <c r="Q91">
        <f t="shared" si="167"/>
        <v>13</v>
      </c>
      <c r="R91">
        <f t="shared" si="167"/>
        <v>13</v>
      </c>
      <c r="S91" s="138">
        <f>VLOOKUP($A91,'FuturesInfo (3)'!$A$2:$O$80,15)*Q91</f>
        <v>2702400.1368000004</v>
      </c>
      <c r="T91" s="144">
        <f t="shared" si="168"/>
        <v>-549.32414611225772</v>
      </c>
      <c r="U91" s="144">
        <f t="shared" si="182"/>
        <v>-549.32414611225772</v>
      </c>
      <c r="W91">
        <f t="shared" si="169"/>
        <v>-1</v>
      </c>
      <c r="X91">
        <v>1</v>
      </c>
      <c r="Y91">
        <v>-1</v>
      </c>
      <c r="Z91">
        <v>1</v>
      </c>
      <c r="AA91">
        <f t="shared" si="183"/>
        <v>1</v>
      </c>
      <c r="AB91">
        <f t="shared" si="170"/>
        <v>0</v>
      </c>
      <c r="AC91" s="1">
        <v>6.09694136775E-4</v>
      </c>
      <c r="AD91" s="2">
        <v>10</v>
      </c>
      <c r="AE91">
        <v>60</v>
      </c>
      <c r="AF91" t="str">
        <f t="shared" si="171"/>
        <v>TRUE</v>
      </c>
      <c r="AG91">
        <f>VLOOKUP($A91,'FuturesInfo (3)'!$A$2:$V$80,22)</f>
        <v>13</v>
      </c>
      <c r="AH91">
        <f t="shared" si="172"/>
        <v>10</v>
      </c>
      <c r="AI91">
        <f t="shared" si="184"/>
        <v>13</v>
      </c>
      <c r="AJ91" s="138">
        <f>VLOOKUP($A91,'FuturesInfo (3)'!$A$2:$O$80,15)*AI91</f>
        <v>2702400.1368000004</v>
      </c>
      <c r="AK91" s="196">
        <f t="shared" si="173"/>
        <v>1647.6375186269181</v>
      </c>
      <c r="AL91" s="196">
        <f t="shared" si="185"/>
        <v>-1647.6375186269181</v>
      </c>
      <c r="AN91">
        <f t="shared" si="174"/>
        <v>1</v>
      </c>
      <c r="AO91">
        <v>1</v>
      </c>
      <c r="AP91">
        <v>-1</v>
      </c>
      <c r="AQ91">
        <v>-1</v>
      </c>
      <c r="AR91">
        <f t="shared" si="228"/>
        <v>0</v>
      </c>
      <c r="AS91">
        <f t="shared" si="175"/>
        <v>1</v>
      </c>
      <c r="AT91" s="1">
        <v>-7.1087640905900004E-4</v>
      </c>
      <c r="AU91" s="2">
        <v>10</v>
      </c>
      <c r="AV91">
        <v>60</v>
      </c>
      <c r="AW91" t="str">
        <f t="shared" si="176"/>
        <v>TRUE</v>
      </c>
      <c r="AX91">
        <f>VLOOKUP($A91,'FuturesInfo (3)'!$A$2:$V$80,22)</f>
        <v>13</v>
      </c>
      <c r="AY91">
        <f t="shared" si="177"/>
        <v>10</v>
      </c>
      <c r="AZ91">
        <f t="shared" si="186"/>
        <v>13</v>
      </c>
      <c r="BA91" s="138">
        <f>VLOOKUP($A91,'FuturesInfo (3)'!$A$2:$O$80,15)*AZ91</f>
        <v>2702400.1368000004</v>
      </c>
      <c r="BB91" s="196">
        <f t="shared" si="178"/>
        <v>-1921.0725050889348</v>
      </c>
      <c r="BC91" s="196">
        <f t="shared" si="187"/>
        <v>1921.0725050889348</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f t="shared" si="188"/>
        <v>1</v>
      </c>
      <c r="SX91" s="239">
        <v>1</v>
      </c>
      <c r="SY91" s="239">
        <v>-1</v>
      </c>
      <c r="SZ91" s="239">
        <v>1</v>
      </c>
      <c r="TA91" s="214">
        <v>1</v>
      </c>
      <c r="TB91" s="240">
        <v>6</v>
      </c>
      <c r="TC91">
        <f t="shared" si="189"/>
        <v>-1</v>
      </c>
      <c r="TD91">
        <f t="shared" si="190"/>
        <v>1</v>
      </c>
      <c r="TE91" s="214">
        <v>-1</v>
      </c>
      <c r="TF91">
        <f t="shared" si="229"/>
        <v>0</v>
      </c>
      <c r="TG91">
        <f t="shared" si="191"/>
        <v>0</v>
      </c>
      <c r="TH91">
        <f t="shared" si="192"/>
        <v>1</v>
      </c>
      <c r="TI91">
        <f t="shared" si="193"/>
        <v>0</v>
      </c>
      <c r="TJ91" s="248">
        <v>-5.0740815912300003E-4</v>
      </c>
      <c r="TK91" s="202">
        <v>42544</v>
      </c>
      <c r="TL91">
        <v>60</v>
      </c>
      <c r="TM91" t="str">
        <f t="shared" si="179"/>
        <v>TRUE</v>
      </c>
      <c r="TN91">
        <f>VLOOKUP($A91,'FuturesInfo (3)'!$A$2:$V$80,22)</f>
        <v>13</v>
      </c>
      <c r="TO91" s="252">
        <v>2</v>
      </c>
      <c r="TP91">
        <f t="shared" si="194"/>
        <v>10</v>
      </c>
      <c r="TQ91" s="138">
        <f>VLOOKUP($A91,'FuturesInfo (3)'!$A$2:$O$80,15)*TN91</f>
        <v>2702400.1368000004</v>
      </c>
      <c r="TR91" s="138">
        <f>VLOOKUP($A91,'FuturesInfo (3)'!$A$2:$O$80,15)*TP91</f>
        <v>2078769.3360000001</v>
      </c>
      <c r="TS91" s="196">
        <f t="shared" si="195"/>
        <v>-1371.2198786274316</v>
      </c>
      <c r="TT91" s="196">
        <f t="shared" si="196"/>
        <v>-1054.7845220211011</v>
      </c>
      <c r="TU91" s="196">
        <f t="shared" si="197"/>
        <v>-1371.2198786274316</v>
      </c>
      <c r="TV91" s="196">
        <f t="shared" si="198"/>
        <v>1371.2198786274316</v>
      </c>
      <c r="TW91" s="196">
        <f t="shared" si="233"/>
        <v>-1371.2198786274316</v>
      </c>
      <c r="TX91" s="196">
        <f t="shared" si="199"/>
        <v>1371.2198786274316</v>
      </c>
      <c r="TY91" s="196">
        <f t="shared" si="223"/>
        <v>-1371.2198786274316</v>
      </c>
      <c r="TZ91" s="196">
        <f>IF(IF(sym!$O80=TE91,1,0)=1,ABS(TQ91*TJ91),-ABS(TQ91*TJ91))</f>
        <v>1371.2198786274316</v>
      </c>
      <c r="UA91" s="196">
        <f>IF(IF(sym!$N80=TE91,1,0)=1,ABS(TQ91*TJ91),-ABS(TQ91*TJ91))</f>
        <v>-1371.2198786274316</v>
      </c>
      <c r="UB91" s="196">
        <f t="shared" si="230"/>
        <v>-1371.2198786274316</v>
      </c>
      <c r="UC91" s="196">
        <f t="shared" si="200"/>
        <v>1371.2198786274316</v>
      </c>
      <c r="UE91">
        <f t="shared" si="201"/>
        <v>-1</v>
      </c>
      <c r="UF91" s="239">
        <v>-1</v>
      </c>
      <c r="UG91" s="239">
        <v>1</v>
      </c>
      <c r="UH91" s="239">
        <v>-1</v>
      </c>
      <c r="UI91" s="214">
        <v>1</v>
      </c>
      <c r="UJ91" s="240">
        <v>7</v>
      </c>
      <c r="UK91">
        <f t="shared" si="202"/>
        <v>-1</v>
      </c>
      <c r="UL91">
        <f t="shared" si="203"/>
        <v>1</v>
      </c>
      <c r="UM91" s="214"/>
      <c r="UN91">
        <f t="shared" si="153"/>
        <v>0</v>
      </c>
      <c r="UO91">
        <f t="shared" si="236"/>
        <v>0</v>
      </c>
      <c r="UP91">
        <f t="shared" si="224"/>
        <v>0</v>
      </c>
      <c r="UQ91">
        <f t="shared" si="204"/>
        <v>0</v>
      </c>
      <c r="UR91" s="248"/>
      <c r="US91" s="202">
        <v>42544</v>
      </c>
      <c r="UT91">
        <v>60</v>
      </c>
      <c r="UU91" t="str">
        <f t="shared" si="180"/>
        <v>TRUE</v>
      </c>
      <c r="UV91">
        <f>VLOOKUP($A91,'FuturesInfo (3)'!$A$2:$V$80,22)</f>
        <v>13</v>
      </c>
      <c r="UW91" s="252">
        <v>2</v>
      </c>
      <c r="UX91">
        <f t="shared" si="205"/>
        <v>10</v>
      </c>
      <c r="UY91" s="138">
        <f>VLOOKUP($A91,'FuturesInfo (3)'!$A$2:$O$80,15)*UV91</f>
        <v>2702400.1368000004</v>
      </c>
      <c r="UZ91" s="138">
        <f>VLOOKUP($A91,'FuturesInfo (3)'!$A$2:$O$80,15)*UX91</f>
        <v>2078769.3360000001</v>
      </c>
      <c r="VA91" s="196">
        <f t="shared" si="206"/>
        <v>0</v>
      </c>
      <c r="VB91" s="196">
        <f t="shared" si="207"/>
        <v>0</v>
      </c>
      <c r="VC91" s="196">
        <f t="shared" si="208"/>
        <v>0</v>
      </c>
      <c r="VD91" s="196">
        <f t="shared" si="209"/>
        <v>0</v>
      </c>
      <c r="VE91" s="196">
        <f t="shared" si="234"/>
        <v>0</v>
      </c>
      <c r="VF91" s="196">
        <f t="shared" si="210"/>
        <v>0</v>
      </c>
      <c r="VG91" s="196">
        <f t="shared" si="225"/>
        <v>0</v>
      </c>
      <c r="VH91" s="196">
        <f>IF(IF(sym!$O80=UM91,1,0)=1,ABS(UY91*UR91),-ABS(UY91*UR91))</f>
        <v>0</v>
      </c>
      <c r="VI91" s="196">
        <f>IF(IF(sym!$N80=UM91,1,0)=1,ABS(UY91*UR91),-ABS(UY91*UR91))</f>
        <v>0</v>
      </c>
      <c r="VJ91" s="196">
        <f t="shared" si="231"/>
        <v>0</v>
      </c>
      <c r="VK91" s="196">
        <f t="shared" si="211"/>
        <v>0</v>
      </c>
      <c r="VM91">
        <f t="shared" si="212"/>
        <v>0</v>
      </c>
      <c r="VN91" s="239"/>
      <c r="VO91" s="239"/>
      <c r="VP91" s="239"/>
      <c r="VQ91" s="214"/>
      <c r="VR91" s="240"/>
      <c r="VS91">
        <f t="shared" si="213"/>
        <v>1</v>
      </c>
      <c r="VT91">
        <f t="shared" si="214"/>
        <v>0</v>
      </c>
      <c r="VU91" s="214"/>
      <c r="VV91">
        <f t="shared" si="154"/>
        <v>1</v>
      </c>
      <c r="VW91">
        <f t="shared" si="237"/>
        <v>1</v>
      </c>
      <c r="VX91">
        <f t="shared" si="226"/>
        <v>0</v>
      </c>
      <c r="VY91">
        <f t="shared" si="215"/>
        <v>1</v>
      </c>
      <c r="VZ91" s="248"/>
      <c r="WA91" s="202"/>
      <c r="WB91">
        <v>60</v>
      </c>
      <c r="WC91" t="str">
        <f t="shared" si="181"/>
        <v>FALSE</v>
      </c>
      <c r="WD91">
        <f>VLOOKUP($A91,'FuturesInfo (3)'!$A$2:$V$80,22)</f>
        <v>13</v>
      </c>
      <c r="WE91" s="252"/>
      <c r="WF91">
        <f t="shared" si="216"/>
        <v>10</v>
      </c>
      <c r="WG91" s="138">
        <f>VLOOKUP($A91,'FuturesInfo (3)'!$A$2:$O$80,15)*WD91</f>
        <v>2702400.1368000004</v>
      </c>
      <c r="WH91" s="138">
        <f>VLOOKUP($A91,'FuturesInfo (3)'!$A$2:$O$80,15)*WF91</f>
        <v>2078769.3360000001</v>
      </c>
      <c r="WI91" s="196">
        <f t="shared" si="217"/>
        <v>0</v>
      </c>
      <c r="WJ91" s="196">
        <f t="shared" si="218"/>
        <v>0</v>
      </c>
      <c r="WK91" s="196">
        <f t="shared" si="219"/>
        <v>0</v>
      </c>
      <c r="WL91" s="196">
        <f t="shared" si="220"/>
        <v>0</v>
      </c>
      <c r="WM91" s="196">
        <f t="shared" si="235"/>
        <v>0</v>
      </c>
      <c r="WN91" s="196">
        <f t="shared" si="221"/>
        <v>0</v>
      </c>
      <c r="WO91" s="196">
        <f t="shared" si="227"/>
        <v>0</v>
      </c>
      <c r="WP91" s="196">
        <f>IF(IF(sym!$O80=VU91,1,0)=1,ABS(WG91*VZ91),-ABS(WG91*VZ91))</f>
        <v>0</v>
      </c>
      <c r="WQ91" s="196">
        <f>IF(IF(sym!$N80=VU91,1,0)=1,ABS(WG91*VZ91),-ABS(WG91*VZ91))</f>
        <v>0</v>
      </c>
      <c r="WR91" s="196">
        <f t="shared" si="232"/>
        <v>0</v>
      </c>
      <c r="WS91" s="196">
        <f t="shared" si="222"/>
        <v>0</v>
      </c>
    </row>
    <row r="92" spans="1:617" s="5" customFormat="1" ht="15.75" thickBot="1" x14ac:dyDescent="0.3">
      <c r="A92" s="1" t="s">
        <v>1035</v>
      </c>
      <c r="B92" s="150" t="str">
        <f>'FuturesInfo (3)'!M80</f>
        <v>HXS</v>
      </c>
      <c r="C92" s="200" t="str">
        <f>VLOOKUP(A92,'FuturesInfo (3)'!$A$2:$K$80,11)</f>
        <v>rates</v>
      </c>
      <c r="F92" t="e">
        <f>#REF!</f>
        <v>#REF!</v>
      </c>
      <c r="G92">
        <v>1</v>
      </c>
      <c r="H92">
        <v>1</v>
      </c>
      <c r="I92">
        <v>1</v>
      </c>
      <c r="J92">
        <f t="shared" si="164"/>
        <v>1</v>
      </c>
      <c r="K92">
        <f t="shared" si="165"/>
        <v>1</v>
      </c>
      <c r="L92" s="184">
        <v>3.5811121911299997E-4</v>
      </c>
      <c r="M92" s="2">
        <v>10</v>
      </c>
      <c r="N92">
        <v>60</v>
      </c>
      <c r="O92" t="str">
        <f t="shared" si="166"/>
        <v>TRUE</v>
      </c>
      <c r="P92">
        <f>VLOOKUP($A92,'FuturesInfo (3)'!$A$2:$V$80,22)</f>
        <v>4</v>
      </c>
      <c r="Q92">
        <f t="shared" si="167"/>
        <v>4</v>
      </c>
      <c r="R92">
        <f t="shared" si="167"/>
        <v>4</v>
      </c>
      <c r="S92" s="138">
        <f>VLOOKUP($A92,'FuturesInfo (3)'!$A$2:$O$80,15)*Q92</f>
        <v>2363554.9760000003</v>
      </c>
      <c r="T92" s="144">
        <f t="shared" si="168"/>
        <v>846.41555389595749</v>
      </c>
      <c r="U92" s="144">
        <f t="shared" si="182"/>
        <v>846.41555389595749</v>
      </c>
      <c r="W92">
        <f t="shared" si="169"/>
        <v>1</v>
      </c>
      <c r="X92">
        <v>1</v>
      </c>
      <c r="Y92">
        <v>1</v>
      </c>
      <c r="Z92">
        <v>1</v>
      </c>
      <c r="AA92">
        <f t="shared" si="183"/>
        <v>1</v>
      </c>
      <c r="AB92">
        <f t="shared" si="170"/>
        <v>1</v>
      </c>
      <c r="AC92" s="1">
        <v>7.6710647437899999E-4</v>
      </c>
      <c r="AD92" s="2">
        <v>10</v>
      </c>
      <c r="AE92">
        <v>60</v>
      </c>
      <c r="AF92" t="str">
        <f t="shared" si="171"/>
        <v>TRUE</v>
      </c>
      <c r="AG92">
        <f>VLOOKUP($A92,'FuturesInfo (3)'!$A$2:$V$80,22)</f>
        <v>4</v>
      </c>
      <c r="AH92">
        <f t="shared" si="172"/>
        <v>5</v>
      </c>
      <c r="AI92">
        <f t="shared" si="184"/>
        <v>4</v>
      </c>
      <c r="AJ92" s="138">
        <f>VLOOKUP($A92,'FuturesInfo (3)'!$A$2:$O$80,15)*AI92</f>
        <v>2363554.9760000003</v>
      </c>
      <c r="AK92" s="196">
        <f t="shared" si="173"/>
        <v>1813.0983246403021</v>
      </c>
      <c r="AL92" s="196">
        <f t="shared" si="185"/>
        <v>1813.0983246403021</v>
      </c>
      <c r="AN92">
        <f t="shared" si="174"/>
        <v>1</v>
      </c>
      <c r="AO92">
        <v>-1</v>
      </c>
      <c r="AP92">
        <v>1</v>
      </c>
      <c r="AQ92">
        <v>-1</v>
      </c>
      <c r="AR92">
        <f t="shared" si="228"/>
        <v>1</v>
      </c>
      <c r="AS92">
        <f t="shared" si="175"/>
        <v>0</v>
      </c>
      <c r="AT92" s="1">
        <v>-3.5770862077800001E-4</v>
      </c>
      <c r="AU92" s="2">
        <v>10</v>
      </c>
      <c r="AV92">
        <v>60</v>
      </c>
      <c r="AW92" t="str">
        <f t="shared" si="176"/>
        <v>TRUE</v>
      </c>
      <c r="AX92">
        <f>VLOOKUP($A92,'FuturesInfo (3)'!$A$2:$V$80,22)</f>
        <v>4</v>
      </c>
      <c r="AY92">
        <f t="shared" si="177"/>
        <v>3</v>
      </c>
      <c r="AZ92">
        <f t="shared" si="186"/>
        <v>4</v>
      </c>
      <c r="BA92" s="138">
        <f>VLOOKUP($A92,'FuturesInfo (3)'!$A$2:$O$80,15)*AZ92</f>
        <v>2363554.9760000003</v>
      </c>
      <c r="BB92" s="196">
        <f t="shared" si="178"/>
        <v>845.46399059793896</v>
      </c>
      <c r="BC92" s="196">
        <f t="shared" si="187"/>
        <v>-845.46399059793896</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f t="shared" si="188"/>
        <v>1</v>
      </c>
      <c r="SX92" s="243">
        <v>1</v>
      </c>
      <c r="SY92" s="243">
        <v>1</v>
      </c>
      <c r="SZ92" s="243">
        <v>1</v>
      </c>
      <c r="TA92" s="215">
        <v>1</v>
      </c>
      <c r="TB92" s="244">
        <v>6</v>
      </c>
      <c r="TC92">
        <f t="shared" si="189"/>
        <v>-1</v>
      </c>
      <c r="TD92">
        <f t="shared" si="190"/>
        <v>1</v>
      </c>
      <c r="TE92" s="215">
        <v>-1</v>
      </c>
      <c r="TF92">
        <f t="shared" si="229"/>
        <v>0</v>
      </c>
      <c r="TG92">
        <f t="shared" si="191"/>
        <v>0</v>
      </c>
      <c r="TH92">
        <f t="shared" si="192"/>
        <v>1</v>
      </c>
      <c r="TI92">
        <f t="shared" si="193"/>
        <v>0</v>
      </c>
      <c r="TJ92" s="250">
        <v>-5.6099551203599998E-4</v>
      </c>
      <c r="TK92" s="202">
        <v>42544</v>
      </c>
      <c r="TL92">
        <v>60</v>
      </c>
      <c r="TM92" t="str">
        <f t="shared" si="179"/>
        <v>TRUE</v>
      </c>
      <c r="TN92">
        <f>VLOOKUP($A92,'FuturesInfo (3)'!$A$2:$V$80,22)</f>
        <v>4</v>
      </c>
      <c r="TO92" s="253">
        <v>1</v>
      </c>
      <c r="TP92">
        <f t="shared" si="194"/>
        <v>5</v>
      </c>
      <c r="TQ92" s="138">
        <f>VLOOKUP($A92,'FuturesInfo (3)'!$A$2:$O$80,15)*TN92</f>
        <v>2363554.9760000003</v>
      </c>
      <c r="TR92" s="138">
        <f>VLOOKUP($A92,'FuturesInfo (3)'!$A$2:$O$80,15)*TP92</f>
        <v>2954443.72</v>
      </c>
      <c r="TS92" s="196">
        <f t="shared" si="195"/>
        <v>-1325.9437339863557</v>
      </c>
      <c r="TT92" s="196">
        <f t="shared" si="196"/>
        <v>-1657.4296674829448</v>
      </c>
      <c r="TU92" s="196">
        <f t="shared" si="197"/>
        <v>-1325.9437339863557</v>
      </c>
      <c r="TV92" s="196">
        <f t="shared" si="198"/>
        <v>1325.9437339863557</v>
      </c>
      <c r="TW92" s="196">
        <f t="shared" si="233"/>
        <v>-1325.9437339863557</v>
      </c>
      <c r="TX92" s="196">
        <f t="shared" si="199"/>
        <v>-1325.9437339863557</v>
      </c>
      <c r="TY92" s="196">
        <f t="shared" si="223"/>
        <v>-1325.9437339863557</v>
      </c>
      <c r="TZ92" s="196">
        <f>IF(IF(sym!$O81=TE92,1,0)=1,ABS(TQ92*TJ92),-ABS(TQ92*TJ92))</f>
        <v>1325.9437339863557</v>
      </c>
      <c r="UA92" s="196">
        <f>IF(IF(sym!$N81=TE92,1,0)=1,ABS(TQ92*TJ92),-ABS(TQ92*TJ92))</f>
        <v>-1325.9437339863557</v>
      </c>
      <c r="UB92" s="196">
        <f t="shared" si="230"/>
        <v>-1325.9437339863557</v>
      </c>
      <c r="UC92" s="196">
        <f t="shared" si="200"/>
        <v>1325.9437339863557</v>
      </c>
      <c r="UE92">
        <f t="shared" si="201"/>
        <v>-1</v>
      </c>
      <c r="UF92" s="243">
        <v>1</v>
      </c>
      <c r="UG92" s="243">
        <v>1</v>
      </c>
      <c r="UH92" s="243">
        <v>-1</v>
      </c>
      <c r="UI92" s="215">
        <v>1</v>
      </c>
      <c r="UJ92" s="244">
        <v>7</v>
      </c>
      <c r="UK92">
        <f t="shared" si="202"/>
        <v>-1</v>
      </c>
      <c r="UL92">
        <f t="shared" si="203"/>
        <v>1</v>
      </c>
      <c r="UM92" s="215"/>
      <c r="UN92">
        <f t="shared" si="153"/>
        <v>0</v>
      </c>
      <c r="UO92">
        <f t="shared" si="236"/>
        <v>0</v>
      </c>
      <c r="UP92">
        <f t="shared" si="224"/>
        <v>0</v>
      </c>
      <c r="UQ92">
        <f t="shared" si="204"/>
        <v>0</v>
      </c>
      <c r="UR92" s="250"/>
      <c r="US92" s="202">
        <v>42544</v>
      </c>
      <c r="UT92">
        <v>60</v>
      </c>
      <c r="UU92" t="str">
        <f t="shared" si="180"/>
        <v>TRUE</v>
      </c>
      <c r="UV92">
        <f>VLOOKUP($A92,'FuturesInfo (3)'!$A$2:$V$80,22)</f>
        <v>4</v>
      </c>
      <c r="UW92" s="253">
        <v>1</v>
      </c>
      <c r="UX92">
        <f t="shared" si="205"/>
        <v>5</v>
      </c>
      <c r="UY92" s="138">
        <f>VLOOKUP($A92,'FuturesInfo (3)'!$A$2:$O$80,15)*UV92</f>
        <v>2363554.9760000003</v>
      </c>
      <c r="UZ92" s="138">
        <f>VLOOKUP($A92,'FuturesInfo (3)'!$A$2:$O$80,15)*UX92</f>
        <v>2954443.72</v>
      </c>
      <c r="VA92" s="196">
        <f t="shared" si="206"/>
        <v>0</v>
      </c>
      <c r="VB92" s="196">
        <f t="shared" si="207"/>
        <v>0</v>
      </c>
      <c r="VC92" s="196">
        <f t="shared" si="208"/>
        <v>0</v>
      </c>
      <c r="VD92" s="196">
        <f t="shared" si="209"/>
        <v>0</v>
      </c>
      <c r="VE92" s="196">
        <f t="shared" si="234"/>
        <v>0</v>
      </c>
      <c r="VF92" s="196">
        <f t="shared" si="210"/>
        <v>0</v>
      </c>
      <c r="VG92" s="196">
        <f t="shared" si="225"/>
        <v>0</v>
      </c>
      <c r="VH92" s="196">
        <f>IF(IF(sym!$O81=UM92,1,0)=1,ABS(UY92*UR92),-ABS(UY92*UR92))</f>
        <v>0</v>
      </c>
      <c r="VI92" s="196">
        <f>IF(IF(sym!$N81=UM92,1,0)=1,ABS(UY92*UR92),-ABS(UY92*UR92))</f>
        <v>0</v>
      </c>
      <c r="VJ92" s="196">
        <f t="shared" si="231"/>
        <v>0</v>
      </c>
      <c r="VK92" s="196">
        <f t="shared" si="211"/>
        <v>0</v>
      </c>
      <c r="VM92">
        <f t="shared" si="212"/>
        <v>0</v>
      </c>
      <c r="VN92" s="243"/>
      <c r="VO92" s="243"/>
      <c r="VP92" s="243"/>
      <c r="VQ92" s="215"/>
      <c r="VR92" s="244"/>
      <c r="VS92">
        <f t="shared" si="213"/>
        <v>1</v>
      </c>
      <c r="VT92">
        <f t="shared" si="214"/>
        <v>0</v>
      </c>
      <c r="VU92" s="215"/>
      <c r="VV92">
        <f t="shared" si="154"/>
        <v>1</v>
      </c>
      <c r="VW92">
        <f t="shared" si="237"/>
        <v>1</v>
      </c>
      <c r="VX92">
        <f t="shared" si="226"/>
        <v>0</v>
      </c>
      <c r="VY92">
        <f t="shared" si="215"/>
        <v>1</v>
      </c>
      <c r="VZ92" s="250"/>
      <c r="WA92" s="202"/>
      <c r="WB92">
        <v>60</v>
      </c>
      <c r="WC92" t="str">
        <f t="shared" si="181"/>
        <v>FALSE</v>
      </c>
      <c r="WD92">
        <f>VLOOKUP($A92,'FuturesInfo (3)'!$A$2:$V$80,22)</f>
        <v>4</v>
      </c>
      <c r="WE92" s="253"/>
      <c r="WF92">
        <f t="shared" si="216"/>
        <v>3</v>
      </c>
      <c r="WG92" s="138">
        <f>VLOOKUP($A92,'FuturesInfo (3)'!$A$2:$O$80,15)*WD92</f>
        <v>2363554.9760000003</v>
      </c>
      <c r="WH92" s="138">
        <f>VLOOKUP($A92,'FuturesInfo (3)'!$A$2:$O$80,15)*WF92</f>
        <v>1772666.2320000003</v>
      </c>
      <c r="WI92" s="196">
        <f t="shared" si="217"/>
        <v>0</v>
      </c>
      <c r="WJ92" s="196">
        <f t="shared" si="218"/>
        <v>0</v>
      </c>
      <c r="WK92" s="196">
        <f t="shared" si="219"/>
        <v>0</v>
      </c>
      <c r="WL92" s="196">
        <f t="shared" si="220"/>
        <v>0</v>
      </c>
      <c r="WM92" s="196">
        <f t="shared" si="235"/>
        <v>0</v>
      </c>
      <c r="WN92" s="196">
        <f t="shared" si="221"/>
        <v>0</v>
      </c>
      <c r="WO92" s="196">
        <f t="shared" si="227"/>
        <v>0</v>
      </c>
      <c r="WP92" s="196">
        <f>IF(IF(sym!$O81=VU92,1,0)=1,ABS(WG92*VZ92),-ABS(WG92*VZ92))</f>
        <v>0</v>
      </c>
      <c r="WQ92" s="196">
        <f>IF(IF(sym!$N81=VU92,1,0)=1,ABS(WG92*VZ92),-ABS(WG92*VZ92))</f>
        <v>0</v>
      </c>
      <c r="WR92" s="196">
        <f t="shared" si="232"/>
        <v>0</v>
      </c>
      <c r="WS92" s="196">
        <f t="shared" si="222"/>
        <v>0</v>
      </c>
    </row>
    <row r="94" spans="1:617" ht="15.75" thickBot="1" x14ac:dyDescent="0.3">
      <c r="G94">
        <f t="shared" ref="G94:L94" si="238">G12</f>
        <v>20160602</v>
      </c>
      <c r="H94" t="str">
        <f t="shared" si="238"/>
        <v>SEA</v>
      </c>
      <c r="I94" t="str">
        <f t="shared" si="238"/>
        <v>ACT</v>
      </c>
      <c r="J94" t="str">
        <f t="shared" si="238"/>
        <v>ACCSIG</v>
      </c>
      <c r="K94" t="str">
        <f t="shared" si="238"/>
        <v>ACCSEA</v>
      </c>
      <c r="L94" s="183" t="str">
        <f t="shared" si="238"/>
        <v>PctChg</v>
      </c>
      <c r="M94" t="s">
        <v>429</v>
      </c>
      <c r="N94" t="s">
        <v>1</v>
      </c>
      <c r="O94" t="s">
        <v>32</v>
      </c>
      <c r="P94" t="s">
        <v>780</v>
      </c>
      <c r="Q94" t="s">
        <v>782</v>
      </c>
      <c r="R94" t="str">
        <f>R12</f>
        <v>$$$</v>
      </c>
      <c r="S94" t="s">
        <v>920</v>
      </c>
      <c r="T94" t="s">
        <v>1076</v>
      </c>
      <c r="X94">
        <f>X12</f>
        <v>20160603</v>
      </c>
      <c r="Y94" t="str">
        <f>Y12</f>
        <v>SEA</v>
      </c>
      <c r="Z94" t="str">
        <f t="shared" ref="Z94:AL94" si="239">Z12</f>
        <v>ACT</v>
      </c>
      <c r="AA94" t="str">
        <f t="shared" si="239"/>
        <v>ACCSIG</v>
      </c>
      <c r="AB94" t="str">
        <f t="shared" si="239"/>
        <v>ACCSEA</v>
      </c>
      <c r="AC94" t="str">
        <f t="shared" si="239"/>
        <v>PctChg</v>
      </c>
      <c r="AD94" t="str">
        <f t="shared" si="239"/>
        <v>pivot</v>
      </c>
      <c r="AE94" t="str">
        <f t="shared" si="239"/>
        <v>lb</v>
      </c>
      <c r="AF94" t="str">
        <f t="shared" si="239"/>
        <v>Submit</v>
      </c>
      <c r="AG94" t="str">
        <f t="shared" si="239"/>
        <v>c2qty</v>
      </c>
      <c r="AH94" t="str">
        <f t="shared" si="239"/>
        <v>adj</v>
      </c>
      <c r="AI94" t="str">
        <f t="shared" si="239"/>
        <v>$$$</v>
      </c>
      <c r="AJ94" t="str">
        <f t="shared" si="239"/>
        <v>value</v>
      </c>
      <c r="AK94" s="194" t="str">
        <f t="shared" si="239"/>
        <v>PNL SIG</v>
      </c>
      <c r="AL94" s="194" t="str">
        <f t="shared" si="239"/>
        <v>PNL SEA</v>
      </c>
      <c r="AO94">
        <f>AO12</f>
        <v>20160606</v>
      </c>
      <c r="AP94" t="s">
        <v>1119</v>
      </c>
      <c r="AQ94" t="str">
        <f t="shared" ref="AQ94:BC94" si="240">AQ12</f>
        <v>ACT</v>
      </c>
      <c r="AR94" t="str">
        <f t="shared" si="240"/>
        <v>ACCSIG</v>
      </c>
      <c r="AS94" t="str">
        <f t="shared" si="240"/>
        <v>ACCSEA</v>
      </c>
      <c r="AT94" t="str">
        <f t="shared" si="240"/>
        <v>PctChg</v>
      </c>
      <c r="AU94" t="str">
        <f t="shared" si="240"/>
        <v>pivot</v>
      </c>
      <c r="AV94" t="str">
        <f t="shared" si="240"/>
        <v>lb</v>
      </c>
      <c r="AW94" t="str">
        <f t="shared" si="240"/>
        <v>Submit</v>
      </c>
      <c r="AX94" t="str">
        <f t="shared" si="240"/>
        <v>c2qty</v>
      </c>
      <c r="AY94" t="str">
        <f t="shared" si="240"/>
        <v>adj</v>
      </c>
      <c r="AZ94" t="str">
        <f t="shared" si="240"/>
        <v>$$$</v>
      </c>
      <c r="BA94" t="str">
        <f t="shared" si="240"/>
        <v>value</v>
      </c>
      <c r="BB94" s="194" t="str">
        <f t="shared" si="240"/>
        <v>PNL SIG</v>
      </c>
      <c r="BC94" s="194" t="str">
        <f t="shared" si="240"/>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1188</v>
      </c>
      <c r="EU94" t="s">
        <v>1</v>
      </c>
      <c r="EV94" t="s">
        <v>32</v>
      </c>
      <c r="EW94" t="s">
        <v>780</v>
      </c>
      <c r="EX94" t="s">
        <v>1190</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1188</v>
      </c>
      <c r="FS94" t="s">
        <v>1</v>
      </c>
      <c r="FT94" t="s">
        <v>32</v>
      </c>
      <c r="FU94" t="s">
        <v>780</v>
      </c>
      <c r="FV94" t="s">
        <v>1191</v>
      </c>
      <c r="FW94" t="s">
        <v>1124</v>
      </c>
      <c r="FX94" t="s">
        <v>1192</v>
      </c>
      <c r="FZ94" s="194" t="s">
        <v>1194</v>
      </c>
      <c r="GC94" s="194" t="s">
        <v>1163</v>
      </c>
      <c r="GD94" s="194" t="s">
        <v>1181</v>
      </c>
      <c r="GF94" t="s">
        <v>1074</v>
      </c>
      <c r="GG94">
        <v>20160615</v>
      </c>
      <c r="GH94" t="s">
        <v>1162</v>
      </c>
      <c r="GJ94" t="s">
        <v>1161</v>
      </c>
      <c r="GL94" t="s">
        <v>1069</v>
      </c>
      <c r="GM94" t="s">
        <v>1125</v>
      </c>
      <c r="GO94" t="s">
        <v>1161</v>
      </c>
      <c r="GQ94" t="s">
        <v>1068</v>
      </c>
      <c r="GR94" t="s">
        <v>1188</v>
      </c>
      <c r="GS94" t="s">
        <v>1</v>
      </c>
      <c r="GT94" t="s">
        <v>32</v>
      </c>
      <c r="GU94" t="s">
        <v>780</v>
      </c>
      <c r="GV94" t="s">
        <v>1191</v>
      </c>
      <c r="GW94" t="s">
        <v>1124</v>
      </c>
      <c r="GX94" t="s">
        <v>1192</v>
      </c>
      <c r="GZ94" s="194" t="s">
        <v>1194</v>
      </c>
      <c r="HC94" s="194" t="s">
        <v>1163</v>
      </c>
      <c r="HD94" s="194" t="s">
        <v>1181</v>
      </c>
      <c r="HF94" t="s">
        <v>1074</v>
      </c>
      <c r="HG94">
        <v>20160616</v>
      </c>
      <c r="HH94" t="s">
        <v>1162</v>
      </c>
      <c r="HJ94" t="s">
        <v>1161</v>
      </c>
      <c r="HL94" t="s">
        <v>1069</v>
      </c>
      <c r="HM94" t="s">
        <v>1125</v>
      </c>
      <c r="HO94" t="s">
        <v>1161</v>
      </c>
      <c r="HQ94" t="s">
        <v>1068</v>
      </c>
      <c r="HR94" t="s">
        <v>1188</v>
      </c>
      <c r="HS94" t="s">
        <v>1</v>
      </c>
      <c r="HT94" t="s">
        <v>32</v>
      </c>
      <c r="HU94" t="s">
        <v>780</v>
      </c>
      <c r="HV94" t="s">
        <v>1191</v>
      </c>
      <c r="HW94" t="s">
        <v>1124</v>
      </c>
      <c r="HX94" t="s">
        <v>1192</v>
      </c>
      <c r="HZ94" s="194" t="s">
        <v>1194</v>
      </c>
      <c r="IC94" s="194" t="s">
        <v>1163</v>
      </c>
      <c r="ID94" s="194" t="s">
        <v>1181</v>
      </c>
      <c r="IF94" t="s">
        <v>1074</v>
      </c>
      <c r="IJ94" t="s">
        <v>1161</v>
      </c>
      <c r="IL94" t="s">
        <v>1069</v>
      </c>
      <c r="IM94" t="s">
        <v>1125</v>
      </c>
      <c r="IO94" t="s">
        <v>1161</v>
      </c>
      <c r="IQ94" t="s">
        <v>1068</v>
      </c>
      <c r="IS94" t="s">
        <v>1</v>
      </c>
      <c r="IT94" t="s">
        <v>32</v>
      </c>
      <c r="IU94" t="s">
        <v>780</v>
      </c>
      <c r="IW94" t="s">
        <v>1124</v>
      </c>
      <c r="IX94" t="s">
        <v>1192</v>
      </c>
      <c r="IZ94" s="194" t="s">
        <v>1194</v>
      </c>
      <c r="JC94" s="194" t="s">
        <v>1163</v>
      </c>
      <c r="JD94" s="194" t="s">
        <v>1181</v>
      </c>
      <c r="JF94" t="s">
        <v>1074</v>
      </c>
      <c r="JG94">
        <v>20160620</v>
      </c>
      <c r="JH94" t="s">
        <v>1162</v>
      </c>
      <c r="JJ94" t="s">
        <v>1161</v>
      </c>
      <c r="JL94" t="s">
        <v>1069</v>
      </c>
      <c r="JM94" t="s">
        <v>1125</v>
      </c>
      <c r="JO94" t="s">
        <v>1161</v>
      </c>
      <c r="JQ94" t="s">
        <v>1068</v>
      </c>
      <c r="JR94" t="s">
        <v>1188</v>
      </c>
      <c r="JS94" t="s">
        <v>1</v>
      </c>
      <c r="JT94" t="s">
        <v>32</v>
      </c>
      <c r="JU94" t="s">
        <v>780</v>
      </c>
      <c r="JV94" t="s">
        <v>1191</v>
      </c>
      <c r="JW94" t="s">
        <v>1124</v>
      </c>
      <c r="JX94" t="s">
        <v>1192</v>
      </c>
      <c r="JZ94" s="194" t="s">
        <v>1194</v>
      </c>
      <c r="KC94" s="194" t="s">
        <v>1163</v>
      </c>
      <c r="KD94" s="194" t="s">
        <v>1181</v>
      </c>
      <c r="KF94" t="s">
        <v>1074</v>
      </c>
      <c r="KG94">
        <v>20160621</v>
      </c>
      <c r="KH94" t="s">
        <v>1162</v>
      </c>
      <c r="KJ94" t="s">
        <v>1161</v>
      </c>
      <c r="KL94" t="s">
        <v>1069</v>
      </c>
      <c r="KM94" t="s">
        <v>1125</v>
      </c>
      <c r="KO94" t="s">
        <v>1161</v>
      </c>
      <c r="KQ94" t="s">
        <v>1068</v>
      </c>
      <c r="KR94" t="s">
        <v>1188</v>
      </c>
      <c r="KS94" t="s">
        <v>1</v>
      </c>
      <c r="KT94" t="s">
        <v>32</v>
      </c>
      <c r="KU94" t="s">
        <v>780</v>
      </c>
      <c r="KV94" t="s">
        <v>1191</v>
      </c>
      <c r="KW94" t="s">
        <v>1202</v>
      </c>
      <c r="KX94" t="s">
        <v>1192</v>
      </c>
      <c r="KZ94" s="194" t="s">
        <v>1194</v>
      </c>
      <c r="LC94" s="194" t="s">
        <v>1163</v>
      </c>
      <c r="LD94" s="194" t="s">
        <v>1181</v>
      </c>
      <c r="LF94" t="s">
        <v>1074</v>
      </c>
      <c r="LG94">
        <v>20160622</v>
      </c>
      <c r="LH94" t="s">
        <v>1162</v>
      </c>
      <c r="LJ94" t="s">
        <v>1161</v>
      </c>
      <c r="LL94" t="s">
        <v>1069</v>
      </c>
      <c r="LM94" t="s">
        <v>1125</v>
      </c>
      <c r="LO94" t="s">
        <v>1161</v>
      </c>
      <c r="LQ94" t="s">
        <v>1068</v>
      </c>
      <c r="LR94" t="s">
        <v>1188</v>
      </c>
      <c r="LS94" t="s">
        <v>1</v>
      </c>
      <c r="LT94" t="s">
        <v>32</v>
      </c>
      <c r="LU94" t="s">
        <v>780</v>
      </c>
      <c r="LV94" t="s">
        <v>1191</v>
      </c>
      <c r="LW94" t="s">
        <v>1124</v>
      </c>
      <c r="LX94" t="s">
        <v>1192</v>
      </c>
      <c r="LZ94" s="194" t="s">
        <v>1194</v>
      </c>
      <c r="MC94" s="194" t="s">
        <v>1163</v>
      </c>
      <c r="MD94" s="194" t="s">
        <v>1181</v>
      </c>
      <c r="MF94" t="s">
        <v>1074</v>
      </c>
      <c r="MG94">
        <v>20160623</v>
      </c>
      <c r="MH94" t="s">
        <v>1162</v>
      </c>
      <c r="MJ94" t="s">
        <v>1161</v>
      </c>
      <c r="ML94" t="s">
        <v>1069</v>
      </c>
      <c r="MM94" t="s">
        <v>1125</v>
      </c>
      <c r="MO94" t="s">
        <v>1161</v>
      </c>
      <c r="MQ94" t="s">
        <v>1068</v>
      </c>
      <c r="MR94" t="s">
        <v>1188</v>
      </c>
      <c r="MS94" t="s">
        <v>1</v>
      </c>
      <c r="MT94" t="s">
        <v>32</v>
      </c>
      <c r="MU94" t="s">
        <v>780</v>
      </c>
      <c r="MV94" t="s">
        <v>1191</v>
      </c>
      <c r="MW94" t="s">
        <v>1124</v>
      </c>
      <c r="MX94" t="s">
        <v>1192</v>
      </c>
      <c r="MZ94" s="194" t="s">
        <v>1194</v>
      </c>
      <c r="NC94" s="194" t="s">
        <v>1163</v>
      </c>
      <c r="ND94" s="194" t="s">
        <v>1181</v>
      </c>
      <c r="NF94" t="s">
        <v>1074</v>
      </c>
      <c r="NG94">
        <v>20160624</v>
      </c>
      <c r="NH94" t="s">
        <v>1162</v>
      </c>
      <c r="NJ94" t="s">
        <v>1161</v>
      </c>
      <c r="NL94" t="s">
        <v>1069</v>
      </c>
      <c r="NM94" t="s">
        <v>1125</v>
      </c>
      <c r="NO94" t="s">
        <v>1161</v>
      </c>
      <c r="NQ94" t="s">
        <v>1068</v>
      </c>
      <c r="NR94" t="s">
        <v>1188</v>
      </c>
      <c r="NS94" t="s">
        <v>1</v>
      </c>
      <c r="NT94" t="s">
        <v>32</v>
      </c>
      <c r="NU94" t="s">
        <v>780</v>
      </c>
      <c r="NV94" t="s">
        <v>1191</v>
      </c>
      <c r="NW94" t="s">
        <v>1124</v>
      </c>
      <c r="NX94" t="s">
        <v>1192</v>
      </c>
      <c r="NZ94" s="194" t="s">
        <v>1194</v>
      </c>
      <c r="OC94" s="194" t="s">
        <v>1163</v>
      </c>
      <c r="OD94" s="194" t="s">
        <v>1181</v>
      </c>
      <c r="OF94" t="s">
        <v>1074</v>
      </c>
      <c r="OG94">
        <v>20160627</v>
      </c>
      <c r="OH94" t="s">
        <v>1162</v>
      </c>
      <c r="OJ94" t="s">
        <v>1161</v>
      </c>
      <c r="OL94" t="s">
        <v>1069</v>
      </c>
      <c r="OM94" t="s">
        <v>1125</v>
      </c>
      <c r="OO94" t="s">
        <v>1161</v>
      </c>
      <c r="OQ94" t="s">
        <v>1068</v>
      </c>
      <c r="OR94" t="s">
        <v>1188</v>
      </c>
      <c r="OS94" t="s">
        <v>1</v>
      </c>
      <c r="OT94" t="s">
        <v>32</v>
      </c>
      <c r="OU94" t="s">
        <v>780</v>
      </c>
      <c r="OV94" t="s">
        <v>1191</v>
      </c>
      <c r="OW94" t="s">
        <v>1124</v>
      </c>
      <c r="OX94" t="s">
        <v>1192</v>
      </c>
      <c r="OZ94" s="194" t="s">
        <v>1194</v>
      </c>
      <c r="PC94" s="194" t="s">
        <v>1163</v>
      </c>
      <c r="PD94" s="194" t="s">
        <v>1181</v>
      </c>
      <c r="PF94" t="s">
        <v>1074</v>
      </c>
      <c r="PG94">
        <v>20160628</v>
      </c>
      <c r="PI94" t="s">
        <v>1162</v>
      </c>
      <c r="PK94" t="s">
        <v>1161</v>
      </c>
      <c r="PM94" t="s">
        <v>1069</v>
      </c>
      <c r="PN94" t="s">
        <v>1125</v>
      </c>
      <c r="PP94" t="s">
        <v>1161</v>
      </c>
      <c r="PR94" t="s">
        <v>1068</v>
      </c>
      <c r="PS94" t="s">
        <v>1188</v>
      </c>
      <c r="PT94" t="s">
        <v>1</v>
      </c>
      <c r="PU94" t="s">
        <v>32</v>
      </c>
      <c r="PV94" t="s">
        <v>780</v>
      </c>
      <c r="PW94" t="s">
        <v>1191</v>
      </c>
      <c r="PX94" t="s">
        <v>1124</v>
      </c>
      <c r="PY94" t="s">
        <v>1192</v>
      </c>
      <c r="QA94" s="194" t="s">
        <v>1194</v>
      </c>
      <c r="QD94" s="194" t="s">
        <v>1163</v>
      </c>
      <c r="QE94" s="194" t="s">
        <v>1181</v>
      </c>
      <c r="QH94" t="s">
        <v>1074</v>
      </c>
      <c r="QI94">
        <v>20160629</v>
      </c>
      <c r="QK94" t="s">
        <v>1162</v>
      </c>
      <c r="QM94" t="s">
        <v>1161</v>
      </c>
      <c r="QO94" t="s">
        <v>1069</v>
      </c>
      <c r="QP94" t="s">
        <v>1125</v>
      </c>
      <c r="QR94" t="s">
        <v>1161</v>
      </c>
      <c r="QT94" t="s">
        <v>1068</v>
      </c>
      <c r="QU94" t="s">
        <v>1188</v>
      </c>
      <c r="QV94" t="s">
        <v>1</v>
      </c>
      <c r="QW94" t="s">
        <v>32</v>
      </c>
      <c r="QX94" t="s">
        <v>780</v>
      </c>
      <c r="QY94" t="s">
        <v>1191</v>
      </c>
      <c r="QZ94" t="s">
        <v>1124</v>
      </c>
      <c r="RA94" t="s">
        <v>1192</v>
      </c>
      <c r="RC94" s="194" t="s">
        <v>1194</v>
      </c>
      <c r="RF94" s="194" t="s">
        <v>1163</v>
      </c>
      <c r="RG94" s="194" t="s">
        <v>1181</v>
      </c>
      <c r="RO94" t="s">
        <v>1223</v>
      </c>
      <c r="RP94">
        <v>20160630</v>
      </c>
      <c r="RS94" t="s">
        <v>1162</v>
      </c>
      <c r="RU94" t="s">
        <v>1215</v>
      </c>
      <c r="RW94" t="s">
        <v>1069</v>
      </c>
      <c r="RX94" t="s">
        <v>1125</v>
      </c>
      <c r="RZ94" t="s">
        <v>1215</v>
      </c>
      <c r="SB94" t="s">
        <v>1068</v>
      </c>
      <c r="SC94" t="s">
        <v>1188</v>
      </c>
      <c r="SD94" t="s">
        <v>1</v>
      </c>
      <c r="SE94" t="s">
        <v>32</v>
      </c>
      <c r="SF94" t="s">
        <v>780</v>
      </c>
      <c r="SG94" t="s">
        <v>1191</v>
      </c>
      <c r="SH94" t="s">
        <v>1124</v>
      </c>
      <c r="SI94" t="s">
        <v>1192</v>
      </c>
      <c r="SK94" s="194" t="s">
        <v>1194</v>
      </c>
      <c r="SN94" s="194" t="s">
        <v>1216</v>
      </c>
      <c r="SO94" s="194" t="s">
        <v>1218</v>
      </c>
      <c r="SW94" t="str">
        <f>SW12</f>
        <v>prev ACT</v>
      </c>
      <c r="SX94">
        <f>SX12</f>
        <v>20160701</v>
      </c>
      <c r="TA94" t="str">
        <f>TA12</f>
        <v>SEA1</v>
      </c>
      <c r="TC94" t="str">
        <f>TC12</f>
        <v>ANTI-S</v>
      </c>
      <c r="TE94" t="str">
        <f>TE12</f>
        <v>ACT</v>
      </c>
      <c r="TF94" t="str">
        <f>TF12</f>
        <v>SIG</v>
      </c>
      <c r="TH94" t="str">
        <f>TH12</f>
        <v>ANTI-S</v>
      </c>
      <c r="TJ94" t="str">
        <f t="shared" ref="TJ94:TQ94" si="241">TJ12</f>
        <v>PctChg</v>
      </c>
      <c r="TK94" t="str">
        <f t="shared" si="241"/>
        <v>vStart</v>
      </c>
      <c r="TL94" t="str">
        <f t="shared" si="241"/>
        <v>lb</v>
      </c>
      <c r="TM94" t="str">
        <f t="shared" si="241"/>
        <v>Submit</v>
      </c>
      <c r="TN94" t="str">
        <f t="shared" si="241"/>
        <v>c2qty</v>
      </c>
      <c r="TO94" t="str">
        <f t="shared" si="241"/>
        <v>safef</v>
      </c>
      <c r="TP94" t="str">
        <f t="shared" si="241"/>
        <v>FIN</v>
      </c>
      <c r="TQ94" t="str">
        <f t="shared" si="241"/>
        <v>value-noDPS</v>
      </c>
      <c r="TS94" s="194" t="str">
        <f>TS12</f>
        <v>PNL SIG-noDPS</v>
      </c>
      <c r="TV94" s="194" t="str">
        <f>TV12</f>
        <v>PNL ANTI-S</v>
      </c>
      <c r="TW94" s="194" t="str">
        <f>TW12</f>
        <v>PNL SEA-ADJ</v>
      </c>
      <c r="UE94" t="str">
        <f>UE12</f>
        <v>prev ACT</v>
      </c>
      <c r="UF94">
        <f>UF12</f>
        <v>20160704</v>
      </c>
      <c r="UI94" t="str">
        <f>UI12</f>
        <v>SEA1</v>
      </c>
      <c r="UK94" t="str">
        <f>UK12</f>
        <v>ANTI-S</v>
      </c>
      <c r="UM94" t="str">
        <f>UM12</f>
        <v>ACT</v>
      </c>
      <c r="UN94" t="str">
        <f>UN12</f>
        <v>SIG</v>
      </c>
      <c r="UP94" t="str">
        <f>UP12</f>
        <v>ANTI-S</v>
      </c>
      <c r="UR94" t="str">
        <f t="shared" ref="UR94:UY94" si="242">UR12</f>
        <v>PctChg</v>
      </c>
      <c r="US94" t="str">
        <f t="shared" si="242"/>
        <v>vStart</v>
      </c>
      <c r="UT94" t="str">
        <f t="shared" si="242"/>
        <v>lb</v>
      </c>
      <c r="UU94" t="str">
        <f t="shared" si="242"/>
        <v>Submit</v>
      </c>
      <c r="UV94" t="str">
        <f t="shared" si="242"/>
        <v>c2qty</v>
      </c>
      <c r="UW94" t="str">
        <f t="shared" si="242"/>
        <v>safef</v>
      </c>
      <c r="UX94" t="str">
        <f t="shared" si="242"/>
        <v>FIN</v>
      </c>
      <c r="UY94" t="str">
        <f t="shared" si="242"/>
        <v>value-noDPS</v>
      </c>
      <c r="VA94" s="194" t="str">
        <f>VA12</f>
        <v>PNL SIG-noDPS</v>
      </c>
      <c r="VD94" s="194" t="str">
        <f>VD12</f>
        <v>PNL ANTI-S</v>
      </c>
      <c r="VE94" s="194" t="str">
        <f>VE12</f>
        <v>PNL SEA-ADJ</v>
      </c>
      <c r="VM94" t="str">
        <f>VM12</f>
        <v>prev ACT</v>
      </c>
      <c r="VN94">
        <f>VN12</f>
        <v>20160706</v>
      </c>
      <c r="VQ94" t="str">
        <f>VQ12</f>
        <v>SEA1</v>
      </c>
      <c r="VS94" t="str">
        <f>VS12</f>
        <v>ANTI-S</v>
      </c>
      <c r="VU94" t="str">
        <f>VU12</f>
        <v>ACT</v>
      </c>
      <c r="VV94" t="str">
        <f>VV12</f>
        <v>SIG</v>
      </c>
      <c r="VX94" t="str">
        <f>VX12</f>
        <v>ANTI-S</v>
      </c>
      <c r="VZ94" t="str">
        <f t="shared" ref="VZ94:WG94" si="243">VZ12</f>
        <v>PctChg</v>
      </c>
      <c r="WA94" t="str">
        <f t="shared" si="243"/>
        <v>vStart</v>
      </c>
      <c r="WB94" t="str">
        <f t="shared" si="243"/>
        <v>lb</v>
      </c>
      <c r="WC94" t="str">
        <f t="shared" si="243"/>
        <v>Submit</v>
      </c>
      <c r="WD94" t="str">
        <f t="shared" si="243"/>
        <v>c2qty</v>
      </c>
      <c r="WE94" t="str">
        <f t="shared" si="243"/>
        <v>safef</v>
      </c>
      <c r="WF94" t="str">
        <f t="shared" si="243"/>
        <v>FIN</v>
      </c>
      <c r="WG94" t="str">
        <f t="shared" si="243"/>
        <v>value-noDPS</v>
      </c>
      <c r="WI94" s="194" t="str">
        <f>WI12</f>
        <v>PNL SIG-noDPS</v>
      </c>
      <c r="WL94" s="194" t="str">
        <f>WL12</f>
        <v>PNL ANTI-S</v>
      </c>
      <c r="WM94" s="194" t="str">
        <f>WM12</f>
        <v>PNL SEA-ADJ</v>
      </c>
    </row>
    <row r="95" spans="1:617"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1392118.9639688369</v>
      </c>
      <c r="T95" s="138">
        <f>SUM(T96:T123)</f>
        <v>3129.6747962348941</v>
      </c>
      <c r="U95" s="138">
        <f>SUM(U96:U123)</f>
        <v>2168.3742978856881</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1392118.9639688369</v>
      </c>
      <c r="AK95" s="195">
        <f>SUM(AK96:AK173)</f>
        <v>-6255.3031584073606</v>
      </c>
      <c r="AL95" s="195">
        <f>SUM(AL96:AL123)</f>
        <v>-5025.7605020679939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1392118.9639688369</v>
      </c>
      <c r="BB95" s="195">
        <f>SUM(BB96:BB173)</f>
        <v>257.28791628025147</v>
      </c>
      <c r="BC95" s="195">
        <f>SUM(BC96:BC123)</f>
        <v>194.31871214946776</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6"/>
      <c r="TJ95" s="127"/>
      <c r="TK95" s="127"/>
      <c r="TL95" s="127"/>
      <c r="TM95" s="127"/>
      <c r="TN95" s="127"/>
      <c r="TO95" s="186">
        <v>0.25</v>
      </c>
      <c r="TP95" s="127"/>
      <c r="TQ95" s="191">
        <f>SUM(TQ96:TQ173)</f>
        <v>1392118.9639688369</v>
      </c>
      <c r="TR95" s="191"/>
      <c r="TS95" s="195">
        <f>SUM(TS96:TS173)</f>
        <v>0</v>
      </c>
      <c r="TT95" s="195"/>
      <c r="TU95" s="195"/>
      <c r="TV95" s="195">
        <f>SUM(TV96:TV123)</f>
        <v>0</v>
      </c>
      <c r="TW95" s="195">
        <f>SUM(TW96:TW123)</f>
        <v>0</v>
      </c>
      <c r="TX95" s="279"/>
      <c r="TY95" s="279"/>
      <c r="TZ95" s="279"/>
      <c r="UA95" s="279"/>
      <c r="UB95" s="279"/>
      <c r="UC95" s="279"/>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6"/>
      <c r="UR95" s="127"/>
      <c r="US95" s="127"/>
      <c r="UT95" s="127"/>
      <c r="UU95" s="127"/>
      <c r="UV95" s="127"/>
      <c r="UW95" s="186">
        <v>0.25</v>
      </c>
      <c r="UX95" s="127"/>
      <c r="UY95" s="191">
        <f>SUM(UY96:UY173)</f>
        <v>1392118.9639688369</v>
      </c>
      <c r="UZ95" s="191"/>
      <c r="VA95" s="195">
        <f>SUM(VA96:VA173)</f>
        <v>0</v>
      </c>
      <c r="VB95" s="195"/>
      <c r="VC95" s="195"/>
      <c r="VD95" s="195">
        <f>SUM(VD96:VD123)</f>
        <v>0</v>
      </c>
      <c r="VE95" s="195">
        <f>SUM(VE96:VE123)</f>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1392118.9639688369</v>
      </c>
      <c r="WH95" s="191"/>
      <c r="WI95" s="195">
        <f>SUM(WI96:WI173)</f>
        <v>0</v>
      </c>
      <c r="WJ95" s="195"/>
      <c r="WK95" s="195"/>
      <c r="WL95" s="195">
        <f>SUM(WL96:WL123)</f>
        <v>0</v>
      </c>
      <c r="WM95" s="195">
        <f>SUM(WM96:WM123)</f>
        <v>0</v>
      </c>
      <c r="WN95" s="279"/>
      <c r="WO95" s="279"/>
      <c r="WP95" s="279"/>
      <c r="WQ95" s="279"/>
      <c r="WR95" s="279"/>
      <c r="WS95" s="279"/>
    </row>
    <row r="96" spans="1:617" x14ac:dyDescent="0.25">
      <c r="A96" t="s">
        <v>1084</v>
      </c>
      <c r="B96" s="164" t="s">
        <v>22</v>
      </c>
      <c r="F96" t="e">
        <f>-#REF!+G96</f>
        <v>#REF!</v>
      </c>
      <c r="G96">
        <v>-1</v>
      </c>
      <c r="H96">
        <v>-1</v>
      </c>
      <c r="I96">
        <v>-1</v>
      </c>
      <c r="J96">
        <f t="shared" ref="J96:J123" si="244">IF(G96=I96,1,0)</f>
        <v>1</v>
      </c>
      <c r="K96">
        <f t="shared" ref="K96:K123" si="245">IF(I96=H96,1,0)</f>
        <v>1</v>
      </c>
      <c r="L96" s="183">
        <v>-3.3833771570200002E-3</v>
      </c>
      <c r="M96" s="116" t="s">
        <v>917</v>
      </c>
      <c r="N96">
        <v>50</v>
      </c>
      <c r="O96" t="str">
        <f t="shared" ref="O96:O123" si="246">IF(G96="","FALSE","TRUE")</f>
        <v>TRUE</v>
      </c>
      <c r="P96">
        <f>ROUND(MARGIN!$J13,0)</f>
        <v>7</v>
      </c>
      <c r="Q96" t="e">
        <f>IF(ABS(G96+I96)=2,ROUND(P96*(1+#REF!),0),IF(I96="",P96,ROUND(P96*(1+-#REF!),0)))</f>
        <v>#REF!</v>
      </c>
      <c r="R96">
        <f>P96</f>
        <v>7</v>
      </c>
      <c r="S96" s="138">
        <f>R96*10000*MARGIN!$G13/MARGIN!$D13</f>
        <v>52750.920992000007</v>
      </c>
      <c r="T96" s="144">
        <f t="shared" ref="T96:T123" si="247">IF(J96=1,ABS(S96*L96),-ABS(S96*L96))</f>
        <v>178.47626109609962</v>
      </c>
      <c r="U96" s="144">
        <f t="shared" ref="U96:U123" si="248">IF(K96=1,ABS(S96*L96),-ABS(S96*L96))</f>
        <v>178.47626109609962</v>
      </c>
      <c r="W96">
        <f t="shared" ref="W96:W123" si="249">-G96+X96</f>
        <v>0</v>
      </c>
      <c r="X96">
        <v>-1</v>
      </c>
      <c r="Y96">
        <v>-1</v>
      </c>
      <c r="Z96">
        <v>1</v>
      </c>
      <c r="AA96">
        <f t="shared" ref="AA96:AA123" si="250">IF(X96=Z96,1,0)</f>
        <v>0</v>
      </c>
      <c r="AB96">
        <f t="shared" ref="AB96:AB123" si="251">IF(Z96=Y96,1,0)</f>
        <v>0</v>
      </c>
      <c r="AC96">
        <v>5.8157128267200004E-3</v>
      </c>
      <c r="AD96" s="116" t="s">
        <v>1108</v>
      </c>
      <c r="AE96">
        <v>50</v>
      </c>
      <c r="AF96" t="str">
        <f t="shared" ref="AF96:AF123" si="252">IF(X96="","FALSE","TRUE")</f>
        <v>TRUE</v>
      </c>
      <c r="AG96">
        <f>ROUND(MARGIN!$J13,0)</f>
        <v>7</v>
      </c>
      <c r="AH96">
        <f>ROUND(IF(X96=Y96,AG96*(1+$AH$95),AG96*(1-$AH$95)),0)</f>
        <v>9</v>
      </c>
      <c r="AI96">
        <f>AG96</f>
        <v>7</v>
      </c>
      <c r="AJ96" s="138">
        <f>AI96*10000*MARGIN!$G13/MARGIN!$D13</f>
        <v>52750.920992000007</v>
      </c>
      <c r="AK96" s="196">
        <f t="shared" ref="AK96:AK123" si="253">IF(AA96=1,ABS(AJ96*AC96),-ABS(AJ96*AC96))</f>
        <v>-306.78420783446779</v>
      </c>
      <c r="AL96" s="196">
        <f t="shared" ref="AL96:AL123" si="254">IF(AB96=1,ABS(AJ96*AC96),-ABS(AJ96*AC96))</f>
        <v>-306.78420783446779</v>
      </c>
      <c r="AN96">
        <f t="shared" ref="AN96:AN123" si="255">-X96+AO96</f>
        <v>0</v>
      </c>
      <c r="AO96">
        <v>-1</v>
      </c>
      <c r="AP96">
        <v>-1</v>
      </c>
      <c r="AQ96">
        <v>1</v>
      </c>
      <c r="AR96">
        <f t="shared" ref="AR96:AR123" si="256">IF(AO96=AQ96,1,0)</f>
        <v>0</v>
      </c>
      <c r="AS96">
        <f t="shared" ref="AS96:AS123" si="257">IF(AQ96=AP96,1,0)</f>
        <v>0</v>
      </c>
      <c r="AT96">
        <v>4.2119910119099999E-3</v>
      </c>
      <c r="AU96" s="116" t="s">
        <v>1108</v>
      </c>
      <c r="AV96">
        <v>50</v>
      </c>
      <c r="AW96" t="str">
        <f t="shared" ref="AW96:AW123" si="258">IF(AO96="","FALSE","TRUE")</f>
        <v>TRUE</v>
      </c>
      <c r="AX96">
        <f>ROUND(MARGIN!$J13,0)</f>
        <v>7</v>
      </c>
      <c r="AY96">
        <f>ROUND(IF(AO96=AP96,AX96*(1+$AH$95),AX96*(1-$AH$95)),0)</f>
        <v>9</v>
      </c>
      <c r="AZ96">
        <f>AX96</f>
        <v>7</v>
      </c>
      <c r="BA96" s="138">
        <f>AZ96*10000*MARGIN!$G13/MARGIN!$D13</f>
        <v>52750.920992000007</v>
      </c>
      <c r="BB96" s="196">
        <f t="shared" ref="BB96:BB123" si="259">IF(AR96=1,ABS(BA96*AT96),-ABS(BA96*AT96))</f>
        <v>-222.18640508827858</v>
      </c>
      <c r="BC96" s="196">
        <f t="shared" ref="BC96:BC123" si="260">IF(AS96=1,ABS(BA96*AT96),-ABS(BA96*AT96))</f>
        <v>-222.18640508827858</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1189</v>
      </c>
      <c r="DY96">
        <v>10</v>
      </c>
      <c r="DZ96">
        <v>8</v>
      </c>
      <c r="EA96">
        <v>10</v>
      </c>
      <c r="EB96" s="138">
        <v>74243.756120000005</v>
      </c>
      <c r="EC96" s="196">
        <v>0</v>
      </c>
      <c r="ED96" s="196"/>
      <c r="EE96" s="196">
        <v>0</v>
      </c>
      <c r="EF96" s="196">
        <v>0</v>
      </c>
      <c r="EH96">
        <v>0</v>
      </c>
      <c r="EJ96">
        <v>1</v>
      </c>
      <c r="EL96">
        <v>1</v>
      </c>
      <c r="EO96">
        <v>1</v>
      </c>
      <c r="EQ96">
        <v>0</v>
      </c>
      <c r="ET96" s="116" t="s">
        <v>1108</v>
      </c>
      <c r="EU96">
        <v>50</v>
      </c>
      <c r="EV96" t="s">
        <v>1189</v>
      </c>
      <c r="EW96">
        <v>10</v>
      </c>
      <c r="EX96">
        <v>8</v>
      </c>
      <c r="EY96">
        <v>10</v>
      </c>
      <c r="EZ96" s="138">
        <v>73928.663719999997</v>
      </c>
      <c r="FA96" s="196">
        <v>0</v>
      </c>
      <c r="FB96" s="196"/>
      <c r="FC96" s="196">
        <v>0</v>
      </c>
      <c r="FD96" s="196">
        <v>0</v>
      </c>
      <c r="FF96">
        <v>0</v>
      </c>
      <c r="FH96">
        <v>1</v>
      </c>
      <c r="FJ96">
        <v>1</v>
      </c>
      <c r="FM96">
        <v>1</v>
      </c>
      <c r="FO96">
        <v>0</v>
      </c>
      <c r="FR96" s="116" t="s">
        <v>1108</v>
      </c>
      <c r="FS96">
        <v>50</v>
      </c>
      <c r="FT96" t="s">
        <v>1189</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1189</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1189</v>
      </c>
      <c r="HU96">
        <v>8</v>
      </c>
      <c r="HV96">
        <v>6</v>
      </c>
      <c r="HW96">
        <v>8</v>
      </c>
      <c r="HX96" s="138">
        <v>59655.572352000003</v>
      </c>
      <c r="HY96" s="138"/>
      <c r="HZ96" s="196">
        <v>0</v>
      </c>
      <c r="IA96" s="196"/>
      <c r="IB96" s="196"/>
      <c r="IC96" s="196">
        <v>0</v>
      </c>
      <c r="ID96" s="196">
        <v>0</v>
      </c>
      <c r="IF96">
        <v>0</v>
      </c>
      <c r="IJ96">
        <v>1</v>
      </c>
      <c r="IM96">
        <v>1</v>
      </c>
      <c r="IO96">
        <v>0</v>
      </c>
      <c r="IR96" s="116"/>
      <c r="IS96">
        <v>50</v>
      </c>
      <c r="IT96" t="s">
        <v>1189</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1189</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1189</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1189</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1189</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1189</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1189</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1189</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1189</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1189</v>
      </c>
      <c r="SF96">
        <v>7</v>
      </c>
      <c r="SG96">
        <v>5</v>
      </c>
      <c r="SH96">
        <v>7</v>
      </c>
      <c r="SI96" s="138">
        <v>52750.920992000007</v>
      </c>
      <c r="SJ96" s="138"/>
      <c r="SK96" s="196">
        <v>0</v>
      </c>
      <c r="SL96" s="196"/>
      <c r="SM96" s="196"/>
      <c r="SN96" s="196">
        <v>0</v>
      </c>
      <c r="SO96" s="196">
        <v>0</v>
      </c>
      <c r="SP96" s="196"/>
      <c r="SQ96" s="196"/>
      <c r="SR96" s="196"/>
      <c r="SS96" s="196"/>
      <c r="ST96" s="196"/>
      <c r="SU96" s="196"/>
      <c r="SW96">
        <f t="shared" ref="SW96:SW123" si="261">-SD96+SX96</f>
        <v>-50</v>
      </c>
      <c r="TA96">
        <v>1</v>
      </c>
      <c r="TC96">
        <v>1</v>
      </c>
      <c r="TF96">
        <f t="shared" ref="TF96:TF101" si="262">IF(SX96=TE96,1,0)</f>
        <v>1</v>
      </c>
      <c r="TH96">
        <f t="shared" ref="TH96:TH123" si="263">IF(TE96=TC96,1,0)</f>
        <v>0</v>
      </c>
      <c r="TK96" s="116" t="s">
        <v>1108</v>
      </c>
      <c r="TL96">
        <v>50</v>
      </c>
      <c r="TM96" t="str">
        <f t="shared" ref="TM96:TM101" si="264">IF(SX96="","FALSE","TRUE")</f>
        <v>FALSE</v>
      </c>
      <c r="TN96">
        <f>ROUND(MARGIN!$J13,0)</f>
        <v>7</v>
      </c>
      <c r="TO96">
        <f t="shared" ref="TO96:TO123" si="265">ROUND(IF(SX96=TC96,TN96*(1+$AH$95),TN96*(1-$AH$95)),0)</f>
        <v>5</v>
      </c>
      <c r="TP96">
        <f t="shared" ref="TP96:TP123" si="266">TN96</f>
        <v>7</v>
      </c>
      <c r="TQ96" s="138">
        <f>TP96*10000*MARGIN!$G13/MARGIN!$D13</f>
        <v>52750.920992000007</v>
      </c>
      <c r="TR96" s="138"/>
      <c r="TS96" s="196">
        <f t="shared" ref="TS96:TS101" si="267">IF(TF96=1,ABS(TQ96*TJ96),-ABS(TQ96*TJ96))</f>
        <v>0</v>
      </c>
      <c r="TT96" s="196"/>
      <c r="TU96" s="196"/>
      <c r="TV96" s="196">
        <f t="shared" ref="TV96:TV123" si="268">IF(TH96=1,ABS(TQ96*TJ96),-ABS(TQ96*TJ96))</f>
        <v>0</v>
      </c>
      <c r="TW96" s="196">
        <f t="shared" ref="TW96:TW101" si="269">IF(TJ96=1,ABS(TS96*TK96),-ABS(TS96*TK96))</f>
        <v>0</v>
      </c>
      <c r="TX96" s="196"/>
      <c r="TY96" s="196"/>
      <c r="TZ96" s="196"/>
      <c r="UA96" s="196"/>
      <c r="UB96" s="196"/>
      <c r="UC96" s="196"/>
      <c r="UE96">
        <f t="shared" ref="UE96:UE123" si="270">-TL96+UF96</f>
        <v>-50</v>
      </c>
      <c r="UI96">
        <v>1</v>
      </c>
      <c r="UK96">
        <v>1</v>
      </c>
      <c r="UN96">
        <f t="shared" ref="UN96:UN101" si="271">IF(UF96=UM96,1,0)</f>
        <v>1</v>
      </c>
      <c r="UP96">
        <f t="shared" ref="UP96:UP123" si="272">IF(UM96=UK96,1,0)</f>
        <v>0</v>
      </c>
      <c r="US96" s="116" t="s">
        <v>1108</v>
      </c>
      <c r="UT96">
        <v>50</v>
      </c>
      <c r="UU96" t="str">
        <f t="shared" ref="UU96:UU101" si="273">IF(UF96="","FALSE","TRUE")</f>
        <v>FALSE</v>
      </c>
      <c r="UV96">
        <f>ROUND(MARGIN!$J13,0)</f>
        <v>7</v>
      </c>
      <c r="UW96">
        <f t="shared" ref="UW96:UW123" si="274">ROUND(IF(UF96=UK96,UV96*(1+$AH$95),UV96*(1-$AH$95)),0)</f>
        <v>5</v>
      </c>
      <c r="UX96">
        <f t="shared" ref="UX96:UX123" si="275">UV96</f>
        <v>7</v>
      </c>
      <c r="UY96" s="138">
        <f>UX96*10000*MARGIN!$G13/MARGIN!$D13</f>
        <v>52750.920992000007</v>
      </c>
      <c r="UZ96" s="138"/>
      <c r="VA96" s="196">
        <f t="shared" ref="VA96:VA101" si="276">IF(UN96=1,ABS(UY96*UR96),-ABS(UY96*UR96))</f>
        <v>0</v>
      </c>
      <c r="VB96" s="196"/>
      <c r="VC96" s="196"/>
      <c r="VD96" s="196">
        <f t="shared" ref="VD96:VD123" si="277">IF(UP96=1,ABS(UY96*UR96),-ABS(UY96*UR96))</f>
        <v>0</v>
      </c>
      <c r="VE96" s="196">
        <f t="shared" ref="VE96:VE101" si="278">IF(UR96=1,ABS(VA96*US96),-ABS(VA96*US96))</f>
        <v>0</v>
      </c>
      <c r="VF96" s="196"/>
      <c r="VG96" s="196"/>
      <c r="VH96" s="196"/>
      <c r="VI96" s="196"/>
      <c r="VJ96" s="196"/>
      <c r="VK96" s="196"/>
      <c r="VM96">
        <f t="shared" ref="VM96:VM123" si="279">-UT96+VN96</f>
        <v>-50</v>
      </c>
      <c r="VQ96">
        <v>1</v>
      </c>
      <c r="VS96">
        <v>1</v>
      </c>
      <c r="VV96">
        <f t="shared" ref="VV96:VV101" si="280">IF(VN96=VU96,1,0)</f>
        <v>1</v>
      </c>
      <c r="VX96">
        <f t="shared" ref="VX96:VX123" si="281">IF(VU96=VS96,1,0)</f>
        <v>0</v>
      </c>
      <c r="WA96" s="116" t="s">
        <v>1108</v>
      </c>
      <c r="WB96">
        <v>50</v>
      </c>
      <c r="WC96" t="str">
        <f t="shared" ref="WC96:WC101" si="282">IF(VN96="","FALSE","TRUE")</f>
        <v>FALSE</v>
      </c>
      <c r="WD96">
        <f>ROUND(MARGIN!$J13,0)</f>
        <v>7</v>
      </c>
      <c r="WE96">
        <f t="shared" ref="WE96:WE123" si="283">ROUND(IF(VN96=VS96,WD96*(1+$AH$95),WD96*(1-$AH$95)),0)</f>
        <v>5</v>
      </c>
      <c r="WF96">
        <f t="shared" ref="WF96:WF123" si="284">WD96</f>
        <v>7</v>
      </c>
      <c r="WG96" s="138">
        <f>WF96*10000*MARGIN!$G13/MARGIN!$D13</f>
        <v>52750.920992000007</v>
      </c>
      <c r="WH96" s="138"/>
      <c r="WI96" s="196">
        <f t="shared" ref="WI96:WI101" si="285">IF(VV96=1,ABS(WG96*VZ96),-ABS(WG96*VZ96))</f>
        <v>0</v>
      </c>
      <c r="WJ96" s="196"/>
      <c r="WK96" s="196"/>
      <c r="WL96" s="196">
        <f t="shared" ref="WL96:WL123" si="286">IF(VX96=1,ABS(WG96*VZ96),-ABS(WG96*VZ96))</f>
        <v>0</v>
      </c>
      <c r="WM96" s="196">
        <f t="shared" ref="WM96:WM101" si="287">IF(VZ96=1,ABS(WI96*WA96),-ABS(WI96*WA96))</f>
        <v>0</v>
      </c>
      <c r="WN96" s="196"/>
      <c r="WO96" s="196"/>
      <c r="WP96" s="196"/>
      <c r="WQ96" s="196"/>
      <c r="WR96" s="196"/>
      <c r="WS96" s="196"/>
    </row>
    <row r="97" spans="1:617" x14ac:dyDescent="0.25">
      <c r="A97" s="182" t="s">
        <v>1126</v>
      </c>
      <c r="B97" s="164" t="s">
        <v>23</v>
      </c>
      <c r="F97" t="e">
        <f>-#REF!+G97</f>
        <v>#REF!</v>
      </c>
      <c r="G97">
        <v>1</v>
      </c>
      <c r="H97">
        <v>1</v>
      </c>
      <c r="I97">
        <v>-1</v>
      </c>
      <c r="J97">
        <f t="shared" si="244"/>
        <v>0</v>
      </c>
      <c r="K97">
        <f t="shared" si="245"/>
        <v>0</v>
      </c>
      <c r="L97" s="183">
        <v>-1.3062591165E-2</v>
      </c>
      <c r="M97" s="116" t="s">
        <v>917</v>
      </c>
      <c r="N97">
        <v>50</v>
      </c>
      <c r="O97" t="str">
        <f t="shared" si="246"/>
        <v>TRUE</v>
      </c>
      <c r="P97">
        <f>ROUND(MARGIN!$J14,0)</f>
        <v>4</v>
      </c>
      <c r="Q97" t="e">
        <f>IF(ABS(G97+I97)=2,ROUND(P97*(1+#REF!),0),IF(I97="",P97,ROUND(P97*(1+-#REF!),0)))</f>
        <v>#REF!</v>
      </c>
      <c r="R97">
        <f t="shared" ref="R97:R123" si="288">P97</f>
        <v>4</v>
      </c>
      <c r="S97" s="138">
        <f>R97*10000*MARGIN!$G14/MARGIN!$D14</f>
        <v>53159.785120000008</v>
      </c>
      <c r="T97" s="144">
        <f t="shared" si="247"/>
        <v>-694.40453944181058</v>
      </c>
      <c r="U97" s="144">
        <f t="shared" si="248"/>
        <v>-694.40453944181058</v>
      </c>
      <c r="W97">
        <f t="shared" si="249"/>
        <v>-2</v>
      </c>
      <c r="X97">
        <v>-1</v>
      </c>
      <c r="Y97">
        <v>1</v>
      </c>
      <c r="Z97">
        <v>-1</v>
      </c>
      <c r="AA97">
        <f t="shared" si="250"/>
        <v>1</v>
      </c>
      <c r="AB97">
        <f t="shared" si="251"/>
        <v>0</v>
      </c>
      <c r="AC97">
        <v>-4.85030092181E-3</v>
      </c>
      <c r="AD97" s="116" t="s">
        <v>1108</v>
      </c>
      <c r="AE97">
        <v>50</v>
      </c>
      <c r="AF97" t="str">
        <f t="shared" si="252"/>
        <v>TRUE</v>
      </c>
      <c r="AG97">
        <f>ROUND(MARGIN!$J14,0)</f>
        <v>4</v>
      </c>
      <c r="AH97">
        <f t="shared" ref="AH97:AH123" si="289">ROUND(IF(X97=Y97,AG97*(1+$AH$95),AG97*(1-$AH$95)),0)</f>
        <v>3</v>
      </c>
      <c r="AI97">
        <f t="shared" ref="AI97:AI123" si="290">AG97</f>
        <v>4</v>
      </c>
      <c r="AJ97" s="138">
        <f>AI97*10000*MARGIN!$G14/MARGIN!$D14</f>
        <v>53159.785120000008</v>
      </c>
      <c r="AK97" s="196">
        <f t="shared" si="253"/>
        <v>257.84095477075755</v>
      </c>
      <c r="AL97" s="196">
        <f t="shared" si="254"/>
        <v>-257.84095477075755</v>
      </c>
      <c r="AN97">
        <f t="shared" si="255"/>
        <v>2</v>
      </c>
      <c r="AO97">
        <v>1</v>
      </c>
      <c r="AP97">
        <v>1</v>
      </c>
      <c r="AQ97">
        <v>-1</v>
      </c>
      <c r="AR97">
        <f t="shared" si="256"/>
        <v>0</v>
      </c>
      <c r="AS97">
        <f t="shared" si="257"/>
        <v>0</v>
      </c>
      <c r="AT97">
        <v>-5.1189139532499999E-3</v>
      </c>
      <c r="AU97" s="116" t="s">
        <v>1108</v>
      </c>
      <c r="AV97">
        <v>50</v>
      </c>
      <c r="AW97" t="str">
        <f t="shared" si="258"/>
        <v>TRUE</v>
      </c>
      <c r="AX97">
        <f>ROUND(MARGIN!$J14,0)</f>
        <v>4</v>
      </c>
      <c r="AY97">
        <f t="shared" ref="AY97:AY123" si="291">ROUND(IF(AO97=AP97,AX97*(1+$AH$95),AX97*(1-$AH$95)),0)</f>
        <v>5</v>
      </c>
      <c r="AZ97">
        <f t="shared" ref="AZ97:AZ123" si="292">AX97</f>
        <v>4</v>
      </c>
      <c r="BA97" s="138">
        <f>AZ97*10000*MARGIN!$G14/MARGIN!$D14</f>
        <v>53159.785120000008</v>
      </c>
      <c r="BB97" s="196">
        <f t="shared" si="259"/>
        <v>-272.12036580253977</v>
      </c>
      <c r="BC97" s="196">
        <f t="shared" si="260"/>
        <v>-272.12036580253977</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1189</v>
      </c>
      <c r="DY97">
        <v>5</v>
      </c>
      <c r="DZ97">
        <v>4</v>
      </c>
      <c r="EA97">
        <v>5</v>
      </c>
      <c r="EB97" s="138">
        <v>72253.54853</v>
      </c>
      <c r="EC97" s="196">
        <v>0</v>
      </c>
      <c r="ED97" s="196"/>
      <c r="EE97" s="196">
        <v>0</v>
      </c>
      <c r="EF97" s="196">
        <v>0</v>
      </c>
      <c r="EH97">
        <v>0</v>
      </c>
      <c r="EJ97">
        <v>-1</v>
      </c>
      <c r="EL97">
        <v>-1</v>
      </c>
      <c r="EO97">
        <v>1</v>
      </c>
      <c r="EQ97">
        <v>0</v>
      </c>
      <c r="ET97" s="116" t="s">
        <v>1108</v>
      </c>
      <c r="EU97">
        <v>50</v>
      </c>
      <c r="EV97" t="s">
        <v>1189</v>
      </c>
      <c r="EW97">
        <v>5</v>
      </c>
      <c r="EX97">
        <v>4</v>
      </c>
      <c r="EY97">
        <v>5</v>
      </c>
      <c r="EZ97" s="138">
        <v>70821.411770000006</v>
      </c>
      <c r="FA97" s="196">
        <v>0</v>
      </c>
      <c r="FB97" s="196"/>
      <c r="FC97" s="196">
        <v>0</v>
      </c>
      <c r="FD97" s="196">
        <v>0</v>
      </c>
      <c r="FF97">
        <v>0</v>
      </c>
      <c r="FH97">
        <v>-1</v>
      </c>
      <c r="FJ97">
        <v>-1</v>
      </c>
      <c r="FM97">
        <v>1</v>
      </c>
      <c r="FO97">
        <v>0</v>
      </c>
      <c r="FR97" s="116" t="s">
        <v>1108</v>
      </c>
      <c r="FS97">
        <v>50</v>
      </c>
      <c r="FT97" t="s">
        <v>1189</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1189</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1189</v>
      </c>
      <c r="HU97">
        <v>4</v>
      </c>
      <c r="HV97">
        <v>3</v>
      </c>
      <c r="HW97">
        <v>4</v>
      </c>
      <c r="HX97" s="138">
        <v>58696.496904000007</v>
      </c>
      <c r="HY97" s="138"/>
      <c r="HZ97" s="196">
        <v>0</v>
      </c>
      <c r="IA97" s="196"/>
      <c r="IB97" s="196"/>
      <c r="IC97" s="196">
        <v>0</v>
      </c>
      <c r="ID97" s="196">
        <v>0</v>
      </c>
      <c r="IF97">
        <v>0</v>
      </c>
      <c r="IJ97">
        <v>-1</v>
      </c>
      <c r="IM97">
        <v>1</v>
      </c>
      <c r="IO97">
        <v>0</v>
      </c>
      <c r="IR97" s="116"/>
      <c r="IS97">
        <v>50</v>
      </c>
      <c r="IT97" t="s">
        <v>1189</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1189</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1189</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1189</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1189</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1189</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1189</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1189</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1189</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1189</v>
      </c>
      <c r="SF97">
        <v>4</v>
      </c>
      <c r="SG97">
        <v>3</v>
      </c>
      <c r="SH97">
        <v>4</v>
      </c>
      <c r="SI97" s="138">
        <v>53159.785120000008</v>
      </c>
      <c r="SJ97" s="138"/>
      <c r="SK97" s="196">
        <v>0</v>
      </c>
      <c r="SL97" s="196"/>
      <c r="SM97" s="196"/>
      <c r="SN97" s="196">
        <v>0</v>
      </c>
      <c r="SO97" s="196">
        <v>0</v>
      </c>
      <c r="SP97" s="196"/>
      <c r="SQ97" s="196"/>
      <c r="SR97" s="196"/>
      <c r="SS97" s="196"/>
      <c r="ST97" s="196"/>
      <c r="SU97" s="196"/>
      <c r="SW97">
        <f t="shared" si="261"/>
        <v>-50</v>
      </c>
      <c r="TA97">
        <v>-1</v>
      </c>
      <c r="TC97">
        <v>-1</v>
      </c>
      <c r="TF97">
        <f t="shared" si="262"/>
        <v>1</v>
      </c>
      <c r="TH97">
        <f t="shared" si="263"/>
        <v>0</v>
      </c>
      <c r="TK97" s="116" t="s">
        <v>1108</v>
      </c>
      <c r="TL97">
        <v>50</v>
      </c>
      <c r="TM97" t="str">
        <f t="shared" si="264"/>
        <v>FALSE</v>
      </c>
      <c r="TN97">
        <f>ROUND(MARGIN!$J14,0)</f>
        <v>4</v>
      </c>
      <c r="TO97">
        <f t="shared" si="265"/>
        <v>3</v>
      </c>
      <c r="TP97">
        <f t="shared" si="266"/>
        <v>4</v>
      </c>
      <c r="TQ97" s="138">
        <f>TP97*10000*MARGIN!$G14/MARGIN!$D14</f>
        <v>53159.785120000008</v>
      </c>
      <c r="TR97" s="138"/>
      <c r="TS97" s="196">
        <f t="shared" si="267"/>
        <v>0</v>
      </c>
      <c r="TT97" s="196"/>
      <c r="TU97" s="196"/>
      <c r="TV97" s="196">
        <f t="shared" si="268"/>
        <v>0</v>
      </c>
      <c r="TW97" s="196">
        <f t="shared" si="269"/>
        <v>0</v>
      </c>
      <c r="TX97" s="196"/>
      <c r="TY97" s="196"/>
      <c r="TZ97" s="196"/>
      <c r="UA97" s="196"/>
      <c r="UB97" s="196"/>
      <c r="UC97" s="196"/>
      <c r="UE97">
        <f t="shared" si="270"/>
        <v>-50</v>
      </c>
      <c r="UI97">
        <v>-1</v>
      </c>
      <c r="UK97">
        <v>-1</v>
      </c>
      <c r="UN97">
        <f t="shared" si="271"/>
        <v>1</v>
      </c>
      <c r="UP97">
        <f t="shared" si="272"/>
        <v>0</v>
      </c>
      <c r="US97" s="116" t="s">
        <v>1108</v>
      </c>
      <c r="UT97">
        <v>50</v>
      </c>
      <c r="UU97" t="str">
        <f t="shared" si="273"/>
        <v>FALSE</v>
      </c>
      <c r="UV97">
        <f>ROUND(MARGIN!$J14,0)</f>
        <v>4</v>
      </c>
      <c r="UW97">
        <f t="shared" si="274"/>
        <v>3</v>
      </c>
      <c r="UX97">
        <f t="shared" si="275"/>
        <v>4</v>
      </c>
      <c r="UY97" s="138">
        <f>UX97*10000*MARGIN!$G14/MARGIN!$D14</f>
        <v>53159.785120000008</v>
      </c>
      <c r="UZ97" s="138"/>
      <c r="VA97" s="196">
        <f t="shared" si="276"/>
        <v>0</v>
      </c>
      <c r="VB97" s="196"/>
      <c r="VC97" s="196"/>
      <c r="VD97" s="196">
        <f t="shared" si="277"/>
        <v>0</v>
      </c>
      <c r="VE97" s="196">
        <f t="shared" si="278"/>
        <v>0</v>
      </c>
      <c r="VF97" s="196"/>
      <c r="VG97" s="196"/>
      <c r="VH97" s="196"/>
      <c r="VI97" s="196"/>
      <c r="VJ97" s="196"/>
      <c r="VK97" s="196"/>
      <c r="VM97">
        <f t="shared" si="279"/>
        <v>-50</v>
      </c>
      <c r="VQ97">
        <v>-1</v>
      </c>
      <c r="VS97">
        <v>-1</v>
      </c>
      <c r="VV97">
        <f t="shared" si="280"/>
        <v>1</v>
      </c>
      <c r="VX97">
        <f t="shared" si="281"/>
        <v>0</v>
      </c>
      <c r="WA97" s="116" t="s">
        <v>1108</v>
      </c>
      <c r="WB97">
        <v>50</v>
      </c>
      <c r="WC97" t="str">
        <f t="shared" si="282"/>
        <v>FALSE</v>
      </c>
      <c r="WD97">
        <f>ROUND(MARGIN!$J14,0)</f>
        <v>4</v>
      </c>
      <c r="WE97">
        <f t="shared" si="283"/>
        <v>3</v>
      </c>
      <c r="WF97">
        <f t="shared" si="284"/>
        <v>4</v>
      </c>
      <c r="WG97" s="138">
        <f>WF97*10000*MARGIN!$G14/MARGIN!$D14</f>
        <v>53159.785120000008</v>
      </c>
      <c r="WH97" s="138"/>
      <c r="WI97" s="196">
        <f t="shared" si="285"/>
        <v>0</v>
      </c>
      <c r="WJ97" s="196"/>
      <c r="WK97" s="196"/>
      <c r="WL97" s="196">
        <f t="shared" si="286"/>
        <v>0</v>
      </c>
      <c r="WM97" s="196">
        <f t="shared" si="287"/>
        <v>0</v>
      </c>
      <c r="WN97" s="196"/>
      <c r="WO97" s="196"/>
      <c r="WP97" s="196"/>
      <c r="WQ97" s="196"/>
      <c r="WR97" s="196"/>
      <c r="WS97" s="196"/>
    </row>
    <row r="98" spans="1:617" x14ac:dyDescent="0.25">
      <c r="A98" t="s">
        <v>1081</v>
      </c>
      <c r="B98" s="164" t="s">
        <v>7</v>
      </c>
      <c r="F98" t="e">
        <f>-#REF!+G98</f>
        <v>#REF!</v>
      </c>
      <c r="G98">
        <v>1</v>
      </c>
      <c r="H98">
        <v>-1</v>
      </c>
      <c r="I98">
        <v>-1</v>
      </c>
      <c r="J98">
        <f t="shared" si="244"/>
        <v>0</v>
      </c>
      <c r="K98">
        <f t="shared" si="245"/>
        <v>1</v>
      </c>
      <c r="L98" s="183">
        <v>-3.2285536333900001E-3</v>
      </c>
      <c r="M98" s="116" t="s">
        <v>918</v>
      </c>
      <c r="N98">
        <v>50</v>
      </c>
      <c r="O98" t="str">
        <f t="shared" si="246"/>
        <v>TRUE</v>
      </c>
      <c r="P98">
        <f>ROUND(MARGIN!$J15,0)</f>
        <v>7</v>
      </c>
      <c r="Q98" t="e">
        <f>IF(ABS(G98+I98)=2,ROUND(P98*(1+#REF!),0),IF(I98="",P98,ROUND(P98*(1+-#REF!),0)))</f>
        <v>#REF!</v>
      </c>
      <c r="R98">
        <f t="shared" si="288"/>
        <v>7</v>
      </c>
      <c r="S98" s="138">
        <f>R98*10000*MARGIN!$G15/MARGIN!$D15</f>
        <v>52763.273429725457</v>
      </c>
      <c r="T98" s="144">
        <f t="shared" si="247"/>
        <v>-170.34905814109018</v>
      </c>
      <c r="U98" s="144">
        <f t="shared" si="248"/>
        <v>170.34905814109018</v>
      </c>
      <c r="W98">
        <f t="shared" si="249"/>
        <v>-2</v>
      </c>
      <c r="X98">
        <v>-1</v>
      </c>
      <c r="Y98">
        <v>-1</v>
      </c>
      <c r="Z98">
        <v>1</v>
      </c>
      <c r="AA98">
        <f t="shared" si="250"/>
        <v>0</v>
      </c>
      <c r="AB98">
        <f t="shared" si="251"/>
        <v>0</v>
      </c>
      <c r="AC98">
        <v>9.8955610247499996E-3</v>
      </c>
      <c r="AD98" s="116" t="s">
        <v>1108</v>
      </c>
      <c r="AE98">
        <v>50</v>
      </c>
      <c r="AF98" t="str">
        <f t="shared" si="252"/>
        <v>TRUE</v>
      </c>
      <c r="AG98">
        <f>ROUND(MARGIN!$J15,0)</f>
        <v>7</v>
      </c>
      <c r="AH98">
        <f t="shared" si="289"/>
        <v>9</v>
      </c>
      <c r="AI98">
        <f t="shared" si="290"/>
        <v>7</v>
      </c>
      <c r="AJ98" s="138">
        <f>AI98*10000*MARGIN!$G15/MARGIN!$D15</f>
        <v>52763.273429725457</v>
      </c>
      <c r="AK98" s="196">
        <f t="shared" si="253"/>
        <v>-522.12219208941849</v>
      </c>
      <c r="AL98" s="196">
        <f t="shared" si="254"/>
        <v>-522.12219208941849</v>
      </c>
      <c r="AN98">
        <f t="shared" si="255"/>
        <v>2</v>
      </c>
      <c r="AO98">
        <v>1</v>
      </c>
      <c r="AP98">
        <v>1</v>
      </c>
      <c r="AQ98">
        <v>1</v>
      </c>
      <c r="AR98">
        <f t="shared" si="256"/>
        <v>1</v>
      </c>
      <c r="AS98">
        <f t="shared" si="257"/>
        <v>1</v>
      </c>
      <c r="AT98">
        <v>1.0518340804299999E-2</v>
      </c>
      <c r="AU98" s="116" t="s">
        <v>1108</v>
      </c>
      <c r="AV98">
        <v>50</v>
      </c>
      <c r="AW98" t="str">
        <f t="shared" si="258"/>
        <v>TRUE</v>
      </c>
      <c r="AX98">
        <f>ROUND(MARGIN!$J15,0)</f>
        <v>7</v>
      </c>
      <c r="AY98">
        <f t="shared" si="291"/>
        <v>9</v>
      </c>
      <c r="AZ98">
        <f t="shared" si="292"/>
        <v>7</v>
      </c>
      <c r="BA98" s="138">
        <f>AZ98*10000*MARGIN!$G15/MARGIN!$D15</f>
        <v>52763.273429725457</v>
      </c>
      <c r="BB98" s="196">
        <f t="shared" si="259"/>
        <v>554.98209188431929</v>
      </c>
      <c r="BC98" s="196">
        <f t="shared" si="260"/>
        <v>554.98209188431929</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1189</v>
      </c>
      <c r="DY98">
        <v>10</v>
      </c>
      <c r="DZ98">
        <v>8</v>
      </c>
      <c r="EA98">
        <v>10</v>
      </c>
      <c r="EB98" s="138">
        <v>74282.779230481887</v>
      </c>
      <c r="EC98" s="196">
        <v>0</v>
      </c>
      <c r="ED98" s="196"/>
      <c r="EE98" s="196">
        <v>0</v>
      </c>
      <c r="EF98" s="196">
        <v>0</v>
      </c>
      <c r="EH98">
        <v>0</v>
      </c>
      <c r="EJ98">
        <v>1</v>
      </c>
      <c r="EL98">
        <v>1</v>
      </c>
      <c r="EO98">
        <v>1</v>
      </c>
      <c r="EQ98">
        <v>0</v>
      </c>
      <c r="ET98" s="116" t="s">
        <v>1108</v>
      </c>
      <c r="EU98">
        <v>50</v>
      </c>
      <c r="EV98" t="s">
        <v>1189</v>
      </c>
      <c r="EW98">
        <v>10</v>
      </c>
      <c r="EX98">
        <v>8</v>
      </c>
      <c r="EY98">
        <v>10</v>
      </c>
      <c r="EZ98" s="138">
        <v>73946.0020768432</v>
      </c>
      <c r="FA98" s="196">
        <v>0</v>
      </c>
      <c r="FB98" s="196"/>
      <c r="FC98" s="196">
        <v>0</v>
      </c>
      <c r="FD98" s="196">
        <v>0</v>
      </c>
      <c r="FF98">
        <v>0</v>
      </c>
      <c r="FH98">
        <v>1</v>
      </c>
      <c r="FJ98">
        <v>1</v>
      </c>
      <c r="FM98">
        <v>1</v>
      </c>
      <c r="FO98">
        <v>0</v>
      </c>
      <c r="FR98" s="116" t="s">
        <v>1108</v>
      </c>
      <c r="FS98">
        <v>50</v>
      </c>
      <c r="FT98" t="s">
        <v>1189</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1189</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1189</v>
      </c>
      <c r="HU98">
        <v>8</v>
      </c>
      <c r="HV98">
        <v>6</v>
      </c>
      <c r="HW98">
        <v>8</v>
      </c>
      <c r="HX98" s="138">
        <v>59660.756773351757</v>
      </c>
      <c r="HY98" s="138"/>
      <c r="HZ98" s="196">
        <v>0</v>
      </c>
      <c r="IA98" s="196"/>
      <c r="IB98" s="196"/>
      <c r="IC98" s="196">
        <v>0</v>
      </c>
      <c r="ID98" s="196">
        <v>0</v>
      </c>
      <c r="IF98">
        <v>0</v>
      </c>
      <c r="IJ98">
        <v>1</v>
      </c>
      <c r="IM98">
        <v>1</v>
      </c>
      <c r="IO98">
        <v>0</v>
      </c>
      <c r="IR98" s="116"/>
      <c r="IS98">
        <v>50</v>
      </c>
      <c r="IT98" t="s">
        <v>1189</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1189</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1189</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1189</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1189</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1189</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1189</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1189</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1189</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1189</v>
      </c>
      <c r="SF98">
        <v>7</v>
      </c>
      <c r="SG98">
        <v>5</v>
      </c>
      <c r="SH98">
        <v>7</v>
      </c>
      <c r="SI98" s="138">
        <v>52763.273429725457</v>
      </c>
      <c r="SJ98" s="138"/>
      <c r="SK98" s="196">
        <v>0</v>
      </c>
      <c r="SL98" s="196"/>
      <c r="SM98" s="196"/>
      <c r="SN98" s="196">
        <v>0</v>
      </c>
      <c r="SO98" s="196">
        <v>0</v>
      </c>
      <c r="SP98" s="196"/>
      <c r="SQ98" s="196"/>
      <c r="SR98" s="196"/>
      <c r="SS98" s="196"/>
      <c r="ST98" s="196"/>
      <c r="SU98" s="196"/>
      <c r="SW98">
        <f t="shared" si="261"/>
        <v>-50</v>
      </c>
      <c r="TA98">
        <v>1</v>
      </c>
      <c r="TC98">
        <v>1</v>
      </c>
      <c r="TF98">
        <f t="shared" si="262"/>
        <v>1</v>
      </c>
      <c r="TH98">
        <f t="shared" si="263"/>
        <v>0</v>
      </c>
      <c r="TK98" s="116" t="s">
        <v>1108</v>
      </c>
      <c r="TL98">
        <v>50</v>
      </c>
      <c r="TM98" t="str">
        <f t="shared" si="264"/>
        <v>FALSE</v>
      </c>
      <c r="TN98">
        <f>ROUND(MARGIN!$J15,0)</f>
        <v>7</v>
      </c>
      <c r="TO98">
        <f t="shared" si="265"/>
        <v>5</v>
      </c>
      <c r="TP98">
        <f t="shared" si="266"/>
        <v>7</v>
      </c>
      <c r="TQ98" s="138">
        <f>TP98*10000*MARGIN!$G15/MARGIN!$D15</f>
        <v>52763.273429725457</v>
      </c>
      <c r="TR98" s="138"/>
      <c r="TS98" s="196">
        <f t="shared" si="267"/>
        <v>0</v>
      </c>
      <c r="TT98" s="196"/>
      <c r="TU98" s="196"/>
      <c r="TV98" s="196">
        <f t="shared" si="268"/>
        <v>0</v>
      </c>
      <c r="TW98" s="196">
        <f t="shared" si="269"/>
        <v>0</v>
      </c>
      <c r="TX98" s="196"/>
      <c r="TY98" s="196"/>
      <c r="TZ98" s="196"/>
      <c r="UA98" s="196"/>
      <c r="UB98" s="196"/>
      <c r="UC98" s="196"/>
      <c r="UE98">
        <f t="shared" si="270"/>
        <v>-50</v>
      </c>
      <c r="UI98">
        <v>1</v>
      </c>
      <c r="UK98">
        <v>1</v>
      </c>
      <c r="UN98">
        <f t="shared" si="271"/>
        <v>1</v>
      </c>
      <c r="UP98">
        <f t="shared" si="272"/>
        <v>0</v>
      </c>
      <c r="US98" s="116" t="s">
        <v>1108</v>
      </c>
      <c r="UT98">
        <v>50</v>
      </c>
      <c r="UU98" t="str">
        <f t="shared" si="273"/>
        <v>FALSE</v>
      </c>
      <c r="UV98">
        <f>ROUND(MARGIN!$J15,0)</f>
        <v>7</v>
      </c>
      <c r="UW98">
        <f t="shared" si="274"/>
        <v>5</v>
      </c>
      <c r="UX98">
        <f t="shared" si="275"/>
        <v>7</v>
      </c>
      <c r="UY98" s="138">
        <f>UX98*10000*MARGIN!$G15/MARGIN!$D15</f>
        <v>52763.273429725457</v>
      </c>
      <c r="UZ98" s="138"/>
      <c r="VA98" s="196">
        <f t="shared" si="276"/>
        <v>0</v>
      </c>
      <c r="VB98" s="196"/>
      <c r="VC98" s="196"/>
      <c r="VD98" s="196">
        <f t="shared" si="277"/>
        <v>0</v>
      </c>
      <c r="VE98" s="196">
        <f t="shared" si="278"/>
        <v>0</v>
      </c>
      <c r="VF98" s="196"/>
      <c r="VG98" s="196"/>
      <c r="VH98" s="196"/>
      <c r="VI98" s="196"/>
      <c r="VJ98" s="196"/>
      <c r="VK98" s="196"/>
      <c r="VM98">
        <f t="shared" si="279"/>
        <v>-50</v>
      </c>
      <c r="VQ98">
        <v>1</v>
      </c>
      <c r="VS98">
        <v>1</v>
      </c>
      <c r="VV98">
        <f t="shared" si="280"/>
        <v>1</v>
      </c>
      <c r="VX98">
        <f t="shared" si="281"/>
        <v>0</v>
      </c>
      <c r="WA98" s="116" t="s">
        <v>1108</v>
      </c>
      <c r="WB98">
        <v>50</v>
      </c>
      <c r="WC98" t="str">
        <f t="shared" si="282"/>
        <v>FALSE</v>
      </c>
      <c r="WD98">
        <f>ROUND(MARGIN!$J15,0)</f>
        <v>7</v>
      </c>
      <c r="WE98">
        <f t="shared" si="283"/>
        <v>5</v>
      </c>
      <c r="WF98">
        <f t="shared" si="284"/>
        <v>7</v>
      </c>
      <c r="WG98" s="138">
        <f>WF98*10000*MARGIN!$G15/MARGIN!$D15</f>
        <v>52763.273429725457</v>
      </c>
      <c r="WH98" s="138"/>
      <c r="WI98" s="196">
        <f t="shared" si="285"/>
        <v>0</v>
      </c>
      <c r="WJ98" s="196"/>
      <c r="WK98" s="196"/>
      <c r="WL98" s="196">
        <f t="shared" si="286"/>
        <v>0</v>
      </c>
      <c r="WM98" s="196">
        <f t="shared" si="287"/>
        <v>0</v>
      </c>
      <c r="WN98" s="196"/>
      <c r="WO98" s="196"/>
      <c r="WP98" s="196"/>
      <c r="WQ98" s="196"/>
      <c r="WR98" s="196"/>
      <c r="WS98" s="196"/>
    </row>
    <row r="99" spans="1:617" x14ac:dyDescent="0.25">
      <c r="A99" t="s">
        <v>1082</v>
      </c>
      <c r="B99" s="164" t="s">
        <v>21</v>
      </c>
      <c r="F99" t="e">
        <f>-#REF!+G99</f>
        <v>#REF!</v>
      </c>
      <c r="G99">
        <v>-1</v>
      </c>
      <c r="H99">
        <v>-1</v>
      </c>
      <c r="I99">
        <v>1</v>
      </c>
      <c r="J99">
        <f t="shared" si="244"/>
        <v>0</v>
      </c>
      <c r="K99">
        <f t="shared" si="245"/>
        <v>0</v>
      </c>
      <c r="L99" s="183">
        <v>4.0381175944600002E-3</v>
      </c>
      <c r="M99" s="116" t="s">
        <v>917</v>
      </c>
      <c r="N99">
        <v>50</v>
      </c>
      <c r="O99" t="str">
        <f t="shared" si="246"/>
        <v>TRUE</v>
      </c>
      <c r="P99">
        <f>ROUND(MARGIN!$J16,0)</f>
        <v>7</v>
      </c>
      <c r="Q99" t="e">
        <f>IF(ABS(G99+I99)=2,ROUND(P99*(1+#REF!),0),IF(I99="",P99,ROUND(P99*(1+-#REF!),0)))</f>
        <v>#REF!</v>
      </c>
      <c r="R99">
        <f t="shared" si="288"/>
        <v>7</v>
      </c>
      <c r="S99" s="138">
        <f>R99*10000*MARGIN!$G16/MARGIN!$D16</f>
        <v>52766.557843026188</v>
      </c>
      <c r="T99" s="144">
        <f t="shared" si="247"/>
        <v>-213.07756562501538</v>
      </c>
      <c r="U99" s="144">
        <f t="shared" si="248"/>
        <v>-213.07756562501538</v>
      </c>
      <c r="W99">
        <f t="shared" si="249"/>
        <v>2</v>
      </c>
      <c r="X99">
        <v>1</v>
      </c>
      <c r="Y99">
        <v>-1</v>
      </c>
      <c r="Z99">
        <v>-1</v>
      </c>
      <c r="AA99">
        <f t="shared" si="250"/>
        <v>0</v>
      </c>
      <c r="AB99">
        <f t="shared" si="251"/>
        <v>1</v>
      </c>
      <c r="AC99">
        <v>-5.4552792351499997E-3</v>
      </c>
      <c r="AD99" s="116" t="s">
        <v>1108</v>
      </c>
      <c r="AE99">
        <v>50</v>
      </c>
      <c r="AF99" t="str">
        <f t="shared" si="252"/>
        <v>TRUE</v>
      </c>
      <c r="AG99">
        <f>ROUND(MARGIN!$J16,0)</f>
        <v>7</v>
      </c>
      <c r="AH99">
        <f t="shared" si="289"/>
        <v>5</v>
      </c>
      <c r="AI99">
        <f t="shared" si="290"/>
        <v>7</v>
      </c>
      <c r="AJ99" s="138">
        <f>AI99*10000*MARGIN!$G16/MARGIN!$D16</f>
        <v>52766.557843026188</v>
      </c>
      <c r="AK99" s="196">
        <f t="shared" si="253"/>
        <v>-287.85630731140213</v>
      </c>
      <c r="AL99" s="196">
        <f t="shared" si="254"/>
        <v>287.85630731140213</v>
      </c>
      <c r="AN99">
        <f t="shared" si="255"/>
        <v>-2</v>
      </c>
      <c r="AO99">
        <v>-1</v>
      </c>
      <c r="AP99">
        <v>-1</v>
      </c>
      <c r="AQ99">
        <v>1</v>
      </c>
      <c r="AR99">
        <f t="shared" si="256"/>
        <v>0</v>
      </c>
      <c r="AS99">
        <f t="shared" si="257"/>
        <v>0</v>
      </c>
      <c r="AT99">
        <v>6.8005317288200003E-3</v>
      </c>
      <c r="AU99" s="116" t="s">
        <v>1108</v>
      </c>
      <c r="AV99">
        <v>50</v>
      </c>
      <c r="AW99" t="str">
        <f t="shared" si="258"/>
        <v>TRUE</v>
      </c>
      <c r="AX99">
        <f>ROUND(MARGIN!$J16,0)</f>
        <v>7</v>
      </c>
      <c r="AY99">
        <f t="shared" si="291"/>
        <v>9</v>
      </c>
      <c r="AZ99">
        <f t="shared" si="292"/>
        <v>7</v>
      </c>
      <c r="BA99" s="138">
        <f>AZ99*10000*MARGIN!$G16/MARGIN!$D16</f>
        <v>52766.557843026188</v>
      </c>
      <c r="BB99" s="196">
        <f t="shared" si="259"/>
        <v>-358.84065083211544</v>
      </c>
      <c r="BC99" s="196">
        <f t="shared" si="260"/>
        <v>-358.84065083211544</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1189</v>
      </c>
      <c r="DY99">
        <v>10</v>
      </c>
      <c r="DZ99">
        <v>8</v>
      </c>
      <c r="EA99">
        <v>10</v>
      </c>
      <c r="EB99" s="138">
        <v>74297.684354616256</v>
      </c>
      <c r="EC99" s="196">
        <v>0</v>
      </c>
      <c r="ED99" s="196"/>
      <c r="EE99" s="196">
        <v>0</v>
      </c>
      <c r="EF99" s="196">
        <v>0</v>
      </c>
      <c r="EH99">
        <v>0</v>
      </c>
      <c r="EJ99">
        <v>1</v>
      </c>
      <c r="EL99">
        <v>1</v>
      </c>
      <c r="EO99">
        <v>1</v>
      </c>
      <c r="EQ99">
        <v>0</v>
      </c>
      <c r="ET99" s="116" t="s">
        <v>1108</v>
      </c>
      <c r="EU99">
        <v>50</v>
      </c>
      <c r="EV99" t="s">
        <v>1189</v>
      </c>
      <c r="EW99">
        <v>10</v>
      </c>
      <c r="EX99">
        <v>8</v>
      </c>
      <c r="EY99">
        <v>10</v>
      </c>
      <c r="EZ99" s="138">
        <v>73946.68959587274</v>
      </c>
      <c r="FA99" s="196">
        <v>0</v>
      </c>
      <c r="FB99" s="196"/>
      <c r="FC99" s="196">
        <v>0</v>
      </c>
      <c r="FD99" s="196">
        <v>0</v>
      </c>
      <c r="FF99">
        <v>0</v>
      </c>
      <c r="FH99">
        <v>1</v>
      </c>
      <c r="FJ99">
        <v>1</v>
      </c>
      <c r="FM99">
        <v>1</v>
      </c>
      <c r="FO99">
        <v>0</v>
      </c>
      <c r="FR99" s="116" t="s">
        <v>1108</v>
      </c>
      <c r="FS99">
        <v>50</v>
      </c>
      <c r="FT99" t="s">
        <v>1189</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1189</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1189</v>
      </c>
      <c r="HU99">
        <v>8</v>
      </c>
      <c r="HV99">
        <v>6</v>
      </c>
      <c r="HW99">
        <v>8</v>
      </c>
      <c r="HX99" s="138">
        <v>59670.139972130368</v>
      </c>
      <c r="HY99" s="138"/>
      <c r="HZ99" s="196">
        <v>0</v>
      </c>
      <c r="IA99" s="196"/>
      <c r="IB99" s="196"/>
      <c r="IC99" s="196">
        <v>0</v>
      </c>
      <c r="ID99" s="196">
        <v>0</v>
      </c>
      <c r="IF99">
        <v>0</v>
      </c>
      <c r="IJ99">
        <v>1</v>
      </c>
      <c r="IM99">
        <v>1</v>
      </c>
      <c r="IO99">
        <v>0</v>
      </c>
      <c r="IR99" s="116"/>
      <c r="IS99">
        <v>50</v>
      </c>
      <c r="IT99" t="s">
        <v>1189</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1189</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1189</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1189</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1189</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1189</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1189</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1189</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1189</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1189</v>
      </c>
      <c r="SF99">
        <v>7</v>
      </c>
      <c r="SG99">
        <v>5</v>
      </c>
      <c r="SH99">
        <v>7</v>
      </c>
      <c r="SI99" s="138">
        <v>52766.557843026188</v>
      </c>
      <c r="SJ99" s="138"/>
      <c r="SK99" s="196">
        <v>0</v>
      </c>
      <c r="SL99" s="196"/>
      <c r="SM99" s="196"/>
      <c r="SN99" s="196">
        <v>0</v>
      </c>
      <c r="SO99" s="196">
        <v>0</v>
      </c>
      <c r="SP99" s="196"/>
      <c r="SQ99" s="196"/>
      <c r="SR99" s="196"/>
      <c r="SS99" s="196"/>
      <c r="ST99" s="196"/>
      <c r="SU99" s="196"/>
      <c r="SW99">
        <f t="shared" si="261"/>
        <v>-50</v>
      </c>
      <c r="TA99">
        <v>1</v>
      </c>
      <c r="TC99">
        <v>1</v>
      </c>
      <c r="TF99">
        <f t="shared" si="262"/>
        <v>1</v>
      </c>
      <c r="TH99">
        <f t="shared" si="263"/>
        <v>0</v>
      </c>
      <c r="TK99" s="116" t="s">
        <v>1108</v>
      </c>
      <c r="TL99">
        <v>50</v>
      </c>
      <c r="TM99" t="str">
        <f t="shared" si="264"/>
        <v>FALSE</v>
      </c>
      <c r="TN99">
        <f>ROUND(MARGIN!$J16,0)</f>
        <v>7</v>
      </c>
      <c r="TO99">
        <f t="shared" si="265"/>
        <v>5</v>
      </c>
      <c r="TP99">
        <f t="shared" si="266"/>
        <v>7</v>
      </c>
      <c r="TQ99" s="138">
        <f>TP99*10000*MARGIN!$G16/MARGIN!$D16</f>
        <v>52766.557843026188</v>
      </c>
      <c r="TR99" s="138"/>
      <c r="TS99" s="196">
        <f t="shared" si="267"/>
        <v>0</v>
      </c>
      <c r="TT99" s="196"/>
      <c r="TU99" s="196"/>
      <c r="TV99" s="196">
        <f t="shared" si="268"/>
        <v>0</v>
      </c>
      <c r="TW99" s="196">
        <f t="shared" si="269"/>
        <v>0</v>
      </c>
      <c r="TX99" s="196"/>
      <c r="TY99" s="196"/>
      <c r="TZ99" s="196"/>
      <c r="UA99" s="196"/>
      <c r="UB99" s="196"/>
      <c r="UC99" s="196"/>
      <c r="UE99">
        <f t="shared" si="270"/>
        <v>-50</v>
      </c>
      <c r="UI99">
        <v>1</v>
      </c>
      <c r="UK99">
        <v>1</v>
      </c>
      <c r="UN99">
        <f t="shared" si="271"/>
        <v>1</v>
      </c>
      <c r="UP99">
        <f t="shared" si="272"/>
        <v>0</v>
      </c>
      <c r="US99" s="116" t="s">
        <v>1108</v>
      </c>
      <c r="UT99">
        <v>50</v>
      </c>
      <c r="UU99" t="str">
        <f t="shared" si="273"/>
        <v>FALSE</v>
      </c>
      <c r="UV99">
        <f>ROUND(MARGIN!$J16,0)</f>
        <v>7</v>
      </c>
      <c r="UW99">
        <f t="shared" si="274"/>
        <v>5</v>
      </c>
      <c r="UX99">
        <f t="shared" si="275"/>
        <v>7</v>
      </c>
      <c r="UY99" s="138">
        <f>UX99*10000*MARGIN!$G16/MARGIN!$D16</f>
        <v>52766.557843026188</v>
      </c>
      <c r="UZ99" s="138"/>
      <c r="VA99" s="196">
        <f t="shared" si="276"/>
        <v>0</v>
      </c>
      <c r="VB99" s="196"/>
      <c r="VC99" s="196"/>
      <c r="VD99" s="196">
        <f t="shared" si="277"/>
        <v>0</v>
      </c>
      <c r="VE99" s="196">
        <f t="shared" si="278"/>
        <v>0</v>
      </c>
      <c r="VF99" s="196"/>
      <c r="VG99" s="196"/>
      <c r="VH99" s="196"/>
      <c r="VI99" s="196"/>
      <c r="VJ99" s="196"/>
      <c r="VK99" s="196"/>
      <c r="VM99">
        <f t="shared" si="279"/>
        <v>-50</v>
      </c>
      <c r="VQ99">
        <v>1</v>
      </c>
      <c r="VS99">
        <v>1</v>
      </c>
      <c r="VV99">
        <f t="shared" si="280"/>
        <v>1</v>
      </c>
      <c r="VX99">
        <f t="shared" si="281"/>
        <v>0</v>
      </c>
      <c r="WA99" s="116" t="s">
        <v>1108</v>
      </c>
      <c r="WB99">
        <v>50</v>
      </c>
      <c r="WC99" t="str">
        <f t="shared" si="282"/>
        <v>FALSE</v>
      </c>
      <c r="WD99">
        <f>ROUND(MARGIN!$J16,0)</f>
        <v>7</v>
      </c>
      <c r="WE99">
        <f t="shared" si="283"/>
        <v>5</v>
      </c>
      <c r="WF99">
        <f t="shared" si="284"/>
        <v>7</v>
      </c>
      <c r="WG99" s="138">
        <f>WF99*10000*MARGIN!$G16/MARGIN!$D16</f>
        <v>52766.557843026188</v>
      </c>
      <c r="WH99" s="138"/>
      <c r="WI99" s="196">
        <f t="shared" si="285"/>
        <v>0</v>
      </c>
      <c r="WJ99" s="196"/>
      <c r="WK99" s="196"/>
      <c r="WL99" s="196">
        <f t="shared" si="286"/>
        <v>0</v>
      </c>
      <c r="WM99" s="196">
        <f t="shared" si="287"/>
        <v>0</v>
      </c>
      <c r="WN99" s="196"/>
      <c r="WO99" s="196"/>
      <c r="WP99" s="196"/>
      <c r="WQ99" s="196"/>
      <c r="WR99" s="196"/>
      <c r="WS99" s="196"/>
    </row>
    <row r="100" spans="1:617" x14ac:dyDescent="0.25">
      <c r="A100" t="s">
        <v>1083</v>
      </c>
      <c r="B100" s="164" t="s">
        <v>9</v>
      </c>
      <c r="F100" t="e">
        <f>-#REF!+G100</f>
        <v>#REF!</v>
      </c>
      <c r="G100">
        <v>1</v>
      </c>
      <c r="H100">
        <v>1</v>
      </c>
      <c r="I100">
        <v>1</v>
      </c>
      <c r="J100">
        <f t="shared" si="244"/>
        <v>1</v>
      </c>
      <c r="K100">
        <f t="shared" si="245"/>
        <v>1</v>
      </c>
      <c r="L100" s="183">
        <v>1.92464682523E-2</v>
      </c>
      <c r="M100" s="116" t="s">
        <v>917</v>
      </c>
      <c r="N100">
        <v>50</v>
      </c>
      <c r="O100" t="str">
        <f t="shared" si="246"/>
        <v>TRUE</v>
      </c>
      <c r="P100">
        <f>ROUND(MARGIN!$J17,0)</f>
        <v>7</v>
      </c>
      <c r="Q100" t="e">
        <f>IF(ABS(G100+I100)=2,ROUND(P100*(1+#REF!),0),IF(I100="",P100,ROUND(P100*(1+-#REF!),0)))</f>
        <v>#REF!</v>
      </c>
      <c r="R100">
        <f t="shared" si="288"/>
        <v>7</v>
      </c>
      <c r="S100" s="138">
        <f>R100*10000*MARGIN!$G17/MARGIN!$D17</f>
        <v>52766</v>
      </c>
      <c r="T100" s="144">
        <f t="shared" si="247"/>
        <v>1015.5591438008618</v>
      </c>
      <c r="U100" s="144">
        <f t="shared" si="248"/>
        <v>1015.5591438008618</v>
      </c>
      <c r="W100">
        <f t="shared" si="249"/>
        <v>0</v>
      </c>
      <c r="X100">
        <v>1</v>
      </c>
      <c r="Y100">
        <v>1</v>
      </c>
      <c r="Z100">
        <v>-1</v>
      </c>
      <c r="AA100">
        <f t="shared" si="250"/>
        <v>0</v>
      </c>
      <c r="AB100">
        <f t="shared" si="251"/>
        <v>0</v>
      </c>
      <c r="AC100">
        <v>-2.5792788879199998E-4</v>
      </c>
      <c r="AD100" s="116" t="s">
        <v>1108</v>
      </c>
      <c r="AE100">
        <v>50</v>
      </c>
      <c r="AF100" t="str">
        <f t="shared" si="252"/>
        <v>TRUE</v>
      </c>
      <c r="AG100">
        <f>ROUND(MARGIN!$J17,0)</f>
        <v>7</v>
      </c>
      <c r="AH100">
        <f t="shared" si="289"/>
        <v>9</v>
      </c>
      <c r="AI100">
        <f t="shared" si="290"/>
        <v>7</v>
      </c>
      <c r="AJ100" s="138">
        <f>AI100*10000*MARGIN!$G17/MARGIN!$D17</f>
        <v>52766</v>
      </c>
      <c r="AK100" s="196">
        <f t="shared" si="253"/>
        <v>-13.609822979998672</v>
      </c>
      <c r="AL100" s="196">
        <f t="shared" si="254"/>
        <v>-13.609822979998672</v>
      </c>
      <c r="AN100">
        <f t="shared" si="255"/>
        <v>-2</v>
      </c>
      <c r="AO100">
        <v>-1</v>
      </c>
      <c r="AP100">
        <v>-1</v>
      </c>
      <c r="AQ100">
        <v>1</v>
      </c>
      <c r="AR100">
        <f t="shared" si="256"/>
        <v>0</v>
      </c>
      <c r="AS100">
        <f t="shared" si="257"/>
        <v>0</v>
      </c>
      <c r="AT100">
        <v>1.2342996809000001E-2</v>
      </c>
      <c r="AU100" s="116" t="s">
        <v>1108</v>
      </c>
      <c r="AV100">
        <v>50</v>
      </c>
      <c r="AW100" t="str">
        <f t="shared" si="258"/>
        <v>TRUE</v>
      </c>
      <c r="AX100">
        <f>ROUND(MARGIN!$J17,0)</f>
        <v>7</v>
      </c>
      <c r="AY100">
        <f t="shared" si="291"/>
        <v>9</v>
      </c>
      <c r="AZ100">
        <f t="shared" si="292"/>
        <v>7</v>
      </c>
      <c r="BA100" s="138">
        <f>AZ100*10000*MARGIN!$G17/MARGIN!$D17</f>
        <v>52766</v>
      </c>
      <c r="BB100" s="196">
        <f t="shared" si="259"/>
        <v>-651.29056962369407</v>
      </c>
      <c r="BC100" s="196">
        <f t="shared" si="260"/>
        <v>-651.29056962369407</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1189</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1189</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1189</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1189</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1189</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1189</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1189</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1189</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1189</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1189</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1189</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1189</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1189</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1189</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1189</v>
      </c>
      <c r="SF100">
        <v>7</v>
      </c>
      <c r="SG100">
        <v>5</v>
      </c>
      <c r="SH100">
        <v>7</v>
      </c>
      <c r="SI100" s="138">
        <v>52766</v>
      </c>
      <c r="SJ100" s="138"/>
      <c r="SK100" s="196">
        <v>0</v>
      </c>
      <c r="SL100" s="196"/>
      <c r="SM100" s="196"/>
      <c r="SN100" s="196">
        <v>0</v>
      </c>
      <c r="SO100" s="196">
        <v>0</v>
      </c>
      <c r="SP100" s="196"/>
      <c r="SQ100" s="196"/>
      <c r="SR100" s="196"/>
      <c r="SS100" s="196"/>
      <c r="ST100" s="196"/>
      <c r="SU100" s="196"/>
      <c r="SW100">
        <f t="shared" si="261"/>
        <v>-50</v>
      </c>
      <c r="TA100">
        <v>1</v>
      </c>
      <c r="TC100">
        <v>1</v>
      </c>
      <c r="TF100">
        <f t="shared" si="262"/>
        <v>1</v>
      </c>
      <c r="TH100">
        <f t="shared" si="263"/>
        <v>0</v>
      </c>
      <c r="TK100" s="116" t="s">
        <v>1108</v>
      </c>
      <c r="TL100">
        <v>50</v>
      </c>
      <c r="TM100" t="str">
        <f t="shared" si="264"/>
        <v>FALSE</v>
      </c>
      <c r="TN100">
        <f>ROUND(MARGIN!$J17,0)</f>
        <v>7</v>
      </c>
      <c r="TO100">
        <f t="shared" si="265"/>
        <v>5</v>
      </c>
      <c r="TP100">
        <f t="shared" si="266"/>
        <v>7</v>
      </c>
      <c r="TQ100" s="138">
        <f>TP100*10000*MARGIN!$G17/MARGIN!$D17</f>
        <v>52766</v>
      </c>
      <c r="TR100" s="138"/>
      <c r="TS100" s="196">
        <f t="shared" si="267"/>
        <v>0</v>
      </c>
      <c r="TT100" s="196"/>
      <c r="TU100" s="196"/>
      <c r="TV100" s="196">
        <f t="shared" si="268"/>
        <v>0</v>
      </c>
      <c r="TW100" s="196">
        <f t="shared" si="269"/>
        <v>0</v>
      </c>
      <c r="TX100" s="196"/>
      <c r="TY100" s="196"/>
      <c r="TZ100" s="196"/>
      <c r="UA100" s="196"/>
      <c r="UB100" s="196"/>
      <c r="UC100" s="196"/>
      <c r="UE100">
        <f t="shared" si="270"/>
        <v>-50</v>
      </c>
      <c r="UI100">
        <v>1</v>
      </c>
      <c r="UK100">
        <v>1</v>
      </c>
      <c r="UN100">
        <f t="shared" si="271"/>
        <v>1</v>
      </c>
      <c r="UP100">
        <f t="shared" si="272"/>
        <v>0</v>
      </c>
      <c r="US100" s="116" t="s">
        <v>1108</v>
      </c>
      <c r="UT100">
        <v>50</v>
      </c>
      <c r="UU100" t="str">
        <f t="shared" si="273"/>
        <v>FALSE</v>
      </c>
      <c r="UV100">
        <f>ROUND(MARGIN!$J17,0)</f>
        <v>7</v>
      </c>
      <c r="UW100">
        <f t="shared" si="274"/>
        <v>5</v>
      </c>
      <c r="UX100">
        <f t="shared" si="275"/>
        <v>7</v>
      </c>
      <c r="UY100" s="138">
        <f>UX100*10000*MARGIN!$G17/MARGIN!$D17</f>
        <v>52766</v>
      </c>
      <c r="UZ100" s="138"/>
      <c r="VA100" s="196">
        <f t="shared" si="276"/>
        <v>0</v>
      </c>
      <c r="VB100" s="196"/>
      <c r="VC100" s="196"/>
      <c r="VD100" s="196">
        <f t="shared" si="277"/>
        <v>0</v>
      </c>
      <c r="VE100" s="196">
        <f t="shared" si="278"/>
        <v>0</v>
      </c>
      <c r="VF100" s="196"/>
      <c r="VG100" s="196"/>
      <c r="VH100" s="196"/>
      <c r="VI100" s="196"/>
      <c r="VJ100" s="196"/>
      <c r="VK100" s="196"/>
      <c r="VM100">
        <f t="shared" si="279"/>
        <v>-50</v>
      </c>
      <c r="VQ100">
        <v>1</v>
      </c>
      <c r="VS100">
        <v>1</v>
      </c>
      <c r="VV100">
        <f t="shared" si="280"/>
        <v>1</v>
      </c>
      <c r="VX100">
        <f t="shared" si="281"/>
        <v>0</v>
      </c>
      <c r="WA100" s="116" t="s">
        <v>1108</v>
      </c>
      <c r="WB100">
        <v>50</v>
      </c>
      <c r="WC100" t="str">
        <f t="shared" si="282"/>
        <v>FALSE</v>
      </c>
      <c r="WD100">
        <f>ROUND(MARGIN!$J17,0)</f>
        <v>7</v>
      </c>
      <c r="WE100">
        <f t="shared" si="283"/>
        <v>5</v>
      </c>
      <c r="WF100">
        <f t="shared" si="284"/>
        <v>7</v>
      </c>
      <c r="WG100" s="138">
        <f>WF100*10000*MARGIN!$G17/MARGIN!$D17</f>
        <v>52766</v>
      </c>
      <c r="WH100" s="138"/>
      <c r="WI100" s="196">
        <f t="shared" si="285"/>
        <v>0</v>
      </c>
      <c r="WJ100" s="196"/>
      <c r="WK100" s="196"/>
      <c r="WL100" s="196">
        <f t="shared" si="286"/>
        <v>0</v>
      </c>
      <c r="WM100" s="196">
        <f t="shared" si="287"/>
        <v>0</v>
      </c>
      <c r="WN100" s="196"/>
      <c r="WO100" s="196"/>
      <c r="WP100" s="196"/>
      <c r="WQ100" s="196"/>
      <c r="WR100" s="196"/>
      <c r="WS100" s="196"/>
    </row>
    <row r="101" spans="1:617" x14ac:dyDescent="0.25">
      <c r="A101" t="s">
        <v>1085</v>
      </c>
      <c r="B101" s="164" t="s">
        <v>20</v>
      </c>
      <c r="F101" t="e">
        <f>-#REF!+G101</f>
        <v>#REF!</v>
      </c>
      <c r="G101">
        <v>-1</v>
      </c>
      <c r="H101">
        <v>1</v>
      </c>
      <c r="I101">
        <v>1</v>
      </c>
      <c r="J101">
        <f t="shared" si="244"/>
        <v>0</v>
      </c>
      <c r="K101">
        <f t="shared" si="245"/>
        <v>1</v>
      </c>
      <c r="L101" s="183">
        <v>5.7684993449700003E-3</v>
      </c>
      <c r="M101" s="116" t="s">
        <v>917</v>
      </c>
      <c r="N101">
        <v>50</v>
      </c>
      <c r="O101" t="str">
        <f t="shared" si="246"/>
        <v>TRUE</v>
      </c>
      <c r="P101">
        <f>ROUND(MARGIN!$J18,0)</f>
        <v>7</v>
      </c>
      <c r="Q101" t="e">
        <f>IF(ABS(G101+I101)=2,ROUND(P101*(1+#REF!),0),IF(I101="",P101,ROUND(P101*(1+-#REF!),0)))</f>
        <v>#REF!</v>
      </c>
      <c r="R101">
        <f t="shared" si="288"/>
        <v>7</v>
      </c>
      <c r="S101" s="138">
        <f>R101*10000*MARGIN!$G18/MARGIN!$D18</f>
        <v>52766.566569681505</v>
      </c>
      <c r="T101" s="144">
        <f t="shared" si="247"/>
        <v>-304.38390469352368</v>
      </c>
      <c r="U101" s="144">
        <f t="shared" si="248"/>
        <v>304.38390469352368</v>
      </c>
      <c r="W101">
        <f t="shared" si="249"/>
        <v>2</v>
      </c>
      <c r="X101">
        <v>1</v>
      </c>
      <c r="Y101">
        <v>1</v>
      </c>
      <c r="Z101">
        <v>-1</v>
      </c>
      <c r="AA101">
        <f t="shared" si="250"/>
        <v>0</v>
      </c>
      <c r="AB101">
        <f t="shared" si="251"/>
        <v>0</v>
      </c>
      <c r="AC101">
        <v>-8.4665644236199995E-3</v>
      </c>
      <c r="AD101" s="116" t="s">
        <v>1108</v>
      </c>
      <c r="AE101">
        <v>50</v>
      </c>
      <c r="AF101" t="str">
        <f t="shared" si="252"/>
        <v>TRUE</v>
      </c>
      <c r="AG101">
        <f>ROUND(MARGIN!$J18,0)</f>
        <v>7</v>
      </c>
      <c r="AH101">
        <f t="shared" si="289"/>
        <v>9</v>
      </c>
      <c r="AI101">
        <f t="shared" si="290"/>
        <v>7</v>
      </c>
      <c r="AJ101" s="138">
        <f>AI101*10000*MARGIN!$G18/MARGIN!$D18</f>
        <v>52766.566569681505</v>
      </c>
      <c r="AK101" s="196">
        <f t="shared" si="253"/>
        <v>-446.75153527544182</v>
      </c>
      <c r="AL101" s="196">
        <f t="shared" si="254"/>
        <v>-446.75153527544182</v>
      </c>
      <c r="AN101">
        <f t="shared" si="255"/>
        <v>0</v>
      </c>
      <c r="AO101">
        <v>1</v>
      </c>
      <c r="AP101">
        <v>1</v>
      </c>
      <c r="AQ101">
        <v>1</v>
      </c>
      <c r="AR101">
        <f t="shared" si="256"/>
        <v>1</v>
      </c>
      <c r="AS101">
        <f t="shared" si="257"/>
        <v>1</v>
      </c>
      <c r="AT101">
        <v>5.9327061615400004E-3</v>
      </c>
      <c r="AU101" s="116" t="s">
        <v>1108</v>
      </c>
      <c r="AV101">
        <v>50</v>
      </c>
      <c r="AW101" t="str">
        <f t="shared" si="258"/>
        <v>TRUE</v>
      </c>
      <c r="AX101">
        <f>ROUND(MARGIN!$J18,0)</f>
        <v>7</v>
      </c>
      <c r="AY101">
        <f t="shared" si="291"/>
        <v>9</v>
      </c>
      <c r="AZ101">
        <f t="shared" si="292"/>
        <v>7</v>
      </c>
      <c r="BA101" s="138">
        <f>AZ101*10000*MARGIN!$G18/MARGIN!$D18</f>
        <v>52766.566569681505</v>
      </c>
      <c r="BB101" s="196">
        <f t="shared" si="259"/>
        <v>313.04853461126004</v>
      </c>
      <c r="BC101" s="196">
        <f t="shared" si="260"/>
        <v>313.04853461126004</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1189</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1189</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1189</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1189</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1189</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1189</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1189</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1189</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1189</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1189</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1189</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1189</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1189</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1189</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1189</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f t="shared" si="261"/>
        <v>-50</v>
      </c>
      <c r="TA101">
        <v>1</v>
      </c>
      <c r="TC101">
        <v>1</v>
      </c>
      <c r="TF101">
        <f t="shared" si="262"/>
        <v>1</v>
      </c>
      <c r="TH101">
        <f t="shared" si="263"/>
        <v>0</v>
      </c>
      <c r="TK101" s="116" t="s">
        <v>1108</v>
      </c>
      <c r="TL101">
        <v>50</v>
      </c>
      <c r="TM101" t="str">
        <f t="shared" si="264"/>
        <v>FALSE</v>
      </c>
      <c r="TN101">
        <f>ROUND(MARGIN!$J18,0)</f>
        <v>7</v>
      </c>
      <c r="TO101">
        <f t="shared" si="265"/>
        <v>5</v>
      </c>
      <c r="TP101">
        <f t="shared" si="266"/>
        <v>7</v>
      </c>
      <c r="TQ101" s="138">
        <f>TP101*10000*MARGIN!$G18/MARGIN!$D18</f>
        <v>52766.566569681505</v>
      </c>
      <c r="TR101" s="138"/>
      <c r="TS101" s="196">
        <f t="shared" si="267"/>
        <v>0</v>
      </c>
      <c r="TT101" s="196"/>
      <c r="TU101" s="196"/>
      <c r="TV101" s="196">
        <f t="shared" si="268"/>
        <v>0</v>
      </c>
      <c r="TW101" s="196">
        <f t="shared" si="269"/>
        <v>0</v>
      </c>
      <c r="TX101" s="196"/>
      <c r="TY101" s="196"/>
      <c r="TZ101" s="196"/>
      <c r="UA101" s="196"/>
      <c r="UB101" s="196"/>
      <c r="UC101" s="196"/>
      <c r="UE101">
        <f t="shared" si="270"/>
        <v>-50</v>
      </c>
      <c r="UI101">
        <v>1</v>
      </c>
      <c r="UK101">
        <v>1</v>
      </c>
      <c r="UN101">
        <f t="shared" si="271"/>
        <v>1</v>
      </c>
      <c r="UP101">
        <f t="shared" si="272"/>
        <v>0</v>
      </c>
      <c r="US101" s="116" t="s">
        <v>1108</v>
      </c>
      <c r="UT101">
        <v>50</v>
      </c>
      <c r="UU101" t="str">
        <f t="shared" si="273"/>
        <v>FALSE</v>
      </c>
      <c r="UV101">
        <f>ROUND(MARGIN!$J18,0)</f>
        <v>7</v>
      </c>
      <c r="UW101">
        <f t="shared" si="274"/>
        <v>5</v>
      </c>
      <c r="UX101">
        <f t="shared" si="275"/>
        <v>7</v>
      </c>
      <c r="UY101" s="138">
        <f>UX101*10000*MARGIN!$G18/MARGIN!$D18</f>
        <v>52766.566569681505</v>
      </c>
      <c r="UZ101" s="138"/>
      <c r="VA101" s="196">
        <f t="shared" si="276"/>
        <v>0</v>
      </c>
      <c r="VB101" s="196"/>
      <c r="VC101" s="196"/>
      <c r="VD101" s="196">
        <f t="shared" si="277"/>
        <v>0</v>
      </c>
      <c r="VE101" s="196">
        <f t="shared" si="278"/>
        <v>0</v>
      </c>
      <c r="VF101" s="196"/>
      <c r="VG101" s="196"/>
      <c r="VH101" s="196"/>
      <c r="VI101" s="196"/>
      <c r="VJ101" s="196"/>
      <c r="VK101" s="196"/>
      <c r="VM101">
        <f t="shared" si="279"/>
        <v>-50</v>
      </c>
      <c r="VQ101">
        <v>1</v>
      </c>
      <c r="VS101">
        <v>1</v>
      </c>
      <c r="VV101">
        <f t="shared" si="280"/>
        <v>1</v>
      </c>
      <c r="VX101">
        <f t="shared" si="281"/>
        <v>0</v>
      </c>
      <c r="WA101" s="116" t="s">
        <v>1108</v>
      </c>
      <c r="WB101">
        <v>50</v>
      </c>
      <c r="WC101" t="str">
        <f t="shared" si="282"/>
        <v>FALSE</v>
      </c>
      <c r="WD101">
        <f>ROUND(MARGIN!$J18,0)</f>
        <v>7</v>
      </c>
      <c r="WE101">
        <f t="shared" si="283"/>
        <v>5</v>
      </c>
      <c r="WF101">
        <f t="shared" si="284"/>
        <v>7</v>
      </c>
      <c r="WG101" s="138">
        <f>WF101*10000*MARGIN!$G18/MARGIN!$D18</f>
        <v>52766.566569681505</v>
      </c>
      <c r="WH101" s="138"/>
      <c r="WI101" s="196">
        <f t="shared" si="285"/>
        <v>0</v>
      </c>
      <c r="WJ101" s="196"/>
      <c r="WK101" s="196"/>
      <c r="WL101" s="196">
        <f t="shared" si="286"/>
        <v>0</v>
      </c>
      <c r="WM101" s="196">
        <f t="shared" si="287"/>
        <v>0</v>
      </c>
      <c r="WN101" s="196"/>
      <c r="WO101" s="196"/>
      <c r="WP101" s="196"/>
      <c r="WQ101" s="196"/>
      <c r="WR101" s="196"/>
      <c r="WS101" s="196"/>
    </row>
    <row r="102" spans="1:617"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50603.538143174992</v>
      </c>
      <c r="T102" s="144">
        <f>IF(J102=1,ABS(S102*L102),-ABS(S102*L102))</f>
        <v>448.37644133647183</v>
      </c>
      <c r="U102" s="144">
        <f>IF(K102=1,ABS(S102*L102),-ABS(S102*L102))</f>
        <v>-448.37644133647183</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50603.538143174992</v>
      </c>
      <c r="AK102" s="196">
        <f>IF(AA102=1,ABS(AJ102*AC102),-ABS(AJ102*AC102))</f>
        <v>-721.79056395978466</v>
      </c>
      <c r="AL102" s="196">
        <f>IF(AB102=1,ABS(AJ102*AC102),-ABS(AJ102*AC102))</f>
        <v>-721.79056395978466</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50603.538143174992</v>
      </c>
      <c r="BB102" s="196">
        <f>IF(AR102=1,ABS(BA102*AT102),-ABS(BA102*AT102))</f>
        <v>-104.44192227228996</v>
      </c>
      <c r="BC102" s="196">
        <f>IF(AS102=1,ABS(BA102*AT102),-ABS(BA102*AT102))</f>
        <v>-104.44192227228996</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1189</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1189</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1189</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1189</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1189</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1189</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1189</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1189</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1189</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1189</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1189</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1189</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1189</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1189</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1189</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f t="shared" si="261"/>
        <v>-50</v>
      </c>
      <c r="TA102">
        <v>1</v>
      </c>
      <c r="TC102">
        <v>1</v>
      </c>
      <c r="TF102">
        <f>IF(SX102=TE102,1,0)</f>
        <v>1</v>
      </c>
      <c r="TH102">
        <f t="shared" si="263"/>
        <v>0</v>
      </c>
      <c r="TK102" s="117" t="s">
        <v>1108</v>
      </c>
      <c r="TL102">
        <v>50</v>
      </c>
      <c r="TM102" t="str">
        <f>IF(SX102="","FALSE","TRUE")</f>
        <v>FALSE</v>
      </c>
      <c r="TN102">
        <f>ROUND(MARGIN!$J19,0)</f>
        <v>7</v>
      </c>
      <c r="TO102">
        <f t="shared" si="265"/>
        <v>5</v>
      </c>
      <c r="TP102">
        <f t="shared" si="266"/>
        <v>7</v>
      </c>
      <c r="TQ102" s="138">
        <f>TP102*10000*MARGIN!$G19/MARGIN!$D19</f>
        <v>50603.538143174992</v>
      </c>
      <c r="TR102" s="138"/>
      <c r="TS102" s="196">
        <f>IF(TF102=1,ABS(TQ102*TJ102),-ABS(TQ102*TJ102))</f>
        <v>0</v>
      </c>
      <c r="TT102" s="196"/>
      <c r="TU102" s="196"/>
      <c r="TV102" s="196">
        <f t="shared" si="268"/>
        <v>0</v>
      </c>
      <c r="TW102" s="196">
        <f>IF(TJ102=1,ABS(TS102*TK102),-ABS(TS102*TK102))</f>
        <v>0</v>
      </c>
      <c r="TX102" s="196"/>
      <c r="TY102" s="196"/>
      <c r="TZ102" s="196"/>
      <c r="UA102" s="196"/>
      <c r="UB102" s="196"/>
      <c r="UC102" s="196"/>
      <c r="UE102">
        <f t="shared" si="270"/>
        <v>-50</v>
      </c>
      <c r="UI102">
        <v>1</v>
      </c>
      <c r="UK102">
        <v>1</v>
      </c>
      <c r="UN102">
        <f>IF(UF102=UM102,1,0)</f>
        <v>1</v>
      </c>
      <c r="UP102">
        <f t="shared" si="272"/>
        <v>0</v>
      </c>
      <c r="US102" s="117" t="s">
        <v>1108</v>
      </c>
      <c r="UT102">
        <v>50</v>
      </c>
      <c r="UU102" t="str">
        <f>IF(UF102="","FALSE","TRUE")</f>
        <v>FALSE</v>
      </c>
      <c r="UV102">
        <f>ROUND(MARGIN!$J19,0)</f>
        <v>7</v>
      </c>
      <c r="UW102">
        <f t="shared" si="274"/>
        <v>5</v>
      </c>
      <c r="UX102">
        <f t="shared" si="275"/>
        <v>7</v>
      </c>
      <c r="UY102" s="138">
        <f>UX102*10000*MARGIN!$G19/MARGIN!$D19</f>
        <v>50603.538143174992</v>
      </c>
      <c r="UZ102" s="138"/>
      <c r="VA102" s="196">
        <f>IF(UN102=1,ABS(UY102*UR102),-ABS(UY102*UR102))</f>
        <v>0</v>
      </c>
      <c r="VB102" s="196"/>
      <c r="VC102" s="196"/>
      <c r="VD102" s="196">
        <f t="shared" si="277"/>
        <v>0</v>
      </c>
      <c r="VE102" s="196">
        <f>IF(UR102=1,ABS(VA102*US102),-ABS(VA102*US102))</f>
        <v>0</v>
      </c>
      <c r="VF102" s="196"/>
      <c r="VG102" s="196"/>
      <c r="VH102" s="196"/>
      <c r="VI102" s="196"/>
      <c r="VJ102" s="196"/>
      <c r="VK102" s="196"/>
      <c r="VM102">
        <f t="shared" si="279"/>
        <v>-50</v>
      </c>
      <c r="VQ102">
        <v>1</v>
      </c>
      <c r="VS102">
        <v>1</v>
      </c>
      <c r="VV102">
        <f>IF(VN102=VU102,1,0)</f>
        <v>1</v>
      </c>
      <c r="VX102">
        <f t="shared" si="281"/>
        <v>0</v>
      </c>
      <c r="WA102" s="117" t="s">
        <v>1108</v>
      </c>
      <c r="WB102">
        <v>50</v>
      </c>
      <c r="WC102" t="str">
        <f>IF(VN102="","FALSE","TRUE")</f>
        <v>FALSE</v>
      </c>
      <c r="WD102">
        <f>ROUND(MARGIN!$J19,0)</f>
        <v>7</v>
      </c>
      <c r="WE102">
        <f t="shared" si="283"/>
        <v>5</v>
      </c>
      <c r="WF102">
        <f t="shared" si="284"/>
        <v>7</v>
      </c>
      <c r="WG102" s="138">
        <f>WF102*10000*MARGIN!$G19/MARGIN!$D19</f>
        <v>50603.538143174992</v>
      </c>
      <c r="WH102" s="138"/>
      <c r="WI102" s="196">
        <f>IF(VV102=1,ABS(WG102*VZ102),-ABS(WG102*VZ102))</f>
        <v>0</v>
      </c>
      <c r="WJ102" s="196"/>
      <c r="WK102" s="196"/>
      <c r="WL102" s="196">
        <f t="shared" si="286"/>
        <v>0</v>
      </c>
      <c r="WM102" s="196">
        <f>IF(VZ102=1,ABS(WI102*WA102),-ABS(WI102*WA102))</f>
        <v>0</v>
      </c>
      <c r="WN102" s="196"/>
      <c r="WO102" s="196"/>
      <c r="WP102" s="196"/>
      <c r="WQ102" s="196"/>
      <c r="WR102" s="196"/>
      <c r="WS102" s="196"/>
    </row>
    <row r="103" spans="1:617" x14ac:dyDescent="0.25">
      <c r="A103" s="182" t="s">
        <v>1127</v>
      </c>
      <c r="B103" s="164" t="s">
        <v>27</v>
      </c>
      <c r="F103" t="e">
        <f>-#REF!+G103</f>
        <v>#REF!</v>
      </c>
      <c r="G103">
        <v>-1</v>
      </c>
      <c r="H103">
        <v>-1</v>
      </c>
      <c r="I103">
        <v>-1</v>
      </c>
      <c r="J103">
        <f t="shared" si="244"/>
        <v>1</v>
      </c>
      <c r="K103">
        <f t="shared" si="245"/>
        <v>1</v>
      </c>
      <c r="L103" s="183">
        <v>-2.6722758000300001E-3</v>
      </c>
      <c r="M103" s="116" t="s">
        <v>30</v>
      </c>
      <c r="N103">
        <v>50</v>
      </c>
      <c r="O103" t="str">
        <f t="shared" si="246"/>
        <v>TRUE</v>
      </c>
      <c r="P103">
        <f>ROUND(MARGIN!$J20,0)</f>
        <v>6</v>
      </c>
      <c r="Q103" t="e">
        <f>IF(ABS(G103+I103)=2,ROUND(P103*(1+#REF!),0),IF(I103="",P103,ROUND(P103*(1+-#REF!),0)))</f>
        <v>#REF!</v>
      </c>
      <c r="R103">
        <f t="shared" si="288"/>
        <v>6</v>
      </c>
      <c r="S103" s="138">
        <f>R103*10000*MARGIN!$G20/MARGIN!$D20</f>
        <v>46665.77410683941</v>
      </c>
      <c r="T103" s="144">
        <f t="shared" si="247"/>
        <v>124.70381883537355</v>
      </c>
      <c r="U103" s="144">
        <f t="shared" si="248"/>
        <v>124.70381883537355</v>
      </c>
      <c r="W103">
        <f t="shared" si="249"/>
        <v>0</v>
      </c>
      <c r="X103">
        <v>-1</v>
      </c>
      <c r="Y103">
        <v>-1</v>
      </c>
      <c r="Z103">
        <v>1</v>
      </c>
      <c r="AA103">
        <f t="shared" si="250"/>
        <v>0</v>
      </c>
      <c r="AB103">
        <f t="shared" si="251"/>
        <v>0</v>
      </c>
      <c r="AC103">
        <v>4.0058894533699999E-3</v>
      </c>
      <c r="AD103" s="116" t="s">
        <v>1108</v>
      </c>
      <c r="AE103">
        <v>50</v>
      </c>
      <c r="AF103" t="str">
        <f t="shared" si="252"/>
        <v>TRUE</v>
      </c>
      <c r="AG103">
        <f>ROUND(MARGIN!$J20,0)</f>
        <v>6</v>
      </c>
      <c r="AH103">
        <f t="shared" si="289"/>
        <v>8</v>
      </c>
      <c r="AI103">
        <f t="shared" si="290"/>
        <v>6</v>
      </c>
      <c r="AJ103" s="138">
        <f>AI103*10000*MARGIN!$G20/MARGIN!$D20</f>
        <v>46665.77410683941</v>
      </c>
      <c r="AK103" s="196">
        <f t="shared" si="253"/>
        <v>-186.93793232793482</v>
      </c>
      <c r="AL103" s="196">
        <f t="shared" si="254"/>
        <v>-186.93793232793482</v>
      </c>
      <c r="AN103">
        <f t="shared" si="255"/>
        <v>2</v>
      </c>
      <c r="AO103">
        <v>1</v>
      </c>
      <c r="AP103">
        <v>-1</v>
      </c>
      <c r="AQ103">
        <v>1</v>
      </c>
      <c r="AR103">
        <f t="shared" si="256"/>
        <v>1</v>
      </c>
      <c r="AS103">
        <f t="shared" si="257"/>
        <v>0</v>
      </c>
      <c r="AT103">
        <v>8.9838950469699999E-4</v>
      </c>
      <c r="AU103" s="116" t="s">
        <v>1108</v>
      </c>
      <c r="AV103">
        <v>50</v>
      </c>
      <c r="AW103" t="str">
        <f t="shared" si="258"/>
        <v>TRUE</v>
      </c>
      <c r="AX103">
        <f>ROUND(MARGIN!$J20,0)</f>
        <v>6</v>
      </c>
      <c r="AY103">
        <f t="shared" si="291"/>
        <v>5</v>
      </c>
      <c r="AZ103">
        <f t="shared" si="292"/>
        <v>6</v>
      </c>
      <c r="BA103" s="138">
        <f>AZ103*10000*MARGIN!$G20/MARGIN!$D20</f>
        <v>46665.77410683941</v>
      </c>
      <c r="BB103" s="196">
        <f t="shared" si="259"/>
        <v>41.924041686145543</v>
      </c>
      <c r="BC103" s="196">
        <f t="shared" si="260"/>
        <v>-41.924041686145543</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1189</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1189</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1189</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1189</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1189</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1189</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1189</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1189</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1189</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1189</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1189</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1189</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1189</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1189</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1189</v>
      </c>
      <c r="SF103">
        <v>6</v>
      </c>
      <c r="SG103">
        <v>5</v>
      </c>
      <c r="SH103">
        <v>6</v>
      </c>
      <c r="SI103" s="138">
        <v>46665.77410683941</v>
      </c>
      <c r="SJ103" s="138"/>
      <c r="SK103" s="196">
        <v>0</v>
      </c>
      <c r="SL103" s="196"/>
      <c r="SM103" s="196"/>
      <c r="SN103" s="196">
        <v>0</v>
      </c>
      <c r="SO103" s="196">
        <v>0</v>
      </c>
      <c r="SP103" s="196"/>
      <c r="SQ103" s="196"/>
      <c r="SR103" s="196"/>
      <c r="SS103" s="196"/>
      <c r="ST103" s="196"/>
      <c r="SU103" s="196"/>
      <c r="SW103">
        <f t="shared" si="261"/>
        <v>-50</v>
      </c>
      <c r="TA103">
        <v>1</v>
      </c>
      <c r="TC103">
        <v>1</v>
      </c>
      <c r="TF103">
        <f t="shared" ref="TF103:TF123" si="293">IF(SX103=TE103,1,0)</f>
        <v>1</v>
      </c>
      <c r="TH103">
        <f t="shared" si="263"/>
        <v>0</v>
      </c>
      <c r="TK103" s="116" t="s">
        <v>1108</v>
      </c>
      <c r="TL103">
        <v>50</v>
      </c>
      <c r="TM103" t="str">
        <f t="shared" ref="TM103:TM123" si="294">IF(SX103="","FALSE","TRUE")</f>
        <v>FALSE</v>
      </c>
      <c r="TN103">
        <f>ROUND(MARGIN!$J20,0)</f>
        <v>6</v>
      </c>
      <c r="TO103">
        <f t="shared" si="265"/>
        <v>5</v>
      </c>
      <c r="TP103">
        <f t="shared" si="266"/>
        <v>6</v>
      </c>
      <c r="TQ103" s="138">
        <f>TP103*10000*MARGIN!$G20/MARGIN!$D20</f>
        <v>46665.77410683941</v>
      </c>
      <c r="TR103" s="138"/>
      <c r="TS103" s="196">
        <f t="shared" ref="TS103:TS123" si="295">IF(TF103=1,ABS(TQ103*TJ103),-ABS(TQ103*TJ103))</f>
        <v>0</v>
      </c>
      <c r="TT103" s="196"/>
      <c r="TU103" s="196"/>
      <c r="TV103" s="196">
        <f t="shared" si="268"/>
        <v>0</v>
      </c>
      <c r="TW103" s="196">
        <f t="shared" ref="TW103:TW123" si="296">IF(TJ103=1,ABS(TS103*TK103),-ABS(TS103*TK103))</f>
        <v>0</v>
      </c>
      <c r="TX103" s="196"/>
      <c r="TY103" s="196"/>
      <c r="TZ103" s="196"/>
      <c r="UA103" s="196"/>
      <c r="UB103" s="196"/>
      <c r="UC103" s="196"/>
      <c r="UE103">
        <f t="shared" si="270"/>
        <v>-50</v>
      </c>
      <c r="UI103">
        <v>1</v>
      </c>
      <c r="UK103">
        <v>1</v>
      </c>
      <c r="UN103">
        <f t="shared" ref="UN103:UN123" si="297">IF(UF103=UM103,1,0)</f>
        <v>1</v>
      </c>
      <c r="UP103">
        <f t="shared" si="272"/>
        <v>0</v>
      </c>
      <c r="US103" s="116" t="s">
        <v>1108</v>
      </c>
      <c r="UT103">
        <v>50</v>
      </c>
      <c r="UU103" t="str">
        <f t="shared" ref="UU103:UU123" si="298">IF(UF103="","FALSE","TRUE")</f>
        <v>FALSE</v>
      </c>
      <c r="UV103">
        <f>ROUND(MARGIN!$J20,0)</f>
        <v>6</v>
      </c>
      <c r="UW103">
        <f t="shared" si="274"/>
        <v>5</v>
      </c>
      <c r="UX103">
        <f t="shared" si="275"/>
        <v>6</v>
      </c>
      <c r="UY103" s="138">
        <f>UX103*10000*MARGIN!$G20/MARGIN!$D20</f>
        <v>46665.77410683941</v>
      </c>
      <c r="UZ103" s="138"/>
      <c r="VA103" s="196">
        <f t="shared" ref="VA103:VA123" si="299">IF(UN103=1,ABS(UY103*UR103),-ABS(UY103*UR103))</f>
        <v>0</v>
      </c>
      <c r="VB103" s="196"/>
      <c r="VC103" s="196"/>
      <c r="VD103" s="196">
        <f t="shared" si="277"/>
        <v>0</v>
      </c>
      <c r="VE103" s="196">
        <f t="shared" ref="VE103:VE123" si="300">IF(UR103=1,ABS(VA103*US103),-ABS(VA103*US103))</f>
        <v>0</v>
      </c>
      <c r="VF103" s="196"/>
      <c r="VG103" s="196"/>
      <c r="VH103" s="196"/>
      <c r="VI103" s="196"/>
      <c r="VJ103" s="196"/>
      <c r="VK103" s="196"/>
      <c r="VM103">
        <f t="shared" si="279"/>
        <v>-50</v>
      </c>
      <c r="VQ103">
        <v>1</v>
      </c>
      <c r="VS103">
        <v>1</v>
      </c>
      <c r="VV103">
        <f t="shared" ref="VV103:VV123" si="301">IF(VN103=VU103,1,0)</f>
        <v>1</v>
      </c>
      <c r="VX103">
        <f t="shared" si="281"/>
        <v>0</v>
      </c>
      <c r="WA103" s="116" t="s">
        <v>1108</v>
      </c>
      <c r="WB103">
        <v>50</v>
      </c>
      <c r="WC103" t="str">
        <f t="shared" ref="WC103:WC123" si="302">IF(VN103="","FALSE","TRUE")</f>
        <v>FALSE</v>
      </c>
      <c r="WD103">
        <f>ROUND(MARGIN!$J20,0)</f>
        <v>6</v>
      </c>
      <c r="WE103">
        <f t="shared" si="283"/>
        <v>5</v>
      </c>
      <c r="WF103">
        <f t="shared" si="284"/>
        <v>6</v>
      </c>
      <c r="WG103" s="138">
        <f>WF103*10000*MARGIN!$G20/MARGIN!$D20</f>
        <v>46665.77410683941</v>
      </c>
      <c r="WH103" s="138"/>
      <c r="WI103" s="196">
        <f t="shared" ref="WI103:WI123" si="303">IF(VV103=1,ABS(WG103*VZ103),-ABS(WG103*VZ103))</f>
        <v>0</v>
      </c>
      <c r="WJ103" s="196"/>
      <c r="WK103" s="196"/>
      <c r="WL103" s="196">
        <f t="shared" si="286"/>
        <v>0</v>
      </c>
      <c r="WM103" s="196">
        <f t="shared" ref="WM103:WM123" si="304">IF(VZ103=1,ABS(WI103*WA103),-ABS(WI103*WA103))</f>
        <v>0</v>
      </c>
      <c r="WN103" s="196"/>
      <c r="WO103" s="196"/>
      <c r="WP103" s="196"/>
      <c r="WQ103" s="196"/>
      <c r="WR103" s="196"/>
      <c r="WS103" s="196"/>
    </row>
    <row r="104" spans="1:617" x14ac:dyDescent="0.25">
      <c r="A104" s="182" t="s">
        <v>1128</v>
      </c>
      <c r="B104" s="164" t="s">
        <v>28</v>
      </c>
      <c r="F104" t="e">
        <f>-#REF!+G104</f>
        <v>#REF!</v>
      </c>
      <c r="G104">
        <v>1</v>
      </c>
      <c r="H104">
        <v>-1</v>
      </c>
      <c r="I104">
        <v>1</v>
      </c>
      <c r="J104">
        <f t="shared" si="244"/>
        <v>1</v>
      </c>
      <c r="K104">
        <f t="shared" si="245"/>
        <v>0</v>
      </c>
      <c r="L104" s="183">
        <v>7.1067194848700001E-3</v>
      </c>
      <c r="M104" s="117" t="s">
        <v>917</v>
      </c>
      <c r="N104">
        <v>50</v>
      </c>
      <c r="O104" t="str">
        <f t="shared" si="246"/>
        <v>TRUE</v>
      </c>
      <c r="P104">
        <f>ROUND(MARGIN!$J21,0)</f>
        <v>7</v>
      </c>
      <c r="Q104" t="e">
        <f>IF(ABS(G104+I104)=2,ROUND(P104*(1+#REF!),0),IF(I104="",P104,ROUND(P104*(1+-#REF!),0)))</f>
        <v>#REF!</v>
      </c>
      <c r="R104">
        <f t="shared" si="288"/>
        <v>7</v>
      </c>
      <c r="S104" s="138">
        <f>R104*10000*MARGIN!$G21/MARGIN!$D21</f>
        <v>50601.653982018353</v>
      </c>
      <c r="T104" s="144">
        <f t="shared" si="247"/>
        <v>359.61176032065947</v>
      </c>
      <c r="U104" s="144">
        <f t="shared" si="248"/>
        <v>-359.61176032065947</v>
      </c>
      <c r="W104">
        <f t="shared" si="249"/>
        <v>0</v>
      </c>
      <c r="X104">
        <v>1</v>
      </c>
      <c r="Y104">
        <v>-1</v>
      </c>
      <c r="Z104">
        <v>-1</v>
      </c>
      <c r="AA104">
        <f t="shared" si="250"/>
        <v>0</v>
      </c>
      <c r="AB104">
        <f t="shared" si="251"/>
        <v>1</v>
      </c>
      <c r="AC104">
        <v>-1.1078373600499999E-2</v>
      </c>
      <c r="AD104" s="117" t="s">
        <v>1108</v>
      </c>
      <c r="AE104">
        <v>50</v>
      </c>
      <c r="AF104" t="str">
        <f t="shared" si="252"/>
        <v>TRUE</v>
      </c>
      <c r="AG104">
        <f>ROUND(MARGIN!$J21,0)</f>
        <v>7</v>
      </c>
      <c r="AH104">
        <f t="shared" si="289"/>
        <v>5</v>
      </c>
      <c r="AI104">
        <f t="shared" si="290"/>
        <v>7</v>
      </c>
      <c r="AJ104" s="138">
        <f>AI104*10000*MARGIN!$G21/MARGIN!$D21</f>
        <v>50601.653982018353</v>
      </c>
      <c r="AK104" s="196">
        <f t="shared" si="253"/>
        <v>-560.58402761602781</v>
      </c>
      <c r="AL104" s="196">
        <f t="shared" si="254"/>
        <v>560.58402761602781</v>
      </c>
      <c r="AN104">
        <f t="shared" si="255"/>
        <v>-2</v>
      </c>
      <c r="AO104">
        <v>-1</v>
      </c>
      <c r="AP104">
        <v>1</v>
      </c>
      <c r="AQ104">
        <v>1</v>
      </c>
      <c r="AR104">
        <f t="shared" si="256"/>
        <v>0</v>
      </c>
      <c r="AS104">
        <f t="shared" si="257"/>
        <v>1</v>
      </c>
      <c r="AT104">
        <v>2.8751042783900001E-3</v>
      </c>
      <c r="AU104" s="117" t="s">
        <v>1108</v>
      </c>
      <c r="AV104">
        <v>50</v>
      </c>
      <c r="AW104" t="str">
        <f t="shared" si="258"/>
        <v>TRUE</v>
      </c>
      <c r="AX104">
        <f>ROUND(MARGIN!$J21,0)</f>
        <v>7</v>
      </c>
      <c r="AY104">
        <f t="shared" si="291"/>
        <v>5</v>
      </c>
      <c r="AZ104">
        <f t="shared" si="292"/>
        <v>7</v>
      </c>
      <c r="BA104" s="138">
        <f>AZ104*10000*MARGIN!$G21/MARGIN!$D21</f>
        <v>50601.653982018353</v>
      </c>
      <c r="BB104" s="196">
        <f t="shared" si="259"/>
        <v>-145.48503185731136</v>
      </c>
      <c r="BC104" s="196">
        <f t="shared" si="260"/>
        <v>145.48503185731136</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1189</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1189</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1189</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1189</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1189</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1189</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1189</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1189</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1189</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1189</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1189</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1189</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1189</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1189</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1189</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f t="shared" si="261"/>
        <v>-50</v>
      </c>
      <c r="TA104">
        <v>-1</v>
      </c>
      <c r="TC104">
        <v>-1</v>
      </c>
      <c r="TF104">
        <f t="shared" si="293"/>
        <v>1</v>
      </c>
      <c r="TH104">
        <f t="shared" si="263"/>
        <v>0</v>
      </c>
      <c r="TK104" s="117" t="s">
        <v>1108</v>
      </c>
      <c r="TL104">
        <v>50</v>
      </c>
      <c r="TM104" t="str">
        <f t="shared" si="294"/>
        <v>FALSE</v>
      </c>
      <c r="TN104">
        <f>ROUND(MARGIN!$J21,0)</f>
        <v>7</v>
      </c>
      <c r="TO104">
        <f t="shared" si="265"/>
        <v>5</v>
      </c>
      <c r="TP104">
        <f t="shared" si="266"/>
        <v>7</v>
      </c>
      <c r="TQ104" s="138">
        <f>TP104*10000*MARGIN!$G21/MARGIN!$D21</f>
        <v>50601.653982018353</v>
      </c>
      <c r="TR104" s="138"/>
      <c r="TS104" s="196">
        <f t="shared" si="295"/>
        <v>0</v>
      </c>
      <c r="TT104" s="196"/>
      <c r="TU104" s="196"/>
      <c r="TV104" s="196">
        <f t="shared" si="268"/>
        <v>0</v>
      </c>
      <c r="TW104" s="196">
        <f t="shared" si="296"/>
        <v>0</v>
      </c>
      <c r="TX104" s="196"/>
      <c r="TY104" s="196"/>
      <c r="TZ104" s="196"/>
      <c r="UA104" s="196"/>
      <c r="UB104" s="196"/>
      <c r="UC104" s="196"/>
      <c r="UE104">
        <f t="shared" si="270"/>
        <v>-50</v>
      </c>
      <c r="UI104">
        <v>-1</v>
      </c>
      <c r="UK104">
        <v>-1</v>
      </c>
      <c r="UN104">
        <f t="shared" si="297"/>
        <v>1</v>
      </c>
      <c r="UP104">
        <f t="shared" si="272"/>
        <v>0</v>
      </c>
      <c r="US104" s="117" t="s">
        <v>1108</v>
      </c>
      <c r="UT104">
        <v>50</v>
      </c>
      <c r="UU104" t="str">
        <f t="shared" si="298"/>
        <v>FALSE</v>
      </c>
      <c r="UV104">
        <f>ROUND(MARGIN!$J21,0)</f>
        <v>7</v>
      </c>
      <c r="UW104">
        <f t="shared" si="274"/>
        <v>5</v>
      </c>
      <c r="UX104">
        <f t="shared" si="275"/>
        <v>7</v>
      </c>
      <c r="UY104" s="138">
        <f>UX104*10000*MARGIN!$G21/MARGIN!$D21</f>
        <v>50601.653982018353</v>
      </c>
      <c r="UZ104" s="138"/>
      <c r="VA104" s="196">
        <f t="shared" si="299"/>
        <v>0</v>
      </c>
      <c r="VB104" s="196"/>
      <c r="VC104" s="196"/>
      <c r="VD104" s="196">
        <f t="shared" si="277"/>
        <v>0</v>
      </c>
      <c r="VE104" s="196">
        <f t="shared" si="300"/>
        <v>0</v>
      </c>
      <c r="VF104" s="196"/>
      <c r="VG104" s="196"/>
      <c r="VH104" s="196"/>
      <c r="VI104" s="196"/>
      <c r="VJ104" s="196"/>
      <c r="VK104" s="196"/>
      <c r="VM104">
        <f t="shared" si="279"/>
        <v>-50</v>
      </c>
      <c r="VQ104">
        <v>-1</v>
      </c>
      <c r="VS104">
        <v>-1</v>
      </c>
      <c r="VV104">
        <f t="shared" si="301"/>
        <v>1</v>
      </c>
      <c r="VX104">
        <f t="shared" si="281"/>
        <v>0</v>
      </c>
      <c r="WA104" s="117" t="s">
        <v>1108</v>
      </c>
      <c r="WB104">
        <v>50</v>
      </c>
      <c r="WC104" t="str">
        <f t="shared" si="302"/>
        <v>FALSE</v>
      </c>
      <c r="WD104">
        <f>ROUND(MARGIN!$J21,0)</f>
        <v>7</v>
      </c>
      <c r="WE104">
        <f t="shared" si="283"/>
        <v>5</v>
      </c>
      <c r="WF104">
        <f t="shared" si="284"/>
        <v>7</v>
      </c>
      <c r="WG104" s="138">
        <f>WF104*10000*MARGIN!$G21/MARGIN!$D21</f>
        <v>50601.653982018353</v>
      </c>
      <c r="WH104" s="138"/>
      <c r="WI104" s="196">
        <f t="shared" si="303"/>
        <v>0</v>
      </c>
      <c r="WJ104" s="196"/>
      <c r="WK104" s="196"/>
      <c r="WL104" s="196">
        <f t="shared" si="286"/>
        <v>0</v>
      </c>
      <c r="WM104" s="196">
        <f t="shared" si="304"/>
        <v>0</v>
      </c>
      <c r="WN104" s="196"/>
      <c r="WO104" s="196"/>
      <c r="WP104" s="196"/>
      <c r="WQ104" s="196"/>
      <c r="WR104" s="196"/>
      <c r="WS104" s="196"/>
    </row>
    <row r="105" spans="1:617" x14ac:dyDescent="0.25">
      <c r="A105" t="s">
        <v>1100</v>
      </c>
      <c r="B105" s="164" t="s">
        <v>25</v>
      </c>
      <c r="F105" t="e">
        <f>-#REF!+G105</f>
        <v>#REF!</v>
      </c>
      <c r="G105">
        <v>-1</v>
      </c>
      <c r="H105">
        <v>1</v>
      </c>
      <c r="I105">
        <v>-1</v>
      </c>
      <c r="J105">
        <f t="shared" si="244"/>
        <v>1</v>
      </c>
      <c r="K105">
        <f t="shared" si="245"/>
        <v>0</v>
      </c>
      <c r="L105" s="183">
        <v>-1.5133838109499999E-2</v>
      </c>
      <c r="M105" s="117" t="s">
        <v>917</v>
      </c>
      <c r="N105">
        <v>50</v>
      </c>
      <c r="O105" t="str">
        <f t="shared" si="246"/>
        <v>TRUE</v>
      </c>
      <c r="P105">
        <f>ROUND(MARGIN!$J22,0)</f>
        <v>4</v>
      </c>
      <c r="Q105" t="e">
        <f>IF(ABS(G105+I105)=2,ROUND(P105*(1+#REF!),0),IF(I105="",P105,ROUND(P105*(1+-#REF!),0)))</f>
        <v>#REF!</v>
      </c>
      <c r="R105">
        <f t="shared" si="288"/>
        <v>4</v>
      </c>
      <c r="S105" s="138">
        <f>R105*10000*MARGIN!$G22/MARGIN!$D22</f>
        <v>53151.440832000008</v>
      </c>
      <c r="T105" s="144">
        <f t="shared" si="247"/>
        <v>804.38530083815613</v>
      </c>
      <c r="U105" s="144">
        <f t="shared" si="248"/>
        <v>-804.38530083815613</v>
      </c>
      <c r="W105">
        <f t="shared" si="249"/>
        <v>2</v>
      </c>
      <c r="X105">
        <v>1</v>
      </c>
      <c r="Y105">
        <v>1</v>
      </c>
      <c r="Z105">
        <v>-1</v>
      </c>
      <c r="AA105">
        <f t="shared" si="250"/>
        <v>0</v>
      </c>
      <c r="AB105">
        <f t="shared" si="251"/>
        <v>0</v>
      </c>
      <c r="AC105">
        <v>-2.6857611495100002E-4</v>
      </c>
      <c r="AD105" s="117" t="s">
        <v>1108</v>
      </c>
      <c r="AE105">
        <v>50</v>
      </c>
      <c r="AF105" t="str">
        <f t="shared" si="252"/>
        <v>TRUE</v>
      </c>
      <c r="AG105">
        <f>ROUND(MARGIN!$J22,0)</f>
        <v>4</v>
      </c>
      <c r="AH105">
        <f t="shared" si="289"/>
        <v>5</v>
      </c>
      <c r="AI105">
        <f t="shared" si="290"/>
        <v>4</v>
      </c>
      <c r="AJ105" s="138">
        <f>AI105*10000*MARGIN!$G22/MARGIN!$D22</f>
        <v>53151.440832000008</v>
      </c>
      <c r="AK105" s="196">
        <f t="shared" si="253"/>
        <v>-14.275207482706511</v>
      </c>
      <c r="AL105" s="196">
        <f t="shared" si="254"/>
        <v>-14.275207482706511</v>
      </c>
      <c r="AN105">
        <f t="shared" si="255"/>
        <v>0</v>
      </c>
      <c r="AO105">
        <v>1</v>
      </c>
      <c r="AP105">
        <v>1</v>
      </c>
      <c r="AQ105">
        <v>-1</v>
      </c>
      <c r="AR105">
        <f t="shared" si="256"/>
        <v>0</v>
      </c>
      <c r="AS105">
        <f t="shared" si="257"/>
        <v>0</v>
      </c>
      <c r="AT105">
        <v>-6.2364776374300001E-4</v>
      </c>
      <c r="AU105" s="117" t="s">
        <v>1108</v>
      </c>
      <c r="AV105">
        <v>50</v>
      </c>
      <c r="AW105" t="str">
        <f t="shared" si="258"/>
        <v>TRUE</v>
      </c>
      <c r="AX105">
        <f>ROUND(MARGIN!$J22,0)</f>
        <v>4</v>
      </c>
      <c r="AY105">
        <f t="shared" si="291"/>
        <v>5</v>
      </c>
      <c r="AZ105">
        <f t="shared" si="292"/>
        <v>4</v>
      </c>
      <c r="BA105" s="138">
        <f>AZ105*10000*MARGIN!$G22/MARGIN!$D22</f>
        <v>53151.440832000008</v>
      </c>
      <c r="BB105" s="196">
        <f t="shared" si="259"/>
        <v>-33.147777214595187</v>
      </c>
      <c r="BC105" s="196">
        <f t="shared" si="260"/>
        <v>-33.147777214595187</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1189</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1189</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1189</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1189</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1189</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1189</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1189</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1189</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1189</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1189</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1189</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1189</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1189</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1189</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1189</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f t="shared" si="261"/>
        <v>-50</v>
      </c>
      <c r="TA105">
        <v>1</v>
      </c>
      <c r="TC105">
        <v>1</v>
      </c>
      <c r="TF105">
        <f t="shared" si="293"/>
        <v>1</v>
      </c>
      <c r="TH105">
        <f t="shared" si="263"/>
        <v>0</v>
      </c>
      <c r="TK105" s="117" t="s">
        <v>1108</v>
      </c>
      <c r="TL105">
        <v>50</v>
      </c>
      <c r="TM105" t="str">
        <f t="shared" si="294"/>
        <v>FALSE</v>
      </c>
      <c r="TN105">
        <f>ROUND(MARGIN!$J22,0)</f>
        <v>4</v>
      </c>
      <c r="TO105">
        <f t="shared" si="265"/>
        <v>3</v>
      </c>
      <c r="TP105">
        <f t="shared" si="266"/>
        <v>4</v>
      </c>
      <c r="TQ105" s="138">
        <f>TP105*10000*MARGIN!$G22/MARGIN!$D22</f>
        <v>53151.440832000008</v>
      </c>
      <c r="TR105" s="138"/>
      <c r="TS105" s="196">
        <f t="shared" si="295"/>
        <v>0</v>
      </c>
      <c r="TT105" s="196"/>
      <c r="TU105" s="196"/>
      <c r="TV105" s="196">
        <f t="shared" si="268"/>
        <v>0</v>
      </c>
      <c r="TW105" s="196">
        <f t="shared" si="296"/>
        <v>0</v>
      </c>
      <c r="TX105" s="196"/>
      <c r="TY105" s="196"/>
      <c r="TZ105" s="196"/>
      <c r="UA105" s="196"/>
      <c r="UB105" s="196"/>
      <c r="UC105" s="196"/>
      <c r="UE105">
        <f t="shared" si="270"/>
        <v>-50</v>
      </c>
      <c r="UI105">
        <v>1</v>
      </c>
      <c r="UK105">
        <v>1</v>
      </c>
      <c r="UN105">
        <f t="shared" si="297"/>
        <v>1</v>
      </c>
      <c r="UP105">
        <f t="shared" si="272"/>
        <v>0</v>
      </c>
      <c r="US105" s="117" t="s">
        <v>1108</v>
      </c>
      <c r="UT105">
        <v>50</v>
      </c>
      <c r="UU105" t="str">
        <f t="shared" si="298"/>
        <v>FALSE</v>
      </c>
      <c r="UV105">
        <f>ROUND(MARGIN!$J22,0)</f>
        <v>4</v>
      </c>
      <c r="UW105">
        <f t="shared" si="274"/>
        <v>3</v>
      </c>
      <c r="UX105">
        <f t="shared" si="275"/>
        <v>4</v>
      </c>
      <c r="UY105" s="138">
        <f>UX105*10000*MARGIN!$G22/MARGIN!$D22</f>
        <v>53151.440832000008</v>
      </c>
      <c r="UZ105" s="138"/>
      <c r="VA105" s="196">
        <f t="shared" si="299"/>
        <v>0</v>
      </c>
      <c r="VB105" s="196"/>
      <c r="VC105" s="196"/>
      <c r="VD105" s="196">
        <f t="shared" si="277"/>
        <v>0</v>
      </c>
      <c r="VE105" s="196">
        <f t="shared" si="300"/>
        <v>0</v>
      </c>
      <c r="VF105" s="196"/>
      <c r="VG105" s="196"/>
      <c r="VH105" s="196"/>
      <c r="VI105" s="196"/>
      <c r="VJ105" s="196"/>
      <c r="VK105" s="196"/>
      <c r="VM105">
        <f t="shared" si="279"/>
        <v>-50</v>
      </c>
      <c r="VQ105">
        <v>1</v>
      </c>
      <c r="VS105">
        <v>1</v>
      </c>
      <c r="VV105">
        <f t="shared" si="301"/>
        <v>1</v>
      </c>
      <c r="VX105">
        <f t="shared" si="281"/>
        <v>0</v>
      </c>
      <c r="WA105" s="117" t="s">
        <v>1108</v>
      </c>
      <c r="WB105">
        <v>50</v>
      </c>
      <c r="WC105" t="str">
        <f t="shared" si="302"/>
        <v>FALSE</v>
      </c>
      <c r="WD105">
        <f>ROUND(MARGIN!$J22,0)</f>
        <v>4</v>
      </c>
      <c r="WE105">
        <f t="shared" si="283"/>
        <v>3</v>
      </c>
      <c r="WF105">
        <f t="shared" si="284"/>
        <v>4</v>
      </c>
      <c r="WG105" s="138">
        <f>WF105*10000*MARGIN!$G22/MARGIN!$D22</f>
        <v>53151.440832000008</v>
      </c>
      <c r="WH105" s="138"/>
      <c r="WI105" s="196">
        <f t="shared" si="303"/>
        <v>0</v>
      </c>
      <c r="WJ105" s="196"/>
      <c r="WK105" s="196"/>
      <c r="WL105" s="196">
        <f t="shared" si="286"/>
        <v>0</v>
      </c>
      <c r="WM105" s="196">
        <f t="shared" si="304"/>
        <v>0</v>
      </c>
      <c r="WN105" s="196"/>
      <c r="WO105" s="196"/>
      <c r="WP105" s="196"/>
      <c r="WQ105" s="196"/>
      <c r="WR105" s="196"/>
      <c r="WS105" s="196"/>
    </row>
    <row r="106" spans="1:617" x14ac:dyDescent="0.25">
      <c r="A106" t="s">
        <v>1098</v>
      </c>
      <c r="B106" s="164" t="s">
        <v>26</v>
      </c>
      <c r="F106" t="e">
        <f>-#REF!+G106</f>
        <v>#REF!</v>
      </c>
      <c r="G106">
        <v>1</v>
      </c>
      <c r="H106">
        <v>1</v>
      </c>
      <c r="I106">
        <v>-1</v>
      </c>
      <c r="J106">
        <f t="shared" si="244"/>
        <v>0</v>
      </c>
      <c r="K106">
        <f t="shared" si="245"/>
        <v>0</v>
      </c>
      <c r="L106" s="183">
        <v>-7.7945543167700004E-3</v>
      </c>
      <c r="M106" s="117" t="s">
        <v>917</v>
      </c>
      <c r="N106">
        <v>50</v>
      </c>
      <c r="O106" t="str">
        <f t="shared" si="246"/>
        <v>TRUE</v>
      </c>
      <c r="P106">
        <f>ROUND(MARGIN!$J23,0)</f>
        <v>4</v>
      </c>
      <c r="Q106" t="e">
        <f>IF(ABS(G106+I106)=2,ROUND(P106*(1+#REF!),0),IF(I106="",P106,ROUND(P106*(1+-#REF!),0)))</f>
        <v>#REF!</v>
      </c>
      <c r="R106">
        <f t="shared" si="288"/>
        <v>4</v>
      </c>
      <c r="S106" s="138">
        <f>R106*10000*MARGIN!$G23/MARGIN!$D23</f>
        <v>53173.359148909869</v>
      </c>
      <c r="T106" s="144">
        <f t="shared" si="247"/>
        <v>-414.46263609129699</v>
      </c>
      <c r="U106" s="144">
        <f t="shared" si="248"/>
        <v>-414.46263609129699</v>
      </c>
      <c r="W106">
        <f t="shared" si="249"/>
        <v>-2</v>
      </c>
      <c r="X106">
        <v>-1</v>
      </c>
      <c r="Y106">
        <v>1</v>
      </c>
      <c r="Z106">
        <v>-1</v>
      </c>
      <c r="AA106">
        <f t="shared" si="250"/>
        <v>1</v>
      </c>
      <c r="AB106">
        <f t="shared" si="251"/>
        <v>0</v>
      </c>
      <c r="AC106">
        <v>-1.114491209E-2</v>
      </c>
      <c r="AD106" s="117" t="s">
        <v>1108</v>
      </c>
      <c r="AE106">
        <v>50</v>
      </c>
      <c r="AF106" t="str">
        <f t="shared" si="252"/>
        <v>TRUE</v>
      </c>
      <c r="AG106">
        <f>ROUND(MARGIN!$J23,0)</f>
        <v>4</v>
      </c>
      <c r="AH106">
        <f t="shared" si="289"/>
        <v>3</v>
      </c>
      <c r="AI106">
        <f t="shared" si="290"/>
        <v>4</v>
      </c>
      <c r="AJ106" s="138">
        <f>AI106*10000*MARGIN!$G23/MARGIN!$D23</f>
        <v>53173.359148909869</v>
      </c>
      <c r="AK106" s="196">
        <f t="shared" si="253"/>
        <v>592.61241324459775</v>
      </c>
      <c r="AL106" s="196">
        <f t="shared" si="254"/>
        <v>-592.61241324459775</v>
      </c>
      <c r="AN106">
        <f t="shared" si="255"/>
        <v>0</v>
      </c>
      <c r="AO106">
        <v>-1</v>
      </c>
      <c r="AP106">
        <v>1</v>
      </c>
      <c r="AQ106">
        <v>1</v>
      </c>
      <c r="AR106">
        <f t="shared" si="256"/>
        <v>0</v>
      </c>
      <c r="AS106">
        <f t="shared" si="257"/>
        <v>1</v>
      </c>
      <c r="AT106">
        <v>1.7130620985E-3</v>
      </c>
      <c r="AU106" s="117" t="s">
        <v>1108</v>
      </c>
      <c r="AV106">
        <v>50</v>
      </c>
      <c r="AW106" t="str">
        <f t="shared" si="258"/>
        <v>TRUE</v>
      </c>
      <c r="AX106">
        <f>ROUND(MARGIN!$J23,0)</f>
        <v>4</v>
      </c>
      <c r="AY106">
        <f t="shared" si="291"/>
        <v>3</v>
      </c>
      <c r="AZ106">
        <f t="shared" si="292"/>
        <v>4</v>
      </c>
      <c r="BA106" s="138">
        <f>AZ106*10000*MARGIN!$G23/MARGIN!$D23</f>
        <v>53173.359148909869</v>
      </c>
      <c r="BB106" s="196">
        <f t="shared" si="259"/>
        <v>-91.089266207925718</v>
      </c>
      <c r="BC106" s="196">
        <f t="shared" si="260"/>
        <v>91.089266207925718</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1189</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1189</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1189</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1189</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1189</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1189</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1189</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1189</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1189</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1189</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1189</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1189</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1189</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1189</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1189</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f t="shared" si="261"/>
        <v>-50</v>
      </c>
      <c r="TA106">
        <v>1</v>
      </c>
      <c r="TC106">
        <v>1</v>
      </c>
      <c r="TF106">
        <f t="shared" si="293"/>
        <v>1</v>
      </c>
      <c r="TH106">
        <f t="shared" si="263"/>
        <v>0</v>
      </c>
      <c r="TK106" s="117" t="s">
        <v>1108</v>
      </c>
      <c r="TL106">
        <v>50</v>
      </c>
      <c r="TM106" t="str">
        <f t="shared" si="294"/>
        <v>FALSE</v>
      </c>
      <c r="TN106">
        <f>ROUND(MARGIN!$J23,0)</f>
        <v>4</v>
      </c>
      <c r="TO106">
        <f t="shared" si="265"/>
        <v>3</v>
      </c>
      <c r="TP106">
        <f t="shared" si="266"/>
        <v>4</v>
      </c>
      <c r="TQ106" s="138">
        <f>TP106*10000*MARGIN!$G23/MARGIN!$D23</f>
        <v>53173.359148909869</v>
      </c>
      <c r="TR106" s="138"/>
      <c r="TS106" s="196">
        <f t="shared" si="295"/>
        <v>0</v>
      </c>
      <c r="TT106" s="196"/>
      <c r="TU106" s="196"/>
      <c r="TV106" s="196">
        <f t="shared" si="268"/>
        <v>0</v>
      </c>
      <c r="TW106" s="196">
        <f t="shared" si="296"/>
        <v>0</v>
      </c>
      <c r="TX106" s="196"/>
      <c r="TY106" s="196"/>
      <c r="TZ106" s="196"/>
      <c r="UA106" s="196"/>
      <c r="UB106" s="196"/>
      <c r="UC106" s="196"/>
      <c r="UE106">
        <f t="shared" si="270"/>
        <v>-50</v>
      </c>
      <c r="UI106">
        <v>1</v>
      </c>
      <c r="UK106">
        <v>1</v>
      </c>
      <c r="UN106">
        <f t="shared" si="297"/>
        <v>1</v>
      </c>
      <c r="UP106">
        <f t="shared" si="272"/>
        <v>0</v>
      </c>
      <c r="US106" s="117" t="s">
        <v>1108</v>
      </c>
      <c r="UT106">
        <v>50</v>
      </c>
      <c r="UU106" t="str">
        <f t="shared" si="298"/>
        <v>FALSE</v>
      </c>
      <c r="UV106">
        <f>ROUND(MARGIN!$J23,0)</f>
        <v>4</v>
      </c>
      <c r="UW106">
        <f t="shared" si="274"/>
        <v>3</v>
      </c>
      <c r="UX106">
        <f t="shared" si="275"/>
        <v>4</v>
      </c>
      <c r="UY106" s="138">
        <f>UX106*10000*MARGIN!$G23/MARGIN!$D23</f>
        <v>53173.359148909869</v>
      </c>
      <c r="UZ106" s="138"/>
      <c r="VA106" s="196">
        <f t="shared" si="299"/>
        <v>0</v>
      </c>
      <c r="VB106" s="196"/>
      <c r="VC106" s="196"/>
      <c r="VD106" s="196">
        <f t="shared" si="277"/>
        <v>0</v>
      </c>
      <c r="VE106" s="196">
        <f t="shared" si="300"/>
        <v>0</v>
      </c>
      <c r="VF106" s="196"/>
      <c r="VG106" s="196"/>
      <c r="VH106" s="196"/>
      <c r="VI106" s="196"/>
      <c r="VJ106" s="196"/>
      <c r="VK106" s="196"/>
      <c r="VM106">
        <f t="shared" si="279"/>
        <v>-50</v>
      </c>
      <c r="VQ106">
        <v>1</v>
      </c>
      <c r="VS106">
        <v>1</v>
      </c>
      <c r="VV106">
        <f t="shared" si="301"/>
        <v>1</v>
      </c>
      <c r="VX106">
        <f t="shared" si="281"/>
        <v>0</v>
      </c>
      <c r="WA106" s="117" t="s">
        <v>1108</v>
      </c>
      <c r="WB106">
        <v>50</v>
      </c>
      <c r="WC106" t="str">
        <f t="shared" si="302"/>
        <v>FALSE</v>
      </c>
      <c r="WD106">
        <f>ROUND(MARGIN!$J23,0)</f>
        <v>4</v>
      </c>
      <c r="WE106">
        <f t="shared" si="283"/>
        <v>3</v>
      </c>
      <c r="WF106">
        <f t="shared" si="284"/>
        <v>4</v>
      </c>
      <c r="WG106" s="138">
        <f>WF106*10000*MARGIN!$G23/MARGIN!$D23</f>
        <v>53173.359148909869</v>
      </c>
      <c r="WH106" s="138"/>
      <c r="WI106" s="196">
        <f t="shared" si="303"/>
        <v>0</v>
      </c>
      <c r="WJ106" s="196"/>
      <c r="WK106" s="196"/>
      <c r="WL106" s="196">
        <f t="shared" si="286"/>
        <v>0</v>
      </c>
      <c r="WM106" s="196">
        <f t="shared" si="304"/>
        <v>0</v>
      </c>
      <c r="WN106" s="196"/>
      <c r="WO106" s="196"/>
      <c r="WP106" s="196"/>
      <c r="WQ106" s="196"/>
      <c r="WR106" s="196"/>
      <c r="WS106" s="196"/>
    </row>
    <row r="107" spans="1:617" x14ac:dyDescent="0.25">
      <c r="A107" t="s">
        <v>1101</v>
      </c>
      <c r="B107" s="164" t="s">
        <v>14</v>
      </c>
      <c r="F107" t="e">
        <f>-#REF!+G107</f>
        <v>#REF!</v>
      </c>
      <c r="G107">
        <v>-1</v>
      </c>
      <c r="H107">
        <v>1</v>
      </c>
      <c r="I107">
        <v>1</v>
      </c>
      <c r="J107">
        <f t="shared" si="244"/>
        <v>0</v>
      </c>
      <c r="K107">
        <f t="shared" si="245"/>
        <v>1</v>
      </c>
      <c r="L107" s="183">
        <v>7.40586644477E-3</v>
      </c>
      <c r="M107" s="116" t="s">
        <v>917</v>
      </c>
      <c r="N107">
        <v>50</v>
      </c>
      <c r="O107" t="str">
        <f t="shared" si="246"/>
        <v>TRUE</v>
      </c>
      <c r="P107">
        <f>ROUND(MARGIN!$J24,0)</f>
        <v>4</v>
      </c>
      <c r="Q107" t="e">
        <f>IF(ABS(G107+I107)=2,ROUND(P107*(1+#REF!),0),IF(I107="",P107,ROUND(P107*(1+-#REF!),0)))</f>
        <v>#REF!</v>
      </c>
      <c r="R107">
        <f t="shared" si="288"/>
        <v>4</v>
      </c>
      <c r="S107" s="138">
        <f>R107*10000*MARGIN!$G24/MARGIN!$D24</f>
        <v>53170</v>
      </c>
      <c r="T107" s="144">
        <f t="shared" si="247"/>
        <v>-393.76991886842092</v>
      </c>
      <c r="U107" s="144">
        <f t="shared" si="248"/>
        <v>393.76991886842092</v>
      </c>
      <c r="W107">
        <f t="shared" si="249"/>
        <v>2</v>
      </c>
      <c r="X107">
        <v>1</v>
      </c>
      <c r="Y107">
        <v>1</v>
      </c>
      <c r="Z107">
        <v>-1</v>
      </c>
      <c r="AA107">
        <f t="shared" si="250"/>
        <v>0</v>
      </c>
      <c r="AB107">
        <f t="shared" si="251"/>
        <v>0</v>
      </c>
      <c r="AC107">
        <v>-6.1468357218600004E-3</v>
      </c>
      <c r="AD107" s="116" t="s">
        <v>1108</v>
      </c>
      <c r="AE107">
        <v>50</v>
      </c>
      <c r="AF107" t="str">
        <f t="shared" si="252"/>
        <v>TRUE</v>
      </c>
      <c r="AG107">
        <f>ROUND(MARGIN!$J24,0)</f>
        <v>4</v>
      </c>
      <c r="AH107">
        <f t="shared" si="289"/>
        <v>5</v>
      </c>
      <c r="AI107">
        <f t="shared" si="290"/>
        <v>4</v>
      </c>
      <c r="AJ107" s="138">
        <f>AI107*10000*MARGIN!$G24/MARGIN!$D24</f>
        <v>53170</v>
      </c>
      <c r="AK107" s="196">
        <f t="shared" si="253"/>
        <v>-326.82725533129621</v>
      </c>
      <c r="AL107" s="196">
        <f t="shared" si="254"/>
        <v>-326.82725533129621</v>
      </c>
      <c r="AN107">
        <f t="shared" si="255"/>
        <v>-2</v>
      </c>
      <c r="AO107">
        <v>-1</v>
      </c>
      <c r="AP107">
        <v>-1</v>
      </c>
      <c r="AQ107">
        <v>1</v>
      </c>
      <c r="AR107">
        <f t="shared" si="256"/>
        <v>0</v>
      </c>
      <c r="AS107">
        <f t="shared" si="257"/>
        <v>0</v>
      </c>
      <c r="AT107">
        <v>7.2168161512600002E-3</v>
      </c>
      <c r="AU107" s="116" t="s">
        <v>1108</v>
      </c>
      <c r="AV107">
        <v>50</v>
      </c>
      <c r="AW107" t="str">
        <f t="shared" si="258"/>
        <v>TRUE</v>
      </c>
      <c r="AX107">
        <f>ROUND(MARGIN!$J24,0)</f>
        <v>4</v>
      </c>
      <c r="AY107">
        <f t="shared" si="291"/>
        <v>5</v>
      </c>
      <c r="AZ107">
        <f t="shared" si="292"/>
        <v>4</v>
      </c>
      <c r="BA107" s="138">
        <f>AZ107*10000*MARGIN!$G24/MARGIN!$D24</f>
        <v>53170</v>
      </c>
      <c r="BB107" s="196">
        <f t="shared" si="259"/>
        <v>-383.71811476249422</v>
      </c>
      <c r="BC107" s="196">
        <f t="shared" si="260"/>
        <v>-383.71811476249422</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1189</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1189</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1189</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1189</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1189</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1189</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1189</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1189</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1189</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1189</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1189</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1189</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1189</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1189</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1189</v>
      </c>
      <c r="SF107">
        <v>4</v>
      </c>
      <c r="SG107">
        <v>3</v>
      </c>
      <c r="SH107">
        <v>4</v>
      </c>
      <c r="SI107" s="138">
        <v>53170</v>
      </c>
      <c r="SJ107" s="138"/>
      <c r="SK107" s="196">
        <v>0</v>
      </c>
      <c r="SL107" s="196"/>
      <c r="SM107" s="196"/>
      <c r="SN107" s="196">
        <v>0</v>
      </c>
      <c r="SO107" s="196">
        <v>0</v>
      </c>
      <c r="SP107" s="196"/>
      <c r="SQ107" s="196"/>
      <c r="SR107" s="196"/>
      <c r="SS107" s="196"/>
      <c r="ST107" s="196"/>
      <c r="SU107" s="196"/>
      <c r="SW107">
        <f t="shared" si="261"/>
        <v>-50</v>
      </c>
      <c r="TA107">
        <v>1</v>
      </c>
      <c r="TC107">
        <v>1</v>
      </c>
      <c r="TF107">
        <f t="shared" si="293"/>
        <v>1</v>
      </c>
      <c r="TH107">
        <f t="shared" si="263"/>
        <v>0</v>
      </c>
      <c r="TK107" s="116" t="s">
        <v>1108</v>
      </c>
      <c r="TL107">
        <v>50</v>
      </c>
      <c r="TM107" t="str">
        <f t="shared" si="294"/>
        <v>FALSE</v>
      </c>
      <c r="TN107">
        <f>ROUND(MARGIN!$J24,0)</f>
        <v>4</v>
      </c>
      <c r="TO107">
        <f t="shared" si="265"/>
        <v>3</v>
      </c>
      <c r="TP107">
        <f t="shared" si="266"/>
        <v>4</v>
      </c>
      <c r="TQ107" s="138">
        <f>TP107*10000*MARGIN!$G24/MARGIN!$D24</f>
        <v>53170</v>
      </c>
      <c r="TR107" s="138"/>
      <c r="TS107" s="196">
        <f t="shared" si="295"/>
        <v>0</v>
      </c>
      <c r="TT107" s="196"/>
      <c r="TU107" s="196"/>
      <c r="TV107" s="196">
        <f t="shared" si="268"/>
        <v>0</v>
      </c>
      <c r="TW107" s="196">
        <f t="shared" si="296"/>
        <v>0</v>
      </c>
      <c r="TX107" s="196"/>
      <c r="TY107" s="196"/>
      <c r="TZ107" s="196"/>
      <c r="UA107" s="196"/>
      <c r="UB107" s="196"/>
      <c r="UC107" s="196"/>
      <c r="UE107">
        <f t="shared" si="270"/>
        <v>-50</v>
      </c>
      <c r="UI107">
        <v>1</v>
      </c>
      <c r="UK107">
        <v>1</v>
      </c>
      <c r="UN107">
        <f t="shared" si="297"/>
        <v>1</v>
      </c>
      <c r="UP107">
        <f t="shared" si="272"/>
        <v>0</v>
      </c>
      <c r="US107" s="116" t="s">
        <v>1108</v>
      </c>
      <c r="UT107">
        <v>50</v>
      </c>
      <c r="UU107" t="str">
        <f t="shared" si="298"/>
        <v>FALSE</v>
      </c>
      <c r="UV107">
        <f>ROUND(MARGIN!$J24,0)</f>
        <v>4</v>
      </c>
      <c r="UW107">
        <f t="shared" si="274"/>
        <v>3</v>
      </c>
      <c r="UX107">
        <f t="shared" si="275"/>
        <v>4</v>
      </c>
      <c r="UY107" s="138">
        <f>UX107*10000*MARGIN!$G24/MARGIN!$D24</f>
        <v>53170</v>
      </c>
      <c r="UZ107" s="138"/>
      <c r="VA107" s="196">
        <f t="shared" si="299"/>
        <v>0</v>
      </c>
      <c r="VB107" s="196"/>
      <c r="VC107" s="196"/>
      <c r="VD107" s="196">
        <f t="shared" si="277"/>
        <v>0</v>
      </c>
      <c r="VE107" s="196">
        <f t="shared" si="300"/>
        <v>0</v>
      </c>
      <c r="VF107" s="196"/>
      <c r="VG107" s="196"/>
      <c r="VH107" s="196"/>
      <c r="VI107" s="196"/>
      <c r="VJ107" s="196"/>
      <c r="VK107" s="196"/>
      <c r="VM107">
        <f t="shared" si="279"/>
        <v>-50</v>
      </c>
      <c r="VQ107">
        <v>1</v>
      </c>
      <c r="VS107">
        <v>1</v>
      </c>
      <c r="VV107">
        <f t="shared" si="301"/>
        <v>1</v>
      </c>
      <c r="VX107">
        <f t="shared" si="281"/>
        <v>0</v>
      </c>
      <c r="WA107" s="116" t="s">
        <v>1108</v>
      </c>
      <c r="WB107">
        <v>50</v>
      </c>
      <c r="WC107" t="str">
        <f t="shared" si="302"/>
        <v>FALSE</v>
      </c>
      <c r="WD107">
        <f>ROUND(MARGIN!$J24,0)</f>
        <v>4</v>
      </c>
      <c r="WE107">
        <f t="shared" si="283"/>
        <v>3</v>
      </c>
      <c r="WF107">
        <f t="shared" si="284"/>
        <v>4</v>
      </c>
      <c r="WG107" s="138">
        <f>WF107*10000*MARGIN!$G24/MARGIN!$D24</f>
        <v>53170</v>
      </c>
      <c r="WH107" s="138"/>
      <c r="WI107" s="196">
        <f t="shared" si="303"/>
        <v>0</v>
      </c>
      <c r="WJ107" s="196"/>
      <c r="WK107" s="196"/>
      <c r="WL107" s="196">
        <f t="shared" si="286"/>
        <v>0</v>
      </c>
      <c r="WM107" s="196">
        <f t="shared" si="304"/>
        <v>0</v>
      </c>
      <c r="WN107" s="196"/>
      <c r="WO107" s="196"/>
      <c r="WP107" s="196"/>
      <c r="WQ107" s="196"/>
      <c r="WR107" s="196"/>
      <c r="WS107" s="196"/>
    </row>
    <row r="108" spans="1:617" x14ac:dyDescent="0.25">
      <c r="A108" t="s">
        <v>1099</v>
      </c>
      <c r="B108" s="164" t="s">
        <v>6</v>
      </c>
      <c r="F108" t="e">
        <f>-#REF!+G108</f>
        <v>#REF!</v>
      </c>
      <c r="G108">
        <v>-1</v>
      </c>
      <c r="H108">
        <v>-1</v>
      </c>
      <c r="I108">
        <v>-1</v>
      </c>
      <c r="J108">
        <f t="shared" si="244"/>
        <v>1</v>
      </c>
      <c r="K108">
        <f t="shared" si="245"/>
        <v>1</v>
      </c>
      <c r="L108" s="183">
        <v>-1.50379292115E-2</v>
      </c>
      <c r="M108" s="117" t="s">
        <v>917</v>
      </c>
      <c r="N108">
        <v>50</v>
      </c>
      <c r="O108" t="str">
        <f t="shared" si="246"/>
        <v>TRUE</v>
      </c>
      <c r="P108">
        <f>ROUND(MARGIN!$J25,0)</f>
        <v>4</v>
      </c>
      <c r="Q108" t="e">
        <f>IF(ABS(G108+I108)=2,ROUND(P108*(1+#REF!),0),IF(I108="",P108,ROUND(P108*(1+-#REF!),0)))</f>
        <v>#REF!</v>
      </c>
      <c r="R108">
        <f t="shared" si="288"/>
        <v>4</v>
      </c>
      <c r="S108" s="138">
        <f>R108*10000*MARGIN!$G25/MARGIN!$D25</f>
        <v>53169.817947667267</v>
      </c>
      <c r="T108" s="144">
        <f t="shared" si="247"/>
        <v>799.5639584853626</v>
      </c>
      <c r="U108" s="144">
        <f t="shared" si="248"/>
        <v>799.5639584853626</v>
      </c>
      <c r="W108">
        <f t="shared" si="249"/>
        <v>0</v>
      </c>
      <c r="X108">
        <v>-1</v>
      </c>
      <c r="Y108">
        <v>-1</v>
      </c>
      <c r="Z108">
        <v>1</v>
      </c>
      <c r="AA108">
        <f t="shared" si="250"/>
        <v>0</v>
      </c>
      <c r="AB108">
        <f t="shared" si="251"/>
        <v>0</v>
      </c>
      <c r="AC108">
        <v>4.0739255829599997E-3</v>
      </c>
      <c r="AD108" s="117" t="s">
        <v>1108</v>
      </c>
      <c r="AE108">
        <v>50</v>
      </c>
      <c r="AF108" t="str">
        <f t="shared" si="252"/>
        <v>TRUE</v>
      </c>
      <c r="AG108">
        <f>ROUND(MARGIN!$J25,0)</f>
        <v>4</v>
      </c>
      <c r="AH108">
        <f t="shared" si="289"/>
        <v>5</v>
      </c>
      <c r="AI108">
        <f t="shared" si="290"/>
        <v>4</v>
      </c>
      <c r="AJ108" s="138">
        <f>AI108*10000*MARGIN!$G25/MARGIN!$D25</f>
        <v>53169.817947667267</v>
      </c>
      <c r="AK108" s="196">
        <f t="shared" si="253"/>
        <v>-216.60988157832742</v>
      </c>
      <c r="AL108" s="196">
        <f t="shared" si="254"/>
        <v>-216.60988157832742</v>
      </c>
      <c r="AN108">
        <f t="shared" si="255"/>
        <v>0</v>
      </c>
      <c r="AO108">
        <v>-1</v>
      </c>
      <c r="AP108">
        <v>-1</v>
      </c>
      <c r="AQ108">
        <v>1</v>
      </c>
      <c r="AR108">
        <f t="shared" si="256"/>
        <v>0</v>
      </c>
      <c r="AS108">
        <f t="shared" si="257"/>
        <v>0</v>
      </c>
      <c r="AT108">
        <v>5.3261373589599996E-3</v>
      </c>
      <c r="AU108" s="117" t="s">
        <v>1108</v>
      </c>
      <c r="AV108">
        <v>50</v>
      </c>
      <c r="AW108" t="str">
        <f t="shared" si="258"/>
        <v>TRUE</v>
      </c>
      <c r="AX108">
        <f>ROUND(MARGIN!$J25,0)</f>
        <v>4</v>
      </c>
      <c r="AY108">
        <f t="shared" si="291"/>
        <v>5</v>
      </c>
      <c r="AZ108">
        <f t="shared" si="292"/>
        <v>4</v>
      </c>
      <c r="BA108" s="138">
        <f>AZ108*10000*MARGIN!$G25/MARGIN!$D25</f>
        <v>53169.817947667267</v>
      </c>
      <c r="BB108" s="196">
        <f t="shared" si="259"/>
        <v>-283.18975374017253</v>
      </c>
      <c r="BC108" s="196">
        <f t="shared" si="260"/>
        <v>-283.18975374017253</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1189</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1189</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1189</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1189</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1189</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1189</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1189</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1189</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1189</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1189</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1189</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1189</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1189</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1189</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1189</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f t="shared" si="261"/>
        <v>-50</v>
      </c>
      <c r="TA108">
        <v>1</v>
      </c>
      <c r="TC108">
        <v>1</v>
      </c>
      <c r="TF108">
        <f t="shared" si="293"/>
        <v>1</v>
      </c>
      <c r="TH108">
        <f t="shared" si="263"/>
        <v>0</v>
      </c>
      <c r="TK108" s="117" t="s">
        <v>1108</v>
      </c>
      <c r="TL108">
        <v>50</v>
      </c>
      <c r="TM108" t="str">
        <f t="shared" si="294"/>
        <v>FALSE</v>
      </c>
      <c r="TN108">
        <f>ROUND(MARGIN!$J25,0)</f>
        <v>4</v>
      </c>
      <c r="TO108">
        <f t="shared" si="265"/>
        <v>3</v>
      </c>
      <c r="TP108">
        <f t="shared" si="266"/>
        <v>4</v>
      </c>
      <c r="TQ108" s="138">
        <f>TP108*10000*MARGIN!$G25/MARGIN!$D25</f>
        <v>53169.817947667267</v>
      </c>
      <c r="TR108" s="138"/>
      <c r="TS108" s="196">
        <f t="shared" si="295"/>
        <v>0</v>
      </c>
      <c r="TT108" s="196"/>
      <c r="TU108" s="196"/>
      <c r="TV108" s="196">
        <f t="shared" si="268"/>
        <v>0</v>
      </c>
      <c r="TW108" s="196">
        <f t="shared" si="296"/>
        <v>0</v>
      </c>
      <c r="TX108" s="196"/>
      <c r="TY108" s="196"/>
      <c r="TZ108" s="196"/>
      <c r="UA108" s="196"/>
      <c r="UB108" s="196"/>
      <c r="UC108" s="196"/>
      <c r="UE108">
        <f t="shared" si="270"/>
        <v>-50</v>
      </c>
      <c r="UI108">
        <v>1</v>
      </c>
      <c r="UK108">
        <v>1</v>
      </c>
      <c r="UN108">
        <f t="shared" si="297"/>
        <v>1</v>
      </c>
      <c r="UP108">
        <f t="shared" si="272"/>
        <v>0</v>
      </c>
      <c r="US108" s="117" t="s">
        <v>1108</v>
      </c>
      <c r="UT108">
        <v>50</v>
      </c>
      <c r="UU108" t="str">
        <f t="shared" si="298"/>
        <v>FALSE</v>
      </c>
      <c r="UV108">
        <f>ROUND(MARGIN!$J25,0)</f>
        <v>4</v>
      </c>
      <c r="UW108">
        <f t="shared" si="274"/>
        <v>3</v>
      </c>
      <c r="UX108">
        <f t="shared" si="275"/>
        <v>4</v>
      </c>
      <c r="UY108" s="138">
        <f>UX108*10000*MARGIN!$G25/MARGIN!$D25</f>
        <v>53169.817947667267</v>
      </c>
      <c r="UZ108" s="138"/>
      <c r="VA108" s="196">
        <f t="shared" si="299"/>
        <v>0</v>
      </c>
      <c r="VB108" s="196"/>
      <c r="VC108" s="196"/>
      <c r="VD108" s="196">
        <f t="shared" si="277"/>
        <v>0</v>
      </c>
      <c r="VE108" s="196">
        <f t="shared" si="300"/>
        <v>0</v>
      </c>
      <c r="VF108" s="196"/>
      <c r="VG108" s="196"/>
      <c r="VH108" s="196"/>
      <c r="VI108" s="196"/>
      <c r="VJ108" s="196"/>
      <c r="VK108" s="196"/>
      <c r="VM108">
        <f t="shared" si="279"/>
        <v>-50</v>
      </c>
      <c r="VQ108">
        <v>1</v>
      </c>
      <c r="VS108">
        <v>1</v>
      </c>
      <c r="VV108">
        <f t="shared" si="301"/>
        <v>1</v>
      </c>
      <c r="VX108">
        <f t="shared" si="281"/>
        <v>0</v>
      </c>
      <c r="WA108" s="117" t="s">
        <v>1108</v>
      </c>
      <c r="WB108">
        <v>50</v>
      </c>
      <c r="WC108" t="str">
        <f t="shared" si="302"/>
        <v>FALSE</v>
      </c>
      <c r="WD108">
        <f>ROUND(MARGIN!$J25,0)</f>
        <v>4</v>
      </c>
      <c r="WE108">
        <f t="shared" si="283"/>
        <v>3</v>
      </c>
      <c r="WF108">
        <f t="shared" si="284"/>
        <v>4</v>
      </c>
      <c r="WG108" s="138">
        <f>WF108*10000*MARGIN!$G25/MARGIN!$D25</f>
        <v>53169.817947667267</v>
      </c>
      <c r="WH108" s="138"/>
      <c r="WI108" s="196">
        <f t="shared" si="303"/>
        <v>0</v>
      </c>
      <c r="WJ108" s="196"/>
      <c r="WK108" s="196"/>
      <c r="WL108" s="196">
        <f t="shared" si="286"/>
        <v>0</v>
      </c>
      <c r="WM108" s="196">
        <f t="shared" si="304"/>
        <v>0</v>
      </c>
      <c r="WN108" s="196"/>
      <c r="WO108" s="196"/>
      <c r="WP108" s="196"/>
      <c r="WQ108" s="196"/>
      <c r="WR108" s="196"/>
      <c r="WS108" s="196"/>
    </row>
    <row r="109" spans="1:617" x14ac:dyDescent="0.25">
      <c r="A109" t="s">
        <v>1097</v>
      </c>
      <c r="B109" s="164" t="s">
        <v>24</v>
      </c>
      <c r="F109" t="e">
        <f>-#REF!+G109</f>
        <v>#REF!</v>
      </c>
      <c r="G109">
        <v>1</v>
      </c>
      <c r="H109">
        <v>1</v>
      </c>
      <c r="I109">
        <v>-1</v>
      </c>
      <c r="J109">
        <f t="shared" si="244"/>
        <v>0</v>
      </c>
      <c r="K109">
        <f t="shared" si="245"/>
        <v>0</v>
      </c>
      <c r="L109" s="183">
        <v>-4.7720182830299999E-3</v>
      </c>
      <c r="M109" s="116" t="s">
        <v>917</v>
      </c>
      <c r="N109">
        <v>50</v>
      </c>
      <c r="O109" t="str">
        <f t="shared" si="246"/>
        <v>TRUE</v>
      </c>
      <c r="P109">
        <f>ROUND(MARGIN!$J26,0)</f>
        <v>4</v>
      </c>
      <c r="Q109" t="e">
        <f>IF(ABS(G109+I109)=2,ROUND(P109*(1+#REF!),0),IF(I109="",P109,ROUND(P109*(1+-#REF!),0)))</f>
        <v>#REF!</v>
      </c>
      <c r="R109">
        <f t="shared" si="288"/>
        <v>4</v>
      </c>
      <c r="S109" s="138">
        <f>R109*10000*MARGIN!$G26/MARGIN!$D26</f>
        <v>53170.170061147328</v>
      </c>
      <c r="T109" s="144">
        <f t="shared" si="247"/>
        <v>-253.72902364360937</v>
      </c>
      <c r="U109" s="144">
        <f t="shared" si="248"/>
        <v>-253.72902364360937</v>
      </c>
      <c r="W109">
        <f t="shared" si="249"/>
        <v>0</v>
      </c>
      <c r="X109">
        <v>1</v>
      </c>
      <c r="Y109">
        <v>1</v>
      </c>
      <c r="Z109">
        <v>-1</v>
      </c>
      <c r="AA109">
        <f t="shared" si="250"/>
        <v>0</v>
      </c>
      <c r="AB109">
        <f t="shared" si="251"/>
        <v>0</v>
      </c>
      <c r="AC109">
        <v>-1.54596930413E-2</v>
      </c>
      <c r="AD109" s="116" t="s">
        <v>1108</v>
      </c>
      <c r="AE109">
        <v>50</v>
      </c>
      <c r="AF109" t="str">
        <f t="shared" si="252"/>
        <v>TRUE</v>
      </c>
      <c r="AG109">
        <f>ROUND(MARGIN!$J26,0)</f>
        <v>4</v>
      </c>
      <c r="AH109">
        <f t="shared" si="289"/>
        <v>5</v>
      </c>
      <c r="AI109">
        <f t="shared" si="290"/>
        <v>4</v>
      </c>
      <c r="AJ109" s="138">
        <f>AI109*10000*MARGIN!$G26/MARGIN!$D26</f>
        <v>53170.170061147328</v>
      </c>
      <c r="AK109" s="196">
        <f t="shared" si="253"/>
        <v>-821.99450809905693</v>
      </c>
      <c r="AL109" s="196">
        <f t="shared" si="254"/>
        <v>-821.99450809905693</v>
      </c>
      <c r="AN109">
        <f t="shared" si="255"/>
        <v>0</v>
      </c>
      <c r="AO109">
        <v>1</v>
      </c>
      <c r="AP109">
        <v>1</v>
      </c>
      <c r="AQ109">
        <v>1</v>
      </c>
      <c r="AR109">
        <f t="shared" si="256"/>
        <v>1</v>
      </c>
      <c r="AS109">
        <f t="shared" si="257"/>
        <v>1</v>
      </c>
      <c r="AT109">
        <v>9.5133592428199999E-4</v>
      </c>
      <c r="AU109" s="116" t="s">
        <v>1108</v>
      </c>
      <c r="AV109">
        <v>50</v>
      </c>
      <c r="AW109" t="str">
        <f t="shared" si="258"/>
        <v>TRUE</v>
      </c>
      <c r="AX109">
        <f>ROUND(MARGIN!$J26,0)</f>
        <v>4</v>
      </c>
      <c r="AY109">
        <f t="shared" si="291"/>
        <v>5</v>
      </c>
      <c r="AZ109">
        <f t="shared" si="292"/>
        <v>4</v>
      </c>
      <c r="BA109" s="138">
        <f>AZ109*10000*MARGIN!$G26/MARGIN!$D26</f>
        <v>53170.170061147328</v>
      </c>
      <c r="BB109" s="196">
        <f t="shared" si="259"/>
        <v>50.58269287935272</v>
      </c>
      <c r="BC109" s="196">
        <f t="shared" si="260"/>
        <v>50.58269287935272</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1189</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1189</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1189</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1189</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1189</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1189</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1189</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1189</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1189</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1189</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1189</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1189</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1189</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1189</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1189</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f t="shared" si="261"/>
        <v>-50</v>
      </c>
      <c r="TA109">
        <v>1</v>
      </c>
      <c r="TC109">
        <v>1</v>
      </c>
      <c r="TF109">
        <f t="shared" si="293"/>
        <v>1</v>
      </c>
      <c r="TH109">
        <f t="shared" si="263"/>
        <v>0</v>
      </c>
      <c r="TK109" s="116" t="s">
        <v>1108</v>
      </c>
      <c r="TL109">
        <v>50</v>
      </c>
      <c r="TM109" t="str">
        <f t="shared" si="294"/>
        <v>FALSE</v>
      </c>
      <c r="TN109">
        <f>ROUND(MARGIN!$J26,0)</f>
        <v>4</v>
      </c>
      <c r="TO109">
        <f t="shared" si="265"/>
        <v>3</v>
      </c>
      <c r="TP109">
        <f t="shared" si="266"/>
        <v>4</v>
      </c>
      <c r="TQ109" s="138">
        <f>TP109*10000*MARGIN!$G26/MARGIN!$D26</f>
        <v>53170.170061147328</v>
      </c>
      <c r="TR109" s="138"/>
      <c r="TS109" s="196">
        <f t="shared" si="295"/>
        <v>0</v>
      </c>
      <c r="TT109" s="196"/>
      <c r="TU109" s="196"/>
      <c r="TV109" s="196">
        <f t="shared" si="268"/>
        <v>0</v>
      </c>
      <c r="TW109" s="196">
        <f t="shared" si="296"/>
        <v>0</v>
      </c>
      <c r="TX109" s="196"/>
      <c r="TY109" s="196"/>
      <c r="TZ109" s="196"/>
      <c r="UA109" s="196"/>
      <c r="UB109" s="196"/>
      <c r="UC109" s="196"/>
      <c r="UE109">
        <f t="shared" si="270"/>
        <v>-50</v>
      </c>
      <c r="UI109">
        <v>1</v>
      </c>
      <c r="UK109">
        <v>1</v>
      </c>
      <c r="UN109">
        <f t="shared" si="297"/>
        <v>1</v>
      </c>
      <c r="UP109">
        <f t="shared" si="272"/>
        <v>0</v>
      </c>
      <c r="US109" s="116" t="s">
        <v>1108</v>
      </c>
      <c r="UT109">
        <v>50</v>
      </c>
      <c r="UU109" t="str">
        <f t="shared" si="298"/>
        <v>FALSE</v>
      </c>
      <c r="UV109">
        <f>ROUND(MARGIN!$J26,0)</f>
        <v>4</v>
      </c>
      <c r="UW109">
        <f t="shared" si="274"/>
        <v>3</v>
      </c>
      <c r="UX109">
        <f t="shared" si="275"/>
        <v>4</v>
      </c>
      <c r="UY109" s="138">
        <f>UX109*10000*MARGIN!$G26/MARGIN!$D26</f>
        <v>53170.170061147328</v>
      </c>
      <c r="UZ109" s="138"/>
      <c r="VA109" s="196">
        <f t="shared" si="299"/>
        <v>0</v>
      </c>
      <c r="VB109" s="196"/>
      <c r="VC109" s="196"/>
      <c r="VD109" s="196">
        <f t="shared" si="277"/>
        <v>0</v>
      </c>
      <c r="VE109" s="196">
        <f t="shared" si="300"/>
        <v>0</v>
      </c>
      <c r="VF109" s="196"/>
      <c r="VG109" s="196"/>
      <c r="VH109" s="196"/>
      <c r="VI109" s="196"/>
      <c r="VJ109" s="196"/>
      <c r="VK109" s="196"/>
      <c r="VM109">
        <f t="shared" si="279"/>
        <v>-50</v>
      </c>
      <c r="VQ109">
        <v>1</v>
      </c>
      <c r="VS109">
        <v>1</v>
      </c>
      <c r="VV109">
        <f t="shared" si="301"/>
        <v>1</v>
      </c>
      <c r="VX109">
        <f t="shared" si="281"/>
        <v>0</v>
      </c>
      <c r="WA109" s="116" t="s">
        <v>1108</v>
      </c>
      <c r="WB109">
        <v>50</v>
      </c>
      <c r="WC109" t="str">
        <f t="shared" si="302"/>
        <v>FALSE</v>
      </c>
      <c r="WD109">
        <f>ROUND(MARGIN!$J26,0)</f>
        <v>4</v>
      </c>
      <c r="WE109">
        <f t="shared" si="283"/>
        <v>3</v>
      </c>
      <c r="WF109">
        <f t="shared" si="284"/>
        <v>4</v>
      </c>
      <c r="WG109" s="138">
        <f>WF109*10000*MARGIN!$G26/MARGIN!$D26</f>
        <v>53170.170061147328</v>
      </c>
      <c r="WH109" s="138"/>
      <c r="WI109" s="196">
        <f t="shared" si="303"/>
        <v>0</v>
      </c>
      <c r="WJ109" s="196"/>
      <c r="WK109" s="196"/>
      <c r="WL109" s="196">
        <f t="shared" si="286"/>
        <v>0</v>
      </c>
      <c r="WM109" s="196">
        <f t="shared" si="304"/>
        <v>0</v>
      </c>
      <c r="WN109" s="196"/>
      <c r="WO109" s="196"/>
      <c r="WP109" s="196"/>
      <c r="WQ109" s="196"/>
      <c r="WR109" s="196"/>
      <c r="WS109" s="196"/>
    </row>
    <row r="110" spans="1:617" x14ac:dyDescent="0.25">
      <c r="A110" t="s">
        <v>1094</v>
      </c>
      <c r="B110" s="164" t="s">
        <v>13</v>
      </c>
      <c r="F110" t="e">
        <f>-#REF!+G110</f>
        <v>#REF!</v>
      </c>
      <c r="G110">
        <v>-1</v>
      </c>
      <c r="H110">
        <v>1</v>
      </c>
      <c r="I110">
        <v>-1</v>
      </c>
      <c r="J110">
        <f t="shared" si="244"/>
        <v>1</v>
      </c>
      <c r="K110">
        <f t="shared" si="245"/>
        <v>0</v>
      </c>
      <c r="L110" s="183">
        <v>-3.29871716555E-3</v>
      </c>
      <c r="M110" s="116" t="s">
        <v>917</v>
      </c>
      <c r="N110">
        <v>50</v>
      </c>
      <c r="O110" t="str">
        <f t="shared" si="246"/>
        <v>TRUE</v>
      </c>
      <c r="P110">
        <f>ROUND(MARGIN!$J27,0)</f>
        <v>4</v>
      </c>
      <c r="Q110" t="e">
        <f>IF(ABS(G110+I110)=2,ROUND(P110*(1+#REF!),0),IF(I110="",P110,ROUND(P110*(1+-#REF!),0)))</f>
        <v>#REF!</v>
      </c>
      <c r="R110">
        <f t="shared" si="288"/>
        <v>4</v>
      </c>
      <c r="S110" s="138">
        <f>R110*10000*MARGIN!$G27/MARGIN!$D27</f>
        <v>44573.665024000009</v>
      </c>
      <c r="T110" s="144">
        <f t="shared" si="247"/>
        <v>147.03591394614449</v>
      </c>
      <c r="U110" s="144">
        <f t="shared" si="248"/>
        <v>-147.03591394614449</v>
      </c>
      <c r="W110">
        <f t="shared" si="249"/>
        <v>0</v>
      </c>
      <c r="X110">
        <v>-1</v>
      </c>
      <c r="Y110">
        <v>1</v>
      </c>
      <c r="Z110">
        <v>1</v>
      </c>
      <c r="AA110">
        <f t="shared" si="250"/>
        <v>0</v>
      </c>
      <c r="AB110">
        <f t="shared" si="251"/>
        <v>1</v>
      </c>
      <c r="AC110">
        <v>4.7192939445900002E-3</v>
      </c>
      <c r="AD110" s="116" t="s">
        <v>1108</v>
      </c>
      <c r="AE110">
        <v>50</v>
      </c>
      <c r="AF110" t="str">
        <f t="shared" si="252"/>
        <v>TRUE</v>
      </c>
      <c r="AG110">
        <f>ROUND(MARGIN!$J27,0)</f>
        <v>4</v>
      </c>
      <c r="AH110">
        <f t="shared" si="289"/>
        <v>3</v>
      </c>
      <c r="AI110">
        <f t="shared" si="290"/>
        <v>4</v>
      </c>
      <c r="AJ110" s="138">
        <f>AI110*10000*MARGIN!$G27/MARGIN!$D27</f>
        <v>44573.665024000009</v>
      </c>
      <c r="AK110" s="196">
        <f t="shared" si="253"/>
        <v>-210.35622743594632</v>
      </c>
      <c r="AL110" s="196">
        <f t="shared" si="254"/>
        <v>210.35622743594632</v>
      </c>
      <c r="AN110">
        <f t="shared" si="255"/>
        <v>2</v>
      </c>
      <c r="AO110">
        <v>1</v>
      </c>
      <c r="AP110">
        <v>-1</v>
      </c>
      <c r="AQ110">
        <v>-1</v>
      </c>
      <c r="AR110">
        <f t="shared" si="256"/>
        <v>0</v>
      </c>
      <c r="AS110">
        <f t="shared" si="257"/>
        <v>1</v>
      </c>
      <c r="AT110">
        <v>-7.6252058805600003E-3</v>
      </c>
      <c r="AU110" s="116" t="s">
        <v>1108</v>
      </c>
      <c r="AV110">
        <v>50</v>
      </c>
      <c r="AW110" t="str">
        <f t="shared" si="258"/>
        <v>TRUE</v>
      </c>
      <c r="AX110">
        <f>ROUND(MARGIN!$J27,0)</f>
        <v>4</v>
      </c>
      <c r="AY110">
        <f t="shared" si="291"/>
        <v>3</v>
      </c>
      <c r="AZ110">
        <f t="shared" si="292"/>
        <v>4</v>
      </c>
      <c r="BA110" s="138">
        <f>AZ110*10000*MARGIN!$G27/MARGIN!$D27</f>
        <v>44573.665024000009</v>
      </c>
      <c r="BB110" s="196">
        <f t="shared" si="259"/>
        <v>-339.88337265911645</v>
      </c>
      <c r="BC110" s="196">
        <f t="shared" si="260"/>
        <v>339.88337265911645</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1189</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1189</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1189</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1189</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1189</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1189</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1189</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1189</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1189</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1189</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1189</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1189</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1189</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1189</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1189</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f t="shared" si="261"/>
        <v>-50</v>
      </c>
      <c r="TA110">
        <v>-1</v>
      </c>
      <c r="TC110">
        <v>-1</v>
      </c>
      <c r="TF110">
        <f t="shared" si="293"/>
        <v>1</v>
      </c>
      <c r="TH110">
        <f t="shared" si="263"/>
        <v>0</v>
      </c>
      <c r="TK110" s="116" t="s">
        <v>1108</v>
      </c>
      <c r="TL110">
        <v>50</v>
      </c>
      <c r="TM110" t="str">
        <f t="shared" si="294"/>
        <v>FALSE</v>
      </c>
      <c r="TN110">
        <f>ROUND(MARGIN!$J27,0)</f>
        <v>4</v>
      </c>
      <c r="TO110">
        <f t="shared" si="265"/>
        <v>3</v>
      </c>
      <c r="TP110">
        <f t="shared" si="266"/>
        <v>4</v>
      </c>
      <c r="TQ110" s="138">
        <f>TP110*10000*MARGIN!$G27/MARGIN!$D27</f>
        <v>44573.665024000009</v>
      </c>
      <c r="TR110" s="138"/>
      <c r="TS110" s="196">
        <f t="shared" si="295"/>
        <v>0</v>
      </c>
      <c r="TT110" s="196"/>
      <c r="TU110" s="196"/>
      <c r="TV110" s="196">
        <f t="shared" si="268"/>
        <v>0</v>
      </c>
      <c r="TW110" s="196">
        <f t="shared" si="296"/>
        <v>0</v>
      </c>
      <c r="TX110" s="196"/>
      <c r="TY110" s="196"/>
      <c r="TZ110" s="196"/>
      <c r="UA110" s="196"/>
      <c r="UB110" s="196"/>
      <c r="UC110" s="196"/>
      <c r="UE110">
        <f t="shared" si="270"/>
        <v>-50</v>
      </c>
      <c r="UI110">
        <v>-1</v>
      </c>
      <c r="UK110">
        <v>-1</v>
      </c>
      <c r="UN110">
        <f t="shared" si="297"/>
        <v>1</v>
      </c>
      <c r="UP110">
        <f t="shared" si="272"/>
        <v>0</v>
      </c>
      <c r="US110" s="116" t="s">
        <v>1108</v>
      </c>
      <c r="UT110">
        <v>50</v>
      </c>
      <c r="UU110" t="str">
        <f t="shared" si="298"/>
        <v>FALSE</v>
      </c>
      <c r="UV110">
        <f>ROUND(MARGIN!$J27,0)</f>
        <v>4</v>
      </c>
      <c r="UW110">
        <f t="shared" si="274"/>
        <v>3</v>
      </c>
      <c r="UX110">
        <f t="shared" si="275"/>
        <v>4</v>
      </c>
      <c r="UY110" s="138">
        <f>UX110*10000*MARGIN!$G27/MARGIN!$D27</f>
        <v>44573.665024000009</v>
      </c>
      <c r="UZ110" s="138"/>
      <c r="VA110" s="196">
        <f t="shared" si="299"/>
        <v>0</v>
      </c>
      <c r="VB110" s="196"/>
      <c r="VC110" s="196"/>
      <c r="VD110" s="196">
        <f t="shared" si="277"/>
        <v>0</v>
      </c>
      <c r="VE110" s="196">
        <f t="shared" si="300"/>
        <v>0</v>
      </c>
      <c r="VF110" s="196"/>
      <c r="VG110" s="196"/>
      <c r="VH110" s="196"/>
      <c r="VI110" s="196"/>
      <c r="VJ110" s="196"/>
      <c r="VK110" s="196"/>
      <c r="VM110">
        <f t="shared" si="279"/>
        <v>-50</v>
      </c>
      <c r="VQ110">
        <v>-1</v>
      </c>
      <c r="VS110">
        <v>-1</v>
      </c>
      <c r="VV110">
        <f t="shared" si="301"/>
        <v>1</v>
      </c>
      <c r="VX110">
        <f t="shared" si="281"/>
        <v>0</v>
      </c>
      <c r="WA110" s="116" t="s">
        <v>1108</v>
      </c>
      <c r="WB110">
        <v>50</v>
      </c>
      <c r="WC110" t="str">
        <f t="shared" si="302"/>
        <v>FALSE</v>
      </c>
      <c r="WD110">
        <f>ROUND(MARGIN!$J27,0)</f>
        <v>4</v>
      </c>
      <c r="WE110">
        <f t="shared" si="283"/>
        <v>3</v>
      </c>
      <c r="WF110">
        <f t="shared" si="284"/>
        <v>4</v>
      </c>
      <c r="WG110" s="138">
        <f>WF110*10000*MARGIN!$G27/MARGIN!$D27</f>
        <v>44573.665024000009</v>
      </c>
      <c r="WH110" s="138"/>
      <c r="WI110" s="196">
        <f t="shared" si="303"/>
        <v>0</v>
      </c>
      <c r="WJ110" s="196"/>
      <c r="WK110" s="196"/>
      <c r="WL110" s="196">
        <f t="shared" si="286"/>
        <v>0</v>
      </c>
      <c r="WM110" s="196">
        <f t="shared" si="304"/>
        <v>0</v>
      </c>
      <c r="WN110" s="196"/>
      <c r="WO110" s="196"/>
      <c r="WP110" s="196"/>
      <c r="WQ110" s="196"/>
      <c r="WR110" s="196"/>
      <c r="WS110" s="196"/>
    </row>
    <row r="111" spans="1:617" x14ac:dyDescent="0.25">
      <c r="A111" t="s">
        <v>1089</v>
      </c>
      <c r="B111" s="164" t="s">
        <v>11</v>
      </c>
      <c r="F111" t="e">
        <f>-#REF!+G111</f>
        <v>#REF!</v>
      </c>
      <c r="G111">
        <v>1</v>
      </c>
      <c r="H111">
        <v>1</v>
      </c>
      <c r="I111">
        <v>-1</v>
      </c>
      <c r="J111">
        <f t="shared" si="244"/>
        <v>0</v>
      </c>
      <c r="K111">
        <f t="shared" si="245"/>
        <v>0</v>
      </c>
      <c r="L111" s="183">
        <v>-1.2966804979300001E-4</v>
      </c>
      <c r="M111" s="116" t="s">
        <v>918</v>
      </c>
      <c r="N111">
        <v>50</v>
      </c>
      <c r="O111" t="str">
        <f t="shared" si="246"/>
        <v>TRUE</v>
      </c>
      <c r="P111">
        <f>ROUND(MARGIN!$J28,0)</f>
        <v>4</v>
      </c>
      <c r="Q111" t="e">
        <f>IF(ABS(G111+I111)=2,ROUND(P111*(1+#REF!),0),IF(I111="",P111,ROUND(P111*(1+-#REF!),0)))</f>
        <v>#REF!</v>
      </c>
      <c r="R111">
        <f t="shared" si="288"/>
        <v>4</v>
      </c>
      <c r="S111" s="138">
        <f>R111*10000*MARGIN!$G28/MARGIN!$D28</f>
        <v>44579.43048000001</v>
      </c>
      <c r="T111" s="144">
        <f t="shared" si="247"/>
        <v>-5.780527811224224</v>
      </c>
      <c r="U111" s="144">
        <f t="shared" si="248"/>
        <v>-5.780527811224224</v>
      </c>
      <c r="W111">
        <f t="shared" si="249"/>
        <v>0</v>
      </c>
      <c r="X111">
        <v>1</v>
      </c>
      <c r="Y111">
        <v>1</v>
      </c>
      <c r="Z111">
        <v>-1</v>
      </c>
      <c r="AA111">
        <f t="shared" si="250"/>
        <v>0</v>
      </c>
      <c r="AB111">
        <f t="shared" si="251"/>
        <v>0</v>
      </c>
      <c r="AC111">
        <v>-9.9208922318800002E-4</v>
      </c>
      <c r="AD111" s="116" t="s">
        <v>1108</v>
      </c>
      <c r="AE111">
        <v>50</v>
      </c>
      <c r="AF111" t="str">
        <f t="shared" si="252"/>
        <v>TRUE</v>
      </c>
      <c r="AG111">
        <f>ROUND(MARGIN!$J28,0)</f>
        <v>4</v>
      </c>
      <c r="AH111">
        <f t="shared" si="289"/>
        <v>5</v>
      </c>
      <c r="AI111">
        <f t="shared" si="290"/>
        <v>4</v>
      </c>
      <c r="AJ111" s="138">
        <f>AI111*10000*MARGIN!$G28/MARGIN!$D28</f>
        <v>44579.43048000001</v>
      </c>
      <c r="AK111" s="196">
        <f t="shared" si="253"/>
        <v>-44.22677255506666</v>
      </c>
      <c r="AL111" s="196">
        <f t="shared" si="254"/>
        <v>-44.22677255506666</v>
      </c>
      <c r="AN111">
        <f t="shared" si="255"/>
        <v>-2</v>
      </c>
      <c r="AO111">
        <v>-1</v>
      </c>
      <c r="AP111">
        <v>-1</v>
      </c>
      <c r="AQ111">
        <v>-1</v>
      </c>
      <c r="AR111">
        <f t="shared" si="256"/>
        <v>1</v>
      </c>
      <c r="AS111">
        <f t="shared" si="257"/>
        <v>1</v>
      </c>
      <c r="AT111">
        <v>-1.19039119344E-2</v>
      </c>
      <c r="AU111" s="116" t="s">
        <v>1108</v>
      </c>
      <c r="AV111">
        <v>50</v>
      </c>
      <c r="AW111" t="str">
        <f t="shared" si="258"/>
        <v>TRUE</v>
      </c>
      <c r="AX111">
        <f>ROUND(MARGIN!$J28,0)</f>
        <v>4</v>
      </c>
      <c r="AY111">
        <f t="shared" si="291"/>
        <v>5</v>
      </c>
      <c r="AZ111">
        <f t="shared" si="292"/>
        <v>4</v>
      </c>
      <c r="BA111" s="138">
        <f>AZ111*10000*MARGIN!$G28/MARGIN!$D28</f>
        <v>44579.43048000001</v>
      </c>
      <c r="BB111" s="196">
        <f t="shared" si="259"/>
        <v>530.6696145196272</v>
      </c>
      <c r="BC111" s="196">
        <f t="shared" si="260"/>
        <v>530.6696145196272</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1189</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1189</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1189</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1189</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1189</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1189</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1189</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1189</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1189</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1189</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1189</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1189</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1189</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1189</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1189</v>
      </c>
      <c r="SF111">
        <v>4</v>
      </c>
      <c r="SG111">
        <v>3</v>
      </c>
      <c r="SH111">
        <v>4</v>
      </c>
      <c r="SI111" s="138">
        <v>44579.43048000001</v>
      </c>
      <c r="SJ111" s="138"/>
      <c r="SK111" s="196">
        <v>0</v>
      </c>
      <c r="SL111" s="196"/>
      <c r="SM111" s="196"/>
      <c r="SN111" s="196">
        <v>0</v>
      </c>
      <c r="SO111" s="196">
        <v>0</v>
      </c>
      <c r="SP111" s="196"/>
      <c r="SQ111" s="196"/>
      <c r="SR111" s="196"/>
      <c r="SS111" s="196"/>
      <c r="ST111" s="196"/>
      <c r="SU111" s="196"/>
      <c r="SW111">
        <f t="shared" si="261"/>
        <v>-50</v>
      </c>
      <c r="TA111">
        <v>-1</v>
      </c>
      <c r="TC111">
        <v>-1</v>
      </c>
      <c r="TF111">
        <f t="shared" si="293"/>
        <v>1</v>
      </c>
      <c r="TH111">
        <f t="shared" si="263"/>
        <v>0</v>
      </c>
      <c r="TK111" s="116" t="s">
        <v>1108</v>
      </c>
      <c r="TL111">
        <v>50</v>
      </c>
      <c r="TM111" t="str">
        <f t="shared" si="294"/>
        <v>FALSE</v>
      </c>
      <c r="TN111">
        <f>ROUND(MARGIN!$J28,0)</f>
        <v>4</v>
      </c>
      <c r="TO111">
        <f t="shared" si="265"/>
        <v>3</v>
      </c>
      <c r="TP111">
        <f t="shared" si="266"/>
        <v>4</v>
      </c>
      <c r="TQ111" s="138">
        <f>TP111*10000*MARGIN!$G28/MARGIN!$D28</f>
        <v>44579.43048000001</v>
      </c>
      <c r="TR111" s="138"/>
      <c r="TS111" s="196">
        <f t="shared" si="295"/>
        <v>0</v>
      </c>
      <c r="TT111" s="196"/>
      <c r="TU111" s="196"/>
      <c r="TV111" s="196">
        <f t="shared" si="268"/>
        <v>0</v>
      </c>
      <c r="TW111" s="196">
        <f t="shared" si="296"/>
        <v>0</v>
      </c>
      <c r="TX111" s="196"/>
      <c r="TY111" s="196"/>
      <c r="TZ111" s="196"/>
      <c r="UA111" s="196"/>
      <c r="UB111" s="196"/>
      <c r="UC111" s="196"/>
      <c r="UE111">
        <f t="shared" si="270"/>
        <v>-50</v>
      </c>
      <c r="UI111">
        <v>-1</v>
      </c>
      <c r="UK111">
        <v>-1</v>
      </c>
      <c r="UN111">
        <f t="shared" si="297"/>
        <v>1</v>
      </c>
      <c r="UP111">
        <f t="shared" si="272"/>
        <v>0</v>
      </c>
      <c r="US111" s="116" t="s">
        <v>1108</v>
      </c>
      <c r="UT111">
        <v>50</v>
      </c>
      <c r="UU111" t="str">
        <f t="shared" si="298"/>
        <v>FALSE</v>
      </c>
      <c r="UV111">
        <f>ROUND(MARGIN!$J28,0)</f>
        <v>4</v>
      </c>
      <c r="UW111">
        <f t="shared" si="274"/>
        <v>3</v>
      </c>
      <c r="UX111">
        <f t="shared" si="275"/>
        <v>4</v>
      </c>
      <c r="UY111" s="138">
        <f>UX111*10000*MARGIN!$G28/MARGIN!$D28</f>
        <v>44579.43048000001</v>
      </c>
      <c r="UZ111" s="138"/>
      <c r="VA111" s="196">
        <f t="shared" si="299"/>
        <v>0</v>
      </c>
      <c r="VB111" s="196"/>
      <c r="VC111" s="196"/>
      <c r="VD111" s="196">
        <f t="shared" si="277"/>
        <v>0</v>
      </c>
      <c r="VE111" s="196">
        <f t="shared" si="300"/>
        <v>0</v>
      </c>
      <c r="VF111" s="196"/>
      <c r="VG111" s="196"/>
      <c r="VH111" s="196"/>
      <c r="VI111" s="196"/>
      <c r="VJ111" s="196"/>
      <c r="VK111" s="196"/>
      <c r="VM111">
        <f t="shared" si="279"/>
        <v>-50</v>
      </c>
      <c r="VQ111">
        <v>-1</v>
      </c>
      <c r="VS111">
        <v>-1</v>
      </c>
      <c r="VV111">
        <f t="shared" si="301"/>
        <v>1</v>
      </c>
      <c r="VX111">
        <f t="shared" si="281"/>
        <v>0</v>
      </c>
      <c r="WA111" s="116" t="s">
        <v>1108</v>
      </c>
      <c r="WB111">
        <v>50</v>
      </c>
      <c r="WC111" t="str">
        <f t="shared" si="302"/>
        <v>FALSE</v>
      </c>
      <c r="WD111">
        <f>ROUND(MARGIN!$J28,0)</f>
        <v>4</v>
      </c>
      <c r="WE111">
        <f t="shared" si="283"/>
        <v>3</v>
      </c>
      <c r="WF111">
        <f t="shared" si="284"/>
        <v>4</v>
      </c>
      <c r="WG111" s="138">
        <f>WF111*10000*MARGIN!$G28/MARGIN!$D28</f>
        <v>44579.43048000001</v>
      </c>
      <c r="WH111" s="138"/>
      <c r="WI111" s="196">
        <f t="shared" si="303"/>
        <v>0</v>
      </c>
      <c r="WJ111" s="196"/>
      <c r="WK111" s="196"/>
      <c r="WL111" s="196">
        <f t="shared" si="286"/>
        <v>0</v>
      </c>
      <c r="WM111" s="196">
        <f t="shared" si="304"/>
        <v>0</v>
      </c>
      <c r="WN111" s="196"/>
      <c r="WO111" s="196"/>
      <c r="WP111" s="196"/>
      <c r="WQ111" s="196"/>
      <c r="WR111" s="196"/>
      <c r="WS111" s="196"/>
    </row>
    <row r="112" spans="1:617" x14ac:dyDescent="0.25">
      <c r="A112" t="s">
        <v>1090</v>
      </c>
      <c r="B112" s="164" t="s">
        <v>12</v>
      </c>
      <c r="F112" t="e">
        <f>-#REF!+G112</f>
        <v>#REF!</v>
      </c>
      <c r="G112">
        <v>-1</v>
      </c>
      <c r="H112">
        <v>1</v>
      </c>
      <c r="I112">
        <v>1</v>
      </c>
      <c r="J112">
        <f t="shared" si="244"/>
        <v>0</v>
      </c>
      <c r="K112">
        <f t="shared" si="245"/>
        <v>1</v>
      </c>
      <c r="L112" s="183">
        <v>6.6016997322299997E-3</v>
      </c>
      <c r="M112" s="116" t="s">
        <v>917</v>
      </c>
      <c r="N112">
        <v>50</v>
      </c>
      <c r="O112" t="str">
        <f t="shared" si="246"/>
        <v>TRUE</v>
      </c>
      <c r="P112">
        <f>ROUND(MARGIN!$J29,0)</f>
        <v>4</v>
      </c>
      <c r="Q112" t="e">
        <f>IF(ABS(G112+I112)=2,ROUND(P112*(1+#REF!),0),IF(I112="",P112,ROUND(P112*(1+-#REF!),0)))</f>
        <v>#REF!</v>
      </c>
      <c r="R112">
        <f t="shared" si="288"/>
        <v>4</v>
      </c>
      <c r="S112" s="138">
        <f>R112*10000*MARGIN!$G29/MARGIN!$D29</f>
        <v>44588.694745686233</v>
      </c>
      <c r="T112" s="144">
        <f t="shared" si="247"/>
        <v>-294.36117416308201</v>
      </c>
      <c r="U112" s="144">
        <f t="shared" si="248"/>
        <v>294.36117416308201</v>
      </c>
      <c r="W112">
        <f t="shared" si="249"/>
        <v>2</v>
      </c>
      <c r="X112">
        <v>1</v>
      </c>
      <c r="Y112">
        <v>1</v>
      </c>
      <c r="Z112">
        <v>-1</v>
      </c>
      <c r="AA112">
        <f t="shared" si="250"/>
        <v>0</v>
      </c>
      <c r="AB112">
        <f t="shared" si="251"/>
        <v>0</v>
      </c>
      <c r="AC112">
        <v>-1.02049841142E-2</v>
      </c>
      <c r="AD112" s="116" t="s">
        <v>1108</v>
      </c>
      <c r="AE112">
        <v>50</v>
      </c>
      <c r="AF112" t="str">
        <f t="shared" si="252"/>
        <v>TRUE</v>
      </c>
      <c r="AG112">
        <f>ROUND(MARGIN!$J29,0)</f>
        <v>4</v>
      </c>
      <c r="AH112">
        <f t="shared" si="289"/>
        <v>5</v>
      </c>
      <c r="AI112">
        <f t="shared" si="290"/>
        <v>4</v>
      </c>
      <c r="AJ112" s="138">
        <f>AI112*10000*MARGIN!$G29/MARGIN!$D29</f>
        <v>44588.694745686233</v>
      </c>
      <c r="AK112" s="196">
        <f t="shared" si="253"/>
        <v>-455.02692155264106</v>
      </c>
      <c r="AL112" s="196">
        <f t="shared" si="254"/>
        <v>-455.02692155264106</v>
      </c>
      <c r="AN112">
        <f t="shared" si="255"/>
        <v>-2</v>
      </c>
      <c r="AO112">
        <v>-1</v>
      </c>
      <c r="AP112">
        <v>1</v>
      </c>
      <c r="AQ112">
        <v>-1</v>
      </c>
      <c r="AR112">
        <f t="shared" si="256"/>
        <v>1</v>
      </c>
      <c r="AS112">
        <f t="shared" si="257"/>
        <v>0</v>
      </c>
      <c r="AT112">
        <v>-6.04177692852E-3</v>
      </c>
      <c r="AU112" s="116" t="s">
        <v>1108</v>
      </c>
      <c r="AV112">
        <v>50</v>
      </c>
      <c r="AW112" t="str">
        <f t="shared" si="258"/>
        <v>TRUE</v>
      </c>
      <c r="AX112">
        <f>ROUND(MARGIN!$J29,0)</f>
        <v>4</v>
      </c>
      <c r="AY112">
        <f t="shared" si="291"/>
        <v>3</v>
      </c>
      <c r="AZ112">
        <f t="shared" si="292"/>
        <v>4</v>
      </c>
      <c r="BA112" s="138">
        <f>AZ112*10000*MARGIN!$G29/MARGIN!$D29</f>
        <v>44588.694745686233</v>
      </c>
      <c r="BB112" s="196">
        <f t="shared" si="259"/>
        <v>269.39494718730805</v>
      </c>
      <c r="BC112" s="196">
        <f t="shared" si="260"/>
        <v>-269.39494718730805</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1189</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1189</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1189</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1189</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1189</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1189</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1189</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1189</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1189</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1189</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1189</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1189</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1189</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1189</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1189</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f t="shared" si="261"/>
        <v>-50</v>
      </c>
      <c r="TA112">
        <v>-1</v>
      </c>
      <c r="TC112">
        <v>-1</v>
      </c>
      <c r="TF112">
        <f t="shared" si="293"/>
        <v>1</v>
      </c>
      <c r="TH112">
        <f t="shared" si="263"/>
        <v>0</v>
      </c>
      <c r="TK112" s="116" t="s">
        <v>1108</v>
      </c>
      <c r="TL112">
        <v>50</v>
      </c>
      <c r="TM112" t="str">
        <f t="shared" si="294"/>
        <v>FALSE</v>
      </c>
      <c r="TN112">
        <f>ROUND(MARGIN!$J29,0)</f>
        <v>4</v>
      </c>
      <c r="TO112">
        <f t="shared" si="265"/>
        <v>3</v>
      </c>
      <c r="TP112">
        <f t="shared" si="266"/>
        <v>4</v>
      </c>
      <c r="TQ112" s="138">
        <f>TP112*10000*MARGIN!$G29/MARGIN!$D29</f>
        <v>44588.694745686233</v>
      </c>
      <c r="TR112" s="138"/>
      <c r="TS112" s="196">
        <f t="shared" si="295"/>
        <v>0</v>
      </c>
      <c r="TT112" s="196"/>
      <c r="TU112" s="196"/>
      <c r="TV112" s="196">
        <f t="shared" si="268"/>
        <v>0</v>
      </c>
      <c r="TW112" s="196">
        <f t="shared" si="296"/>
        <v>0</v>
      </c>
      <c r="TX112" s="196"/>
      <c r="TY112" s="196"/>
      <c r="TZ112" s="196"/>
      <c r="UA112" s="196"/>
      <c r="UB112" s="196"/>
      <c r="UC112" s="196"/>
      <c r="UE112">
        <f t="shared" si="270"/>
        <v>-50</v>
      </c>
      <c r="UI112">
        <v>-1</v>
      </c>
      <c r="UK112">
        <v>-1</v>
      </c>
      <c r="UN112">
        <f t="shared" si="297"/>
        <v>1</v>
      </c>
      <c r="UP112">
        <f t="shared" si="272"/>
        <v>0</v>
      </c>
      <c r="US112" s="116" t="s">
        <v>1108</v>
      </c>
      <c r="UT112">
        <v>50</v>
      </c>
      <c r="UU112" t="str">
        <f t="shared" si="298"/>
        <v>FALSE</v>
      </c>
      <c r="UV112">
        <f>ROUND(MARGIN!$J29,0)</f>
        <v>4</v>
      </c>
      <c r="UW112">
        <f t="shared" si="274"/>
        <v>3</v>
      </c>
      <c r="UX112">
        <f t="shared" si="275"/>
        <v>4</v>
      </c>
      <c r="UY112" s="138">
        <f>UX112*10000*MARGIN!$G29/MARGIN!$D29</f>
        <v>44588.694745686233</v>
      </c>
      <c r="UZ112" s="138"/>
      <c r="VA112" s="196">
        <f t="shared" si="299"/>
        <v>0</v>
      </c>
      <c r="VB112" s="196"/>
      <c r="VC112" s="196"/>
      <c r="VD112" s="196">
        <f t="shared" si="277"/>
        <v>0</v>
      </c>
      <c r="VE112" s="196">
        <f t="shared" si="300"/>
        <v>0</v>
      </c>
      <c r="VF112" s="196"/>
      <c r="VG112" s="196"/>
      <c r="VH112" s="196"/>
      <c r="VI112" s="196"/>
      <c r="VJ112" s="196"/>
      <c r="VK112" s="196"/>
      <c r="VM112">
        <f t="shared" si="279"/>
        <v>-50</v>
      </c>
      <c r="VQ112">
        <v>-1</v>
      </c>
      <c r="VS112">
        <v>-1</v>
      </c>
      <c r="VV112">
        <f t="shared" si="301"/>
        <v>1</v>
      </c>
      <c r="VX112">
        <f t="shared" si="281"/>
        <v>0</v>
      </c>
      <c r="WA112" s="116" t="s">
        <v>1108</v>
      </c>
      <c r="WB112">
        <v>50</v>
      </c>
      <c r="WC112" t="str">
        <f t="shared" si="302"/>
        <v>FALSE</v>
      </c>
      <c r="WD112">
        <f>ROUND(MARGIN!$J29,0)</f>
        <v>4</v>
      </c>
      <c r="WE112">
        <f t="shared" si="283"/>
        <v>3</v>
      </c>
      <c r="WF112">
        <f t="shared" si="284"/>
        <v>4</v>
      </c>
      <c r="WG112" s="138">
        <f>WF112*10000*MARGIN!$G29/MARGIN!$D29</f>
        <v>44588.694745686233</v>
      </c>
      <c r="WH112" s="138"/>
      <c r="WI112" s="196">
        <f t="shared" si="303"/>
        <v>0</v>
      </c>
      <c r="WJ112" s="196"/>
      <c r="WK112" s="196"/>
      <c r="WL112" s="196">
        <f t="shared" si="286"/>
        <v>0</v>
      </c>
      <c r="WM112" s="196">
        <f t="shared" si="304"/>
        <v>0</v>
      </c>
      <c r="WN112" s="196"/>
      <c r="WO112" s="196"/>
      <c r="WP112" s="196"/>
      <c r="WQ112" s="196"/>
      <c r="WR112" s="196"/>
      <c r="WS112" s="196"/>
    </row>
    <row r="113" spans="1:617" x14ac:dyDescent="0.25">
      <c r="A113" t="s">
        <v>1091</v>
      </c>
      <c r="B113" s="164" t="s">
        <v>5</v>
      </c>
      <c r="F113" t="e">
        <f>-#REF!+G113</f>
        <v>#REF!</v>
      </c>
      <c r="G113">
        <v>-1</v>
      </c>
      <c r="H113">
        <v>-1</v>
      </c>
      <c r="I113">
        <v>-1</v>
      </c>
      <c r="J113">
        <f t="shared" si="244"/>
        <v>1</v>
      </c>
      <c r="K113">
        <f t="shared" si="245"/>
        <v>1</v>
      </c>
      <c r="L113" s="183">
        <v>-2.85019976111E-3</v>
      </c>
      <c r="M113" s="116" t="s">
        <v>917</v>
      </c>
      <c r="N113">
        <v>50</v>
      </c>
      <c r="O113" t="str">
        <f t="shared" si="246"/>
        <v>TRUE</v>
      </c>
      <c r="P113">
        <f>ROUND(MARGIN!$J30,0)</f>
        <v>4</v>
      </c>
      <c r="Q113" t="e">
        <f>IF(ABS(G113+I113)=2,ROUND(P113*(1+#REF!),0),IF(I113="",P113,ROUND(P113*(1+-#REF!),0)))</f>
        <v>#REF!</v>
      </c>
      <c r="R113">
        <f t="shared" si="288"/>
        <v>4</v>
      </c>
      <c r="S113" s="138">
        <f>R113*10000*MARGIN!$G30/MARGIN!$D30</f>
        <v>44587.796835060195</v>
      </c>
      <c r="T113" s="144">
        <f t="shared" si="247"/>
        <v>127.08412788770978</v>
      </c>
      <c r="U113" s="144">
        <f t="shared" si="248"/>
        <v>127.08412788770978</v>
      </c>
      <c r="W113">
        <f t="shared" si="249"/>
        <v>0</v>
      </c>
      <c r="X113">
        <v>-1</v>
      </c>
      <c r="Y113">
        <v>-1</v>
      </c>
      <c r="Z113">
        <v>1</v>
      </c>
      <c r="AA113">
        <f t="shared" si="250"/>
        <v>0</v>
      </c>
      <c r="AB113">
        <f t="shared" si="251"/>
        <v>0</v>
      </c>
      <c r="AC113">
        <v>8.7072177382700004E-3</v>
      </c>
      <c r="AD113" s="116" t="s">
        <v>1108</v>
      </c>
      <c r="AE113">
        <v>50</v>
      </c>
      <c r="AF113" t="str">
        <f t="shared" si="252"/>
        <v>TRUE</v>
      </c>
      <c r="AG113">
        <f>ROUND(MARGIN!$J30,0)</f>
        <v>4</v>
      </c>
      <c r="AH113">
        <f t="shared" si="289"/>
        <v>5</v>
      </c>
      <c r="AI113">
        <f t="shared" si="290"/>
        <v>4</v>
      </c>
      <c r="AJ113" s="138">
        <f>AI113*10000*MARGIN!$G30/MARGIN!$D30</f>
        <v>44587.796835060195</v>
      </c>
      <c r="AK113" s="196">
        <f t="shared" si="253"/>
        <v>-388.2356555126151</v>
      </c>
      <c r="AL113" s="196">
        <f t="shared" si="254"/>
        <v>-388.2356555126151</v>
      </c>
      <c r="AN113">
        <f t="shared" si="255"/>
        <v>0</v>
      </c>
      <c r="AO113">
        <v>-1</v>
      </c>
      <c r="AP113">
        <v>1</v>
      </c>
      <c r="AQ113">
        <v>-1</v>
      </c>
      <c r="AR113">
        <f t="shared" si="256"/>
        <v>1</v>
      </c>
      <c r="AS113">
        <f t="shared" si="257"/>
        <v>0</v>
      </c>
      <c r="AT113">
        <v>-1.51511428876E-3</v>
      </c>
      <c r="AU113" s="116" t="s">
        <v>1108</v>
      </c>
      <c r="AV113">
        <v>50</v>
      </c>
      <c r="AW113" t="str">
        <f t="shared" si="258"/>
        <v>TRUE</v>
      </c>
      <c r="AX113">
        <f>ROUND(MARGIN!$J30,0)</f>
        <v>4</v>
      </c>
      <c r="AY113">
        <f t="shared" si="291"/>
        <v>3</v>
      </c>
      <c r="AZ113">
        <f t="shared" si="292"/>
        <v>4</v>
      </c>
      <c r="BA113" s="138">
        <f>AZ113*10000*MARGIN!$G30/MARGIN!$D30</f>
        <v>44587.796835060195</v>
      </c>
      <c r="BB113" s="196">
        <f t="shared" si="259"/>
        <v>67.555608089127603</v>
      </c>
      <c r="BC113" s="196">
        <f t="shared" si="260"/>
        <v>-67.555608089127603</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1189</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1189</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1189</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1189</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1189</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1189</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1189</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1189</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1189</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1189</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1189</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1189</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1189</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1189</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1189</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f t="shared" si="261"/>
        <v>-50</v>
      </c>
      <c r="TA113">
        <v>-1</v>
      </c>
      <c r="TC113">
        <v>-1</v>
      </c>
      <c r="TF113">
        <f t="shared" si="293"/>
        <v>1</v>
      </c>
      <c r="TH113">
        <f t="shared" si="263"/>
        <v>0</v>
      </c>
      <c r="TK113" s="116" t="s">
        <v>1108</v>
      </c>
      <c r="TL113">
        <v>50</v>
      </c>
      <c r="TM113" t="str">
        <f t="shared" si="294"/>
        <v>FALSE</v>
      </c>
      <c r="TN113">
        <f>ROUND(MARGIN!$J30,0)</f>
        <v>4</v>
      </c>
      <c r="TO113">
        <f t="shared" si="265"/>
        <v>3</v>
      </c>
      <c r="TP113">
        <f t="shared" si="266"/>
        <v>4</v>
      </c>
      <c r="TQ113" s="138">
        <f>TP113*10000*MARGIN!$G30/MARGIN!$D30</f>
        <v>44587.796835060195</v>
      </c>
      <c r="TR113" s="138"/>
      <c r="TS113" s="196">
        <f t="shared" si="295"/>
        <v>0</v>
      </c>
      <c r="TT113" s="196"/>
      <c r="TU113" s="196"/>
      <c r="TV113" s="196">
        <f t="shared" si="268"/>
        <v>0</v>
      </c>
      <c r="TW113" s="196">
        <f t="shared" si="296"/>
        <v>0</v>
      </c>
      <c r="TX113" s="196"/>
      <c r="TY113" s="196"/>
      <c r="TZ113" s="196"/>
      <c r="UA113" s="196"/>
      <c r="UB113" s="196"/>
      <c r="UC113" s="196"/>
      <c r="UE113">
        <f t="shared" si="270"/>
        <v>-50</v>
      </c>
      <c r="UI113">
        <v>-1</v>
      </c>
      <c r="UK113">
        <v>-1</v>
      </c>
      <c r="UN113">
        <f t="shared" si="297"/>
        <v>1</v>
      </c>
      <c r="UP113">
        <f t="shared" si="272"/>
        <v>0</v>
      </c>
      <c r="US113" s="116" t="s">
        <v>1108</v>
      </c>
      <c r="UT113">
        <v>50</v>
      </c>
      <c r="UU113" t="str">
        <f t="shared" si="298"/>
        <v>FALSE</v>
      </c>
      <c r="UV113">
        <f>ROUND(MARGIN!$J30,0)</f>
        <v>4</v>
      </c>
      <c r="UW113">
        <f t="shared" si="274"/>
        <v>3</v>
      </c>
      <c r="UX113">
        <f t="shared" si="275"/>
        <v>4</v>
      </c>
      <c r="UY113" s="138">
        <f>UX113*10000*MARGIN!$G30/MARGIN!$D30</f>
        <v>44587.796835060195</v>
      </c>
      <c r="UZ113" s="138"/>
      <c r="VA113" s="196">
        <f t="shared" si="299"/>
        <v>0</v>
      </c>
      <c r="VB113" s="196"/>
      <c r="VC113" s="196"/>
      <c r="VD113" s="196">
        <f t="shared" si="277"/>
        <v>0</v>
      </c>
      <c r="VE113" s="196">
        <f t="shared" si="300"/>
        <v>0</v>
      </c>
      <c r="VF113" s="196"/>
      <c r="VG113" s="196"/>
      <c r="VH113" s="196"/>
      <c r="VI113" s="196"/>
      <c r="VJ113" s="196"/>
      <c r="VK113" s="196"/>
      <c r="VM113">
        <f t="shared" si="279"/>
        <v>-50</v>
      </c>
      <c r="VQ113">
        <v>-1</v>
      </c>
      <c r="VS113">
        <v>-1</v>
      </c>
      <c r="VV113">
        <f t="shared" si="301"/>
        <v>1</v>
      </c>
      <c r="VX113">
        <f t="shared" si="281"/>
        <v>0</v>
      </c>
      <c r="WA113" s="116" t="s">
        <v>1108</v>
      </c>
      <c r="WB113">
        <v>50</v>
      </c>
      <c r="WC113" t="str">
        <f t="shared" si="302"/>
        <v>FALSE</v>
      </c>
      <c r="WD113">
        <f>ROUND(MARGIN!$J30,0)</f>
        <v>4</v>
      </c>
      <c r="WE113">
        <f t="shared" si="283"/>
        <v>3</v>
      </c>
      <c r="WF113">
        <f t="shared" si="284"/>
        <v>4</v>
      </c>
      <c r="WG113" s="138">
        <f>WF113*10000*MARGIN!$G30/MARGIN!$D30</f>
        <v>44587.796835060195</v>
      </c>
      <c r="WH113" s="138"/>
      <c r="WI113" s="196">
        <f t="shared" si="303"/>
        <v>0</v>
      </c>
      <c r="WJ113" s="196"/>
      <c r="WK113" s="196"/>
      <c r="WL113" s="196">
        <f t="shared" si="286"/>
        <v>0</v>
      </c>
      <c r="WM113" s="196">
        <f t="shared" si="304"/>
        <v>0</v>
      </c>
      <c r="WN113" s="196"/>
      <c r="WO113" s="196"/>
      <c r="WP113" s="196"/>
      <c r="WQ113" s="196"/>
      <c r="WR113" s="196"/>
      <c r="WS113" s="196"/>
    </row>
    <row r="114" spans="1:617" x14ac:dyDescent="0.25">
      <c r="A114" t="s">
        <v>1092</v>
      </c>
      <c r="B114" s="164" t="s">
        <v>18</v>
      </c>
      <c r="F114" t="e">
        <f>-#REF!+G114</f>
        <v>#REF!</v>
      </c>
      <c r="G114">
        <v>-1</v>
      </c>
      <c r="H114">
        <v>-1</v>
      </c>
      <c r="I114">
        <v>1</v>
      </c>
      <c r="J114">
        <f t="shared" si="244"/>
        <v>0</v>
      </c>
      <c r="K114">
        <f t="shared" si="245"/>
        <v>0</v>
      </c>
      <c r="L114" s="183">
        <v>4.3651512407199998E-3</v>
      </c>
      <c r="M114" s="116" t="s">
        <v>917</v>
      </c>
      <c r="N114">
        <v>50</v>
      </c>
      <c r="O114" t="str">
        <f t="shared" si="246"/>
        <v>TRUE</v>
      </c>
      <c r="P114">
        <f>ROUND(MARGIN!$J31,0)</f>
        <v>4</v>
      </c>
      <c r="Q114" t="e">
        <f>IF(ABS(G114+I114)=2,ROUND(P114*(1+#REF!),0),IF(I114="",P114,ROUND(P114*(1+-#REF!),0)))</f>
        <v>#REF!</v>
      </c>
      <c r="R114">
        <f t="shared" si="288"/>
        <v>4</v>
      </c>
      <c r="S114" s="138">
        <f>R114*10000*MARGIN!$G31/MARGIN!$D31</f>
        <v>44590.366533125976</v>
      </c>
      <c r="T114" s="144">
        <f t="shared" si="247"/>
        <v>-194.6436937962344</v>
      </c>
      <c r="U114" s="144">
        <f t="shared" si="248"/>
        <v>-194.6436937962344</v>
      </c>
      <c r="W114">
        <f t="shared" si="249"/>
        <v>2</v>
      </c>
      <c r="X114">
        <v>1</v>
      </c>
      <c r="Y114">
        <v>-1</v>
      </c>
      <c r="Z114">
        <v>-1</v>
      </c>
      <c r="AA114">
        <f t="shared" si="250"/>
        <v>0</v>
      </c>
      <c r="AB114">
        <f t="shared" si="251"/>
        <v>1</v>
      </c>
      <c r="AC114">
        <v>-6.4832013850099996E-3</v>
      </c>
      <c r="AD114" s="116" t="s">
        <v>1108</v>
      </c>
      <c r="AE114">
        <v>50</v>
      </c>
      <c r="AF114" t="str">
        <f t="shared" si="252"/>
        <v>TRUE</v>
      </c>
      <c r="AG114">
        <f>ROUND(MARGIN!$J31,0)</f>
        <v>4</v>
      </c>
      <c r="AH114">
        <f t="shared" si="289"/>
        <v>3</v>
      </c>
      <c r="AI114">
        <f t="shared" si="290"/>
        <v>4</v>
      </c>
      <c r="AJ114" s="138">
        <f>AI114*10000*MARGIN!$G31/MARGIN!$D31</f>
        <v>44590.366533125976</v>
      </c>
      <c r="AK114" s="196">
        <f t="shared" si="253"/>
        <v>-289.08832606566585</v>
      </c>
      <c r="AL114" s="196">
        <f t="shared" si="254"/>
        <v>289.08832606566585</v>
      </c>
      <c r="AN114">
        <f t="shared" si="255"/>
        <v>-2</v>
      </c>
      <c r="AO114">
        <v>-1</v>
      </c>
      <c r="AP114">
        <v>-1</v>
      </c>
      <c r="AQ114">
        <v>-1</v>
      </c>
      <c r="AR114">
        <f t="shared" si="256"/>
        <v>1</v>
      </c>
      <c r="AS114">
        <f t="shared" si="257"/>
        <v>1</v>
      </c>
      <c r="AT114">
        <v>-5.1641360282400003E-3</v>
      </c>
      <c r="AU114" s="116" t="s">
        <v>1108</v>
      </c>
      <c r="AV114">
        <v>50</v>
      </c>
      <c r="AW114" t="str">
        <f t="shared" si="258"/>
        <v>TRUE</v>
      </c>
      <c r="AX114">
        <f>ROUND(MARGIN!$J31,0)</f>
        <v>4</v>
      </c>
      <c r="AY114">
        <f t="shared" si="291"/>
        <v>5</v>
      </c>
      <c r="AZ114">
        <f t="shared" si="292"/>
        <v>4</v>
      </c>
      <c r="BA114" s="138">
        <f>AZ114*10000*MARGIN!$G31/MARGIN!$D31</f>
        <v>44590.366533125976</v>
      </c>
      <c r="BB114" s="196">
        <f t="shared" si="259"/>
        <v>230.27071832614303</v>
      </c>
      <c r="BC114" s="196">
        <f t="shared" si="260"/>
        <v>230.27071832614303</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1189</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1189</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1189</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1189</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1189</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1189</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1189</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1189</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1189</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1189</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1189</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1189</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1189</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1189</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1189</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f t="shared" si="261"/>
        <v>-50</v>
      </c>
      <c r="TA114">
        <v>-1</v>
      </c>
      <c r="TC114">
        <v>-1</v>
      </c>
      <c r="TF114">
        <f t="shared" si="293"/>
        <v>1</v>
      </c>
      <c r="TH114">
        <f t="shared" si="263"/>
        <v>0</v>
      </c>
      <c r="TK114" s="116" t="s">
        <v>1108</v>
      </c>
      <c r="TL114">
        <v>50</v>
      </c>
      <c r="TM114" t="str">
        <f t="shared" si="294"/>
        <v>FALSE</v>
      </c>
      <c r="TN114">
        <f>ROUND(MARGIN!$J31,0)</f>
        <v>4</v>
      </c>
      <c r="TO114">
        <f t="shared" si="265"/>
        <v>3</v>
      </c>
      <c r="TP114">
        <f t="shared" si="266"/>
        <v>4</v>
      </c>
      <c r="TQ114" s="138">
        <f>TP114*10000*MARGIN!$G31/MARGIN!$D31</f>
        <v>44590.366533125976</v>
      </c>
      <c r="TR114" s="138"/>
      <c r="TS114" s="196">
        <f t="shared" si="295"/>
        <v>0</v>
      </c>
      <c r="TT114" s="196"/>
      <c r="TU114" s="196"/>
      <c r="TV114" s="196">
        <f t="shared" si="268"/>
        <v>0</v>
      </c>
      <c r="TW114" s="196">
        <f t="shared" si="296"/>
        <v>0</v>
      </c>
      <c r="TX114" s="196"/>
      <c r="TY114" s="196"/>
      <c r="TZ114" s="196"/>
      <c r="UA114" s="196"/>
      <c r="UB114" s="196"/>
      <c r="UC114" s="196"/>
      <c r="UE114">
        <f t="shared" si="270"/>
        <v>-50</v>
      </c>
      <c r="UI114">
        <v>-1</v>
      </c>
      <c r="UK114">
        <v>-1</v>
      </c>
      <c r="UN114">
        <f t="shared" si="297"/>
        <v>1</v>
      </c>
      <c r="UP114">
        <f t="shared" si="272"/>
        <v>0</v>
      </c>
      <c r="US114" s="116" t="s">
        <v>1108</v>
      </c>
      <c r="UT114">
        <v>50</v>
      </c>
      <c r="UU114" t="str">
        <f t="shared" si="298"/>
        <v>FALSE</v>
      </c>
      <c r="UV114">
        <f>ROUND(MARGIN!$J31,0)</f>
        <v>4</v>
      </c>
      <c r="UW114">
        <f t="shared" si="274"/>
        <v>3</v>
      </c>
      <c r="UX114">
        <f t="shared" si="275"/>
        <v>4</v>
      </c>
      <c r="UY114" s="138">
        <f>UX114*10000*MARGIN!$G31/MARGIN!$D31</f>
        <v>44590.366533125976</v>
      </c>
      <c r="UZ114" s="138"/>
      <c r="VA114" s="196">
        <f t="shared" si="299"/>
        <v>0</v>
      </c>
      <c r="VB114" s="196"/>
      <c r="VC114" s="196"/>
      <c r="VD114" s="196">
        <f t="shared" si="277"/>
        <v>0</v>
      </c>
      <c r="VE114" s="196">
        <f t="shared" si="300"/>
        <v>0</v>
      </c>
      <c r="VF114" s="196"/>
      <c r="VG114" s="196"/>
      <c r="VH114" s="196"/>
      <c r="VI114" s="196"/>
      <c r="VJ114" s="196"/>
      <c r="VK114" s="196"/>
      <c r="VM114">
        <f t="shared" si="279"/>
        <v>-50</v>
      </c>
      <c r="VQ114">
        <v>-1</v>
      </c>
      <c r="VS114">
        <v>-1</v>
      </c>
      <c r="VV114">
        <f t="shared" si="301"/>
        <v>1</v>
      </c>
      <c r="VX114">
        <f t="shared" si="281"/>
        <v>0</v>
      </c>
      <c r="WA114" s="116" t="s">
        <v>1108</v>
      </c>
      <c r="WB114">
        <v>50</v>
      </c>
      <c r="WC114" t="str">
        <f t="shared" si="302"/>
        <v>FALSE</v>
      </c>
      <c r="WD114">
        <f>ROUND(MARGIN!$J31,0)</f>
        <v>4</v>
      </c>
      <c r="WE114">
        <f t="shared" si="283"/>
        <v>3</v>
      </c>
      <c r="WF114">
        <f t="shared" si="284"/>
        <v>4</v>
      </c>
      <c r="WG114" s="138">
        <f>WF114*10000*MARGIN!$G31/MARGIN!$D31</f>
        <v>44590.366533125976</v>
      </c>
      <c r="WH114" s="138"/>
      <c r="WI114" s="196">
        <f t="shared" si="303"/>
        <v>0</v>
      </c>
      <c r="WJ114" s="196"/>
      <c r="WK114" s="196"/>
      <c r="WL114" s="196">
        <f t="shared" si="286"/>
        <v>0</v>
      </c>
      <c r="WM114" s="196">
        <f t="shared" si="304"/>
        <v>0</v>
      </c>
      <c r="WN114" s="196"/>
      <c r="WO114" s="196"/>
      <c r="WP114" s="196"/>
      <c r="WQ114" s="196"/>
      <c r="WR114" s="196"/>
      <c r="WS114" s="196"/>
    </row>
    <row r="115" spans="1:617" x14ac:dyDescent="0.25">
      <c r="A115" t="s">
        <v>1093</v>
      </c>
      <c r="B115" s="164" t="s">
        <v>19</v>
      </c>
      <c r="F115" t="e">
        <f>-#REF!+G115</f>
        <v>#REF!</v>
      </c>
      <c r="G115">
        <v>-1</v>
      </c>
      <c r="H115">
        <v>-1</v>
      </c>
      <c r="I115">
        <v>1</v>
      </c>
      <c r="J115">
        <f t="shared" si="244"/>
        <v>0</v>
      </c>
      <c r="K115">
        <f t="shared" si="245"/>
        <v>0</v>
      </c>
      <c r="L115" s="183">
        <v>1.30523646901E-2</v>
      </c>
      <c r="M115" s="116" t="s">
        <v>917</v>
      </c>
      <c r="N115">
        <v>50</v>
      </c>
      <c r="O115" t="str">
        <f t="shared" si="246"/>
        <v>TRUE</v>
      </c>
      <c r="P115">
        <f>ROUND(MARGIN!$J32,0)</f>
        <v>4</v>
      </c>
      <c r="Q115" t="e">
        <f>IF(ABS(G115+I115)=2,ROUND(P115*(1+#REF!),0),IF(I115="",P115,ROUND(P115*(1+-#REF!),0)))</f>
        <v>#REF!</v>
      </c>
      <c r="R115">
        <f t="shared" si="288"/>
        <v>4</v>
      </c>
      <c r="S115" s="138">
        <f>R115*10000*MARGIN!$G32/MARGIN!$D32</f>
        <v>44583.044999999998</v>
      </c>
      <c r="T115" s="144">
        <f t="shared" si="247"/>
        <v>-581.91416233513928</v>
      </c>
      <c r="U115" s="144">
        <f t="shared" si="248"/>
        <v>-581.91416233513928</v>
      </c>
      <c r="W115">
        <f t="shared" si="249"/>
        <v>2</v>
      </c>
      <c r="X115">
        <v>1</v>
      </c>
      <c r="Y115">
        <v>-1</v>
      </c>
      <c r="Z115">
        <v>1</v>
      </c>
      <c r="AA115">
        <f t="shared" si="250"/>
        <v>1</v>
      </c>
      <c r="AB115">
        <f t="shared" si="251"/>
        <v>0</v>
      </c>
      <c r="AC115">
        <v>3.8563201511900001E-3</v>
      </c>
      <c r="AD115" s="116" t="s">
        <v>1108</v>
      </c>
      <c r="AE115">
        <v>50</v>
      </c>
      <c r="AF115" t="str">
        <f t="shared" si="252"/>
        <v>TRUE</v>
      </c>
      <c r="AG115">
        <f>ROUND(MARGIN!$J32,0)</f>
        <v>4</v>
      </c>
      <c r="AH115">
        <f t="shared" si="289"/>
        <v>3</v>
      </c>
      <c r="AI115">
        <f t="shared" si="290"/>
        <v>4</v>
      </c>
      <c r="AJ115" s="138">
        <f>AI115*10000*MARGIN!$G32/MARGIN!$D32</f>
        <v>44583.044999999998</v>
      </c>
      <c r="AK115" s="196">
        <f t="shared" si="253"/>
        <v>171.92649483491056</v>
      </c>
      <c r="AL115" s="196">
        <f t="shared" si="254"/>
        <v>-171.92649483491056</v>
      </c>
      <c r="AN115">
        <f t="shared" si="255"/>
        <v>-2</v>
      </c>
      <c r="AO115">
        <v>-1</v>
      </c>
      <c r="AP115">
        <v>-1</v>
      </c>
      <c r="AQ115">
        <v>-1</v>
      </c>
      <c r="AR115">
        <f t="shared" si="256"/>
        <v>1</v>
      </c>
      <c r="AS115">
        <f t="shared" si="257"/>
        <v>1</v>
      </c>
      <c r="AT115">
        <v>-7.0088405520599998E-3</v>
      </c>
      <c r="AU115" s="116" t="s">
        <v>1108</v>
      </c>
      <c r="AV115">
        <v>50</v>
      </c>
      <c r="AW115" t="str">
        <f t="shared" si="258"/>
        <v>TRUE</v>
      </c>
      <c r="AX115">
        <f>ROUND(MARGIN!$J32,0)</f>
        <v>4</v>
      </c>
      <c r="AY115">
        <f t="shared" si="291"/>
        <v>5</v>
      </c>
      <c r="AZ115">
        <f t="shared" si="292"/>
        <v>4</v>
      </c>
      <c r="BA115" s="138">
        <f>AZ115*10000*MARGIN!$G32/MARGIN!$D32</f>
        <v>44583.044999999998</v>
      </c>
      <c r="BB115" s="196">
        <f t="shared" si="259"/>
        <v>312.47545373031579</v>
      </c>
      <c r="BC115" s="196">
        <f t="shared" si="260"/>
        <v>312.47545373031579</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1189</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1189</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1189</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1189</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1189</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1189</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1189</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1189</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1189</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1189</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1189</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1189</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1189</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1189</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1189</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f t="shared" si="261"/>
        <v>-50</v>
      </c>
      <c r="TA115">
        <v>-1</v>
      </c>
      <c r="TC115">
        <v>-1</v>
      </c>
      <c r="TF115">
        <f t="shared" si="293"/>
        <v>1</v>
      </c>
      <c r="TH115">
        <f t="shared" si="263"/>
        <v>0</v>
      </c>
      <c r="TK115" s="116" t="s">
        <v>1108</v>
      </c>
      <c r="TL115">
        <v>50</v>
      </c>
      <c r="TM115" t="str">
        <f t="shared" si="294"/>
        <v>FALSE</v>
      </c>
      <c r="TN115">
        <f>ROUND(MARGIN!$J32,0)</f>
        <v>4</v>
      </c>
      <c r="TO115">
        <f t="shared" si="265"/>
        <v>3</v>
      </c>
      <c r="TP115">
        <f t="shared" si="266"/>
        <v>4</v>
      </c>
      <c r="TQ115" s="138">
        <f>TP115*10000*MARGIN!$G32/MARGIN!$D32</f>
        <v>44583.044999999998</v>
      </c>
      <c r="TR115" s="138"/>
      <c r="TS115" s="196">
        <f t="shared" si="295"/>
        <v>0</v>
      </c>
      <c r="TT115" s="196"/>
      <c r="TU115" s="196"/>
      <c r="TV115" s="196">
        <f t="shared" si="268"/>
        <v>0</v>
      </c>
      <c r="TW115" s="196">
        <f t="shared" si="296"/>
        <v>0</v>
      </c>
      <c r="TX115" s="196"/>
      <c r="TY115" s="196"/>
      <c r="TZ115" s="196"/>
      <c r="UA115" s="196"/>
      <c r="UB115" s="196"/>
      <c r="UC115" s="196"/>
      <c r="UE115">
        <f t="shared" si="270"/>
        <v>-50</v>
      </c>
      <c r="UI115">
        <v>-1</v>
      </c>
      <c r="UK115">
        <v>-1</v>
      </c>
      <c r="UN115">
        <f t="shared" si="297"/>
        <v>1</v>
      </c>
      <c r="UP115">
        <f t="shared" si="272"/>
        <v>0</v>
      </c>
      <c r="US115" s="116" t="s">
        <v>1108</v>
      </c>
      <c r="UT115">
        <v>50</v>
      </c>
      <c r="UU115" t="str">
        <f t="shared" si="298"/>
        <v>FALSE</v>
      </c>
      <c r="UV115">
        <f>ROUND(MARGIN!$J32,0)</f>
        <v>4</v>
      </c>
      <c r="UW115">
        <f t="shared" si="274"/>
        <v>3</v>
      </c>
      <c r="UX115">
        <f t="shared" si="275"/>
        <v>4</v>
      </c>
      <c r="UY115" s="138">
        <f>UX115*10000*MARGIN!$G32/MARGIN!$D32</f>
        <v>44583.044999999998</v>
      </c>
      <c r="UZ115" s="138"/>
      <c r="VA115" s="196">
        <f t="shared" si="299"/>
        <v>0</v>
      </c>
      <c r="VB115" s="196"/>
      <c r="VC115" s="196"/>
      <c r="VD115" s="196">
        <f t="shared" si="277"/>
        <v>0</v>
      </c>
      <c r="VE115" s="196">
        <f t="shared" si="300"/>
        <v>0</v>
      </c>
      <c r="VF115" s="196"/>
      <c r="VG115" s="196"/>
      <c r="VH115" s="196"/>
      <c r="VI115" s="196"/>
      <c r="VJ115" s="196"/>
      <c r="VK115" s="196"/>
      <c r="VM115">
        <f t="shared" si="279"/>
        <v>-50</v>
      </c>
      <c r="VQ115">
        <v>-1</v>
      </c>
      <c r="VS115">
        <v>-1</v>
      </c>
      <c r="VV115">
        <f t="shared" si="301"/>
        <v>1</v>
      </c>
      <c r="VX115">
        <f t="shared" si="281"/>
        <v>0</v>
      </c>
      <c r="WA115" s="116" t="s">
        <v>1108</v>
      </c>
      <c r="WB115">
        <v>50</v>
      </c>
      <c r="WC115" t="str">
        <f t="shared" si="302"/>
        <v>FALSE</v>
      </c>
      <c r="WD115">
        <f>ROUND(MARGIN!$J32,0)</f>
        <v>4</v>
      </c>
      <c r="WE115">
        <f t="shared" si="283"/>
        <v>3</v>
      </c>
      <c r="WF115">
        <f t="shared" si="284"/>
        <v>4</v>
      </c>
      <c r="WG115" s="138">
        <f>WF115*10000*MARGIN!$G32/MARGIN!$D32</f>
        <v>44583.044999999998</v>
      </c>
      <c r="WH115" s="138"/>
      <c r="WI115" s="196">
        <f t="shared" si="303"/>
        <v>0</v>
      </c>
      <c r="WJ115" s="196"/>
      <c r="WK115" s="196"/>
      <c r="WL115" s="196">
        <f t="shared" si="286"/>
        <v>0</v>
      </c>
      <c r="WM115" s="196">
        <f t="shared" si="304"/>
        <v>0</v>
      </c>
      <c r="WN115" s="196"/>
      <c r="WO115" s="196"/>
      <c r="WP115" s="196"/>
      <c r="WQ115" s="196"/>
      <c r="WR115" s="196"/>
      <c r="WS115" s="196"/>
    </row>
    <row r="116" spans="1:617" x14ac:dyDescent="0.25">
      <c r="A116" t="s">
        <v>1095</v>
      </c>
      <c r="B116" s="164" t="s">
        <v>10</v>
      </c>
      <c r="F116" t="e">
        <f>-#REF!+G116</f>
        <v>#REF!</v>
      </c>
      <c r="G116">
        <v>1</v>
      </c>
      <c r="H116">
        <v>1</v>
      </c>
      <c r="I116">
        <v>1</v>
      </c>
      <c r="J116">
        <f t="shared" si="244"/>
        <v>1</v>
      </c>
      <c r="K116">
        <f t="shared" si="245"/>
        <v>1</v>
      </c>
      <c r="L116" s="183">
        <v>1.9354433672100001E-2</v>
      </c>
      <c r="M116" s="116" t="s">
        <v>30</v>
      </c>
      <c r="N116">
        <v>50</v>
      </c>
      <c r="O116" t="str">
        <f t="shared" si="246"/>
        <v>TRUE</v>
      </c>
      <c r="P116">
        <f>ROUND(MARGIN!$J33,0)</f>
        <v>4</v>
      </c>
      <c r="Q116" t="e">
        <f>IF(ABS(G116+I116)=2,ROUND(P116*(1+#REF!),0),IF(I116="",P116,ROUND(P116*(1+-#REF!),0)))</f>
        <v>#REF!</v>
      </c>
      <c r="R116">
        <f t="shared" si="288"/>
        <v>4</v>
      </c>
      <c r="S116" s="138">
        <f>R116*10000*MARGIN!$G33/MARGIN!$D33</f>
        <v>44587.199999999997</v>
      </c>
      <c r="T116" s="144">
        <f t="shared" si="247"/>
        <v>862.96000502465711</v>
      </c>
      <c r="U116" s="144">
        <f t="shared" si="248"/>
        <v>862.96000502465711</v>
      </c>
      <c r="W116">
        <f t="shared" si="249"/>
        <v>0</v>
      </c>
      <c r="X116">
        <v>1</v>
      </c>
      <c r="Y116">
        <v>1</v>
      </c>
      <c r="Z116">
        <v>-1</v>
      </c>
      <c r="AA116">
        <f t="shared" si="250"/>
        <v>0</v>
      </c>
      <c r="AB116">
        <f t="shared" si="251"/>
        <v>0</v>
      </c>
      <c r="AC116">
        <v>-1.1437922873200001E-3</v>
      </c>
      <c r="AD116" s="116" t="s">
        <v>1108</v>
      </c>
      <c r="AE116">
        <v>50</v>
      </c>
      <c r="AF116" t="str">
        <f t="shared" si="252"/>
        <v>TRUE</v>
      </c>
      <c r="AG116">
        <f>ROUND(MARGIN!$J33,0)</f>
        <v>4</v>
      </c>
      <c r="AH116">
        <f t="shared" si="289"/>
        <v>5</v>
      </c>
      <c r="AI116">
        <f t="shared" si="290"/>
        <v>4</v>
      </c>
      <c r="AJ116" s="138">
        <f>AI116*10000*MARGIN!$G33/MARGIN!$D33</f>
        <v>44587.199999999997</v>
      </c>
      <c r="AK116" s="196">
        <f t="shared" si="253"/>
        <v>-50.998495473194303</v>
      </c>
      <c r="AL116" s="196">
        <f t="shared" si="254"/>
        <v>-50.998495473194303</v>
      </c>
      <c r="AN116">
        <f t="shared" si="255"/>
        <v>-2</v>
      </c>
      <c r="AO116">
        <v>-1</v>
      </c>
      <c r="AP116">
        <v>1</v>
      </c>
      <c r="AQ116">
        <v>1</v>
      </c>
      <c r="AR116">
        <f t="shared" si="256"/>
        <v>0</v>
      </c>
      <c r="AS116">
        <f t="shared" si="257"/>
        <v>1</v>
      </c>
      <c r="AT116">
        <v>4.1399843209100003E-4</v>
      </c>
      <c r="AU116" s="116" t="s">
        <v>1108</v>
      </c>
      <c r="AV116">
        <v>50</v>
      </c>
      <c r="AW116" t="str">
        <f t="shared" si="258"/>
        <v>TRUE</v>
      </c>
      <c r="AX116">
        <f>ROUND(MARGIN!$J33,0)</f>
        <v>4</v>
      </c>
      <c r="AY116">
        <f t="shared" si="291"/>
        <v>3</v>
      </c>
      <c r="AZ116">
        <f t="shared" si="292"/>
        <v>4</v>
      </c>
      <c r="BA116" s="138">
        <f>AZ116*10000*MARGIN!$G33/MARGIN!$D33</f>
        <v>44587.199999999997</v>
      </c>
      <c r="BB116" s="196">
        <f t="shared" si="259"/>
        <v>-18.459030891327835</v>
      </c>
      <c r="BC116" s="196">
        <f t="shared" si="260"/>
        <v>18.459030891327835</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1189</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1189</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1189</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1189</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1189</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1189</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1189</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1189</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1189</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1189</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1189</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1189</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1189</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1189</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1189</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f t="shared" si="261"/>
        <v>-50</v>
      </c>
      <c r="TA116">
        <v>-1</v>
      </c>
      <c r="TC116">
        <v>-1</v>
      </c>
      <c r="TF116">
        <f t="shared" si="293"/>
        <v>1</v>
      </c>
      <c r="TH116">
        <f t="shared" si="263"/>
        <v>0</v>
      </c>
      <c r="TK116" s="116" t="s">
        <v>1108</v>
      </c>
      <c r="TL116">
        <v>50</v>
      </c>
      <c r="TM116" t="str">
        <f t="shared" si="294"/>
        <v>FALSE</v>
      </c>
      <c r="TN116">
        <f>ROUND(MARGIN!$J33,0)</f>
        <v>4</v>
      </c>
      <c r="TO116">
        <f t="shared" si="265"/>
        <v>3</v>
      </c>
      <c r="TP116">
        <f t="shared" si="266"/>
        <v>4</v>
      </c>
      <c r="TQ116" s="138">
        <f>TP116*10000*MARGIN!$G33/MARGIN!$D33</f>
        <v>44587.199999999997</v>
      </c>
      <c r="TR116" s="138"/>
      <c r="TS116" s="196">
        <f t="shared" si="295"/>
        <v>0</v>
      </c>
      <c r="TT116" s="196"/>
      <c r="TU116" s="196"/>
      <c r="TV116" s="196">
        <f t="shared" si="268"/>
        <v>0</v>
      </c>
      <c r="TW116" s="196">
        <f t="shared" si="296"/>
        <v>0</v>
      </c>
      <c r="TX116" s="196"/>
      <c r="TY116" s="196"/>
      <c r="TZ116" s="196"/>
      <c r="UA116" s="196"/>
      <c r="UB116" s="196"/>
      <c r="UC116" s="196"/>
      <c r="UE116">
        <f t="shared" si="270"/>
        <v>-50</v>
      </c>
      <c r="UI116">
        <v>-1</v>
      </c>
      <c r="UK116">
        <v>-1</v>
      </c>
      <c r="UN116">
        <f t="shared" si="297"/>
        <v>1</v>
      </c>
      <c r="UP116">
        <f t="shared" si="272"/>
        <v>0</v>
      </c>
      <c r="US116" s="116" t="s">
        <v>1108</v>
      </c>
      <c r="UT116">
        <v>50</v>
      </c>
      <c r="UU116" t="str">
        <f t="shared" si="298"/>
        <v>FALSE</v>
      </c>
      <c r="UV116">
        <f>ROUND(MARGIN!$J33,0)</f>
        <v>4</v>
      </c>
      <c r="UW116">
        <f t="shared" si="274"/>
        <v>3</v>
      </c>
      <c r="UX116">
        <f t="shared" si="275"/>
        <v>4</v>
      </c>
      <c r="UY116" s="138">
        <f>UX116*10000*MARGIN!$G33/MARGIN!$D33</f>
        <v>44587.199999999997</v>
      </c>
      <c r="UZ116" s="138"/>
      <c r="VA116" s="196">
        <f t="shared" si="299"/>
        <v>0</v>
      </c>
      <c r="VB116" s="196"/>
      <c r="VC116" s="196"/>
      <c r="VD116" s="196">
        <f t="shared" si="277"/>
        <v>0</v>
      </c>
      <c r="VE116" s="196">
        <f t="shared" si="300"/>
        <v>0</v>
      </c>
      <c r="VF116" s="196"/>
      <c r="VG116" s="196"/>
      <c r="VH116" s="196"/>
      <c r="VI116" s="196"/>
      <c r="VJ116" s="196"/>
      <c r="VK116" s="196"/>
      <c r="VM116">
        <f t="shared" si="279"/>
        <v>-50</v>
      </c>
      <c r="VQ116">
        <v>-1</v>
      </c>
      <c r="VS116">
        <v>-1</v>
      </c>
      <c r="VV116">
        <f t="shared" si="301"/>
        <v>1</v>
      </c>
      <c r="VX116">
        <f t="shared" si="281"/>
        <v>0</v>
      </c>
      <c r="WA116" s="116" t="s">
        <v>1108</v>
      </c>
      <c r="WB116">
        <v>50</v>
      </c>
      <c r="WC116" t="str">
        <f t="shared" si="302"/>
        <v>FALSE</v>
      </c>
      <c r="WD116">
        <f>ROUND(MARGIN!$J33,0)</f>
        <v>4</v>
      </c>
      <c r="WE116">
        <f t="shared" si="283"/>
        <v>3</v>
      </c>
      <c r="WF116">
        <f t="shared" si="284"/>
        <v>4</v>
      </c>
      <c r="WG116" s="138">
        <f>WF116*10000*MARGIN!$G33/MARGIN!$D33</f>
        <v>44587.199999999997</v>
      </c>
      <c r="WH116" s="138"/>
      <c r="WI116" s="196">
        <f t="shared" si="303"/>
        <v>0</v>
      </c>
      <c r="WJ116" s="196"/>
      <c r="WK116" s="196"/>
      <c r="WL116" s="196">
        <f t="shared" si="286"/>
        <v>0</v>
      </c>
      <c r="WM116" s="196">
        <f t="shared" si="304"/>
        <v>0</v>
      </c>
      <c r="WN116" s="196"/>
      <c r="WO116" s="196"/>
      <c r="WP116" s="196"/>
      <c r="WQ116" s="196"/>
      <c r="WR116" s="196"/>
      <c r="WS116" s="196"/>
    </row>
    <row r="117" spans="1:617" x14ac:dyDescent="0.25">
      <c r="A117" s="182" t="s">
        <v>1129</v>
      </c>
      <c r="B117" s="164" t="s">
        <v>3</v>
      </c>
      <c r="F117" t="e">
        <f>-#REF!+G117</f>
        <v>#REF!</v>
      </c>
      <c r="G117">
        <v>-1</v>
      </c>
      <c r="H117">
        <v>-1</v>
      </c>
      <c r="I117">
        <v>-1</v>
      </c>
      <c r="J117">
        <f t="shared" si="244"/>
        <v>1</v>
      </c>
      <c r="K117">
        <f t="shared" si="245"/>
        <v>1</v>
      </c>
      <c r="L117" s="183">
        <v>-1.0059926355599999E-2</v>
      </c>
      <c r="M117" s="116" t="s">
        <v>917</v>
      </c>
      <c r="N117">
        <v>50</v>
      </c>
      <c r="O117" t="str">
        <f t="shared" si="246"/>
        <v>TRUE</v>
      </c>
      <c r="P117">
        <f>ROUND(MARGIN!$J34,0)</f>
        <v>6</v>
      </c>
      <c r="Q117" t="e">
        <f>IF(ABS(G117+I117)=2,ROUND(P117*(1+#REF!),0),IF(I117="",P117,ROUND(P117*(1+-#REF!),0)))</f>
        <v>#REF!</v>
      </c>
      <c r="R117">
        <f t="shared" si="288"/>
        <v>6</v>
      </c>
      <c r="S117" s="138">
        <f>R117*10000*MARGIN!$G34/MARGIN!$D34</f>
        <v>46662.178774219981</v>
      </c>
      <c r="T117" s="144">
        <f t="shared" si="247"/>
        <v>469.41808206049444</v>
      </c>
      <c r="U117" s="144">
        <f t="shared" si="248"/>
        <v>469.41808206049444</v>
      </c>
      <c r="W117">
        <f t="shared" si="249"/>
        <v>0</v>
      </c>
      <c r="X117">
        <v>-1</v>
      </c>
      <c r="Y117">
        <v>-1</v>
      </c>
      <c r="Z117">
        <v>1</v>
      </c>
      <c r="AA117">
        <f t="shared" si="250"/>
        <v>0</v>
      </c>
      <c r="AB117">
        <f t="shared" si="251"/>
        <v>0</v>
      </c>
      <c r="AC117">
        <v>1.9655750856999998E-2</v>
      </c>
      <c r="AD117" s="116" t="s">
        <v>1108</v>
      </c>
      <c r="AE117">
        <v>50</v>
      </c>
      <c r="AF117" t="str">
        <f t="shared" si="252"/>
        <v>TRUE</v>
      </c>
      <c r="AG117">
        <f>ROUND(MARGIN!$J34,0)</f>
        <v>6</v>
      </c>
      <c r="AH117">
        <f t="shared" si="289"/>
        <v>8</v>
      </c>
      <c r="AI117">
        <f t="shared" si="290"/>
        <v>6</v>
      </c>
      <c r="AJ117" s="138">
        <f>AI117*10000*MARGIN!$G34/MARGIN!$D34</f>
        <v>46662.178774219981</v>
      </c>
      <c r="AK117" s="196">
        <f t="shared" si="253"/>
        <v>-917.18016043086152</v>
      </c>
      <c r="AL117" s="196">
        <f t="shared" si="254"/>
        <v>-917.18016043086152</v>
      </c>
      <c r="AN117">
        <f t="shared" si="255"/>
        <v>2</v>
      </c>
      <c r="AO117">
        <v>1</v>
      </c>
      <c r="AP117">
        <v>1</v>
      </c>
      <c r="AQ117">
        <v>1</v>
      </c>
      <c r="AR117">
        <f t="shared" si="256"/>
        <v>1</v>
      </c>
      <c r="AS117">
        <f t="shared" si="257"/>
        <v>1</v>
      </c>
      <c r="AT117">
        <v>4.5778047995399997E-3</v>
      </c>
      <c r="AU117" s="116" t="s">
        <v>1108</v>
      </c>
      <c r="AV117">
        <v>50</v>
      </c>
      <c r="AW117" t="str">
        <f t="shared" si="258"/>
        <v>TRUE</v>
      </c>
      <c r="AX117">
        <f>ROUND(MARGIN!$J34,0)</f>
        <v>6</v>
      </c>
      <c r="AY117">
        <f t="shared" si="291"/>
        <v>8</v>
      </c>
      <c r="AZ117">
        <f t="shared" si="292"/>
        <v>6</v>
      </c>
      <c r="BA117" s="138">
        <f>AZ117*10000*MARGIN!$G34/MARGIN!$D34</f>
        <v>46662.178774219981</v>
      </c>
      <c r="BB117" s="196">
        <f t="shared" si="259"/>
        <v>213.61034594961774</v>
      </c>
      <c r="BC117" s="196">
        <f t="shared" si="260"/>
        <v>213.61034594961774</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1189</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1189</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1189</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1189</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1189</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1189</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1189</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1189</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1189</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1189</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1189</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1189</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1189</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1189</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1189</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f t="shared" si="261"/>
        <v>-50</v>
      </c>
      <c r="TA117">
        <v>1</v>
      </c>
      <c r="TC117">
        <v>1</v>
      </c>
      <c r="TF117">
        <f t="shared" si="293"/>
        <v>1</v>
      </c>
      <c r="TH117">
        <f t="shared" si="263"/>
        <v>0</v>
      </c>
      <c r="TK117" s="116" t="s">
        <v>1108</v>
      </c>
      <c r="TL117">
        <v>50</v>
      </c>
      <c r="TM117" t="str">
        <f t="shared" si="294"/>
        <v>FALSE</v>
      </c>
      <c r="TN117">
        <f>ROUND(MARGIN!$J34,0)</f>
        <v>6</v>
      </c>
      <c r="TO117">
        <f t="shared" si="265"/>
        <v>5</v>
      </c>
      <c r="TP117">
        <f t="shared" si="266"/>
        <v>6</v>
      </c>
      <c r="TQ117" s="138">
        <f>TP117*10000*MARGIN!$G34/MARGIN!$D34</f>
        <v>46662.178774219981</v>
      </c>
      <c r="TR117" s="138"/>
      <c r="TS117" s="196">
        <f t="shared" si="295"/>
        <v>0</v>
      </c>
      <c r="TT117" s="196"/>
      <c r="TU117" s="196"/>
      <c r="TV117" s="196">
        <f t="shared" si="268"/>
        <v>0</v>
      </c>
      <c r="TW117" s="196">
        <f t="shared" si="296"/>
        <v>0</v>
      </c>
      <c r="TX117" s="196"/>
      <c r="TY117" s="196"/>
      <c r="TZ117" s="196"/>
      <c r="UA117" s="196"/>
      <c r="UB117" s="196"/>
      <c r="UC117" s="196"/>
      <c r="UE117">
        <f t="shared" si="270"/>
        <v>-50</v>
      </c>
      <c r="UI117">
        <v>1</v>
      </c>
      <c r="UK117">
        <v>1</v>
      </c>
      <c r="UN117">
        <f t="shared" si="297"/>
        <v>1</v>
      </c>
      <c r="UP117">
        <f t="shared" si="272"/>
        <v>0</v>
      </c>
      <c r="US117" s="116" t="s">
        <v>1108</v>
      </c>
      <c r="UT117">
        <v>50</v>
      </c>
      <c r="UU117" t="str">
        <f t="shared" si="298"/>
        <v>FALSE</v>
      </c>
      <c r="UV117">
        <f>ROUND(MARGIN!$J34,0)</f>
        <v>6</v>
      </c>
      <c r="UW117">
        <f t="shared" si="274"/>
        <v>5</v>
      </c>
      <c r="UX117">
        <f t="shared" si="275"/>
        <v>6</v>
      </c>
      <c r="UY117" s="138">
        <f>UX117*10000*MARGIN!$G34/MARGIN!$D34</f>
        <v>46662.178774219981</v>
      </c>
      <c r="UZ117" s="138"/>
      <c r="VA117" s="196">
        <f t="shared" si="299"/>
        <v>0</v>
      </c>
      <c r="VB117" s="196"/>
      <c r="VC117" s="196"/>
      <c r="VD117" s="196">
        <f t="shared" si="277"/>
        <v>0</v>
      </c>
      <c r="VE117" s="196">
        <f t="shared" si="300"/>
        <v>0</v>
      </c>
      <c r="VF117" s="196"/>
      <c r="VG117" s="196"/>
      <c r="VH117" s="196"/>
      <c r="VI117" s="196"/>
      <c r="VJ117" s="196"/>
      <c r="VK117" s="196"/>
      <c r="VM117">
        <f t="shared" si="279"/>
        <v>-50</v>
      </c>
      <c r="VQ117">
        <v>1</v>
      </c>
      <c r="VS117">
        <v>1</v>
      </c>
      <c r="VV117">
        <f t="shared" si="301"/>
        <v>1</v>
      </c>
      <c r="VX117">
        <f t="shared" si="281"/>
        <v>0</v>
      </c>
      <c r="WA117" s="116" t="s">
        <v>1108</v>
      </c>
      <c r="WB117">
        <v>50</v>
      </c>
      <c r="WC117" t="str">
        <f t="shared" si="302"/>
        <v>FALSE</v>
      </c>
      <c r="WD117">
        <f>ROUND(MARGIN!$J34,0)</f>
        <v>6</v>
      </c>
      <c r="WE117">
        <f t="shared" si="283"/>
        <v>5</v>
      </c>
      <c r="WF117">
        <f t="shared" si="284"/>
        <v>6</v>
      </c>
      <c r="WG117" s="138">
        <f>WF117*10000*MARGIN!$G34/MARGIN!$D34</f>
        <v>46662.178774219981</v>
      </c>
      <c r="WH117" s="138"/>
      <c r="WI117" s="196">
        <f t="shared" si="303"/>
        <v>0</v>
      </c>
      <c r="WJ117" s="196"/>
      <c r="WK117" s="196"/>
      <c r="WL117" s="196">
        <f t="shared" si="286"/>
        <v>0</v>
      </c>
      <c r="WM117" s="196">
        <f t="shared" si="304"/>
        <v>0</v>
      </c>
      <c r="WN117" s="196"/>
      <c r="WO117" s="196"/>
      <c r="WP117" s="196"/>
      <c r="WQ117" s="196"/>
      <c r="WR117" s="196"/>
      <c r="WS117" s="196"/>
    </row>
    <row r="118" spans="1:617" x14ac:dyDescent="0.25">
      <c r="A118" s="182" t="s">
        <v>1130</v>
      </c>
      <c r="B118" s="164" t="s">
        <v>2</v>
      </c>
      <c r="F118" t="e">
        <f>-#REF!+G118</f>
        <v>#REF!</v>
      </c>
      <c r="G118">
        <v>-1</v>
      </c>
      <c r="H118">
        <v>1</v>
      </c>
      <c r="I118">
        <v>-1</v>
      </c>
      <c r="J118">
        <f t="shared" si="244"/>
        <v>1</v>
      </c>
      <c r="K118">
        <f t="shared" si="245"/>
        <v>0</v>
      </c>
      <c r="L118" s="183">
        <v>-1.6326420466E-3</v>
      </c>
      <c r="M118" s="116" t="s">
        <v>917</v>
      </c>
      <c r="N118">
        <v>50</v>
      </c>
      <c r="O118" t="str">
        <f t="shared" si="246"/>
        <v>TRUE</v>
      </c>
      <c r="P118">
        <f>ROUND(MARGIN!$J35,0)</f>
        <v>7</v>
      </c>
      <c r="Q118" t="e">
        <f>IF(ABS(G118+I118)=2,ROUND(P118*(1+#REF!),0),IF(I118="",P118,ROUND(P118*(1+-#REF!),0)))</f>
        <v>#REF!</v>
      </c>
      <c r="R118">
        <f t="shared" si="288"/>
        <v>7</v>
      </c>
      <c r="S118" s="138">
        <f>R118*10000*MARGIN!$G35/MARGIN!$D35</f>
        <v>50599.036078752753</v>
      </c>
      <c r="T118" s="144">
        <f t="shared" si="247"/>
        <v>82.610113819602134</v>
      </c>
      <c r="U118" s="144">
        <f t="shared" si="248"/>
        <v>-82.610113819602134</v>
      </c>
      <c r="W118">
        <f t="shared" si="249"/>
        <v>0</v>
      </c>
      <c r="X118">
        <v>-1</v>
      </c>
      <c r="Y118">
        <v>1</v>
      </c>
      <c r="Z118">
        <v>1</v>
      </c>
      <c r="AA118">
        <f t="shared" si="250"/>
        <v>0</v>
      </c>
      <c r="AB118">
        <f t="shared" si="251"/>
        <v>1</v>
      </c>
      <c r="AC118">
        <v>5.7168342523499999E-3</v>
      </c>
      <c r="AD118" s="116" t="s">
        <v>1108</v>
      </c>
      <c r="AE118">
        <v>50</v>
      </c>
      <c r="AF118" t="str">
        <f t="shared" si="252"/>
        <v>TRUE</v>
      </c>
      <c r="AG118">
        <f>ROUND(MARGIN!$J35,0)</f>
        <v>7</v>
      </c>
      <c r="AH118">
        <f t="shared" si="289"/>
        <v>5</v>
      </c>
      <c r="AI118">
        <f t="shared" si="290"/>
        <v>7</v>
      </c>
      <c r="AJ118" s="138">
        <f>AI118*10000*MARGIN!$G35/MARGIN!$D35</f>
        <v>50599.036078752753</v>
      </c>
      <c r="AK118" s="196">
        <f t="shared" si="253"/>
        <v>-289.26630259090717</v>
      </c>
      <c r="AL118" s="196">
        <f t="shared" si="254"/>
        <v>289.26630259090717</v>
      </c>
      <c r="AN118">
        <f t="shared" si="255"/>
        <v>2</v>
      </c>
      <c r="AO118">
        <v>1</v>
      </c>
      <c r="AP118">
        <v>1</v>
      </c>
      <c r="AQ118">
        <v>1</v>
      </c>
      <c r="AR118">
        <f t="shared" si="256"/>
        <v>1</v>
      </c>
      <c r="AS118">
        <f t="shared" si="257"/>
        <v>1</v>
      </c>
      <c r="AT118">
        <v>6.5040650406499997E-3</v>
      </c>
      <c r="AU118" s="116" t="s">
        <v>1108</v>
      </c>
      <c r="AV118">
        <v>50</v>
      </c>
      <c r="AW118" t="str">
        <f t="shared" si="258"/>
        <v>TRUE</v>
      </c>
      <c r="AX118">
        <f>ROUND(MARGIN!$J35,0)</f>
        <v>7</v>
      </c>
      <c r="AY118">
        <f t="shared" si="291"/>
        <v>9</v>
      </c>
      <c r="AZ118">
        <f t="shared" si="292"/>
        <v>7</v>
      </c>
      <c r="BA118" s="138">
        <f>AZ118*10000*MARGIN!$G35/MARGIN!$D35</f>
        <v>50599.036078752753</v>
      </c>
      <c r="BB118" s="196">
        <f t="shared" si="259"/>
        <v>329.09942165040383</v>
      </c>
      <c r="BC118" s="196">
        <f t="shared" si="260"/>
        <v>329.09942165040383</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1189</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1189</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1189</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1189</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1189</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1189</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1189</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1189</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1189</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1189</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1189</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1189</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1189</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1189</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1189</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f t="shared" si="261"/>
        <v>-50</v>
      </c>
      <c r="TA118">
        <v>1</v>
      </c>
      <c r="TC118">
        <v>1</v>
      </c>
      <c r="TF118">
        <f t="shared" si="293"/>
        <v>1</v>
      </c>
      <c r="TH118">
        <f t="shared" si="263"/>
        <v>0</v>
      </c>
      <c r="TK118" s="116" t="s">
        <v>1108</v>
      </c>
      <c r="TL118">
        <v>50</v>
      </c>
      <c r="TM118" t="str">
        <f t="shared" si="294"/>
        <v>FALSE</v>
      </c>
      <c r="TN118">
        <f>ROUND(MARGIN!$J35,0)</f>
        <v>7</v>
      </c>
      <c r="TO118">
        <f t="shared" si="265"/>
        <v>5</v>
      </c>
      <c r="TP118">
        <f t="shared" si="266"/>
        <v>7</v>
      </c>
      <c r="TQ118" s="138">
        <f>TP118*10000*MARGIN!$G35/MARGIN!$D35</f>
        <v>50599.036078752753</v>
      </c>
      <c r="TR118" s="138"/>
      <c r="TS118" s="196">
        <f t="shared" si="295"/>
        <v>0</v>
      </c>
      <c r="TT118" s="196"/>
      <c r="TU118" s="196"/>
      <c r="TV118" s="196">
        <f t="shared" si="268"/>
        <v>0</v>
      </c>
      <c r="TW118" s="196">
        <f t="shared" si="296"/>
        <v>0</v>
      </c>
      <c r="TX118" s="196"/>
      <c r="TY118" s="196"/>
      <c r="TZ118" s="196"/>
      <c r="UA118" s="196"/>
      <c r="UB118" s="196"/>
      <c r="UC118" s="196"/>
      <c r="UE118">
        <f t="shared" si="270"/>
        <v>-50</v>
      </c>
      <c r="UI118">
        <v>1</v>
      </c>
      <c r="UK118">
        <v>1</v>
      </c>
      <c r="UN118">
        <f t="shared" si="297"/>
        <v>1</v>
      </c>
      <c r="UP118">
        <f t="shared" si="272"/>
        <v>0</v>
      </c>
      <c r="US118" s="116" t="s">
        <v>1108</v>
      </c>
      <c r="UT118">
        <v>50</v>
      </c>
      <c r="UU118" t="str">
        <f t="shared" si="298"/>
        <v>FALSE</v>
      </c>
      <c r="UV118">
        <f>ROUND(MARGIN!$J35,0)</f>
        <v>7</v>
      </c>
      <c r="UW118">
        <f t="shared" si="274"/>
        <v>5</v>
      </c>
      <c r="UX118">
        <f t="shared" si="275"/>
        <v>7</v>
      </c>
      <c r="UY118" s="138">
        <f>UX118*10000*MARGIN!$G35/MARGIN!$D35</f>
        <v>50599.036078752753</v>
      </c>
      <c r="UZ118" s="138"/>
      <c r="VA118" s="196">
        <f t="shared" si="299"/>
        <v>0</v>
      </c>
      <c r="VB118" s="196"/>
      <c r="VC118" s="196"/>
      <c r="VD118" s="196">
        <f t="shared" si="277"/>
        <v>0</v>
      </c>
      <c r="VE118" s="196">
        <f t="shared" si="300"/>
        <v>0</v>
      </c>
      <c r="VF118" s="196"/>
      <c r="VG118" s="196"/>
      <c r="VH118" s="196"/>
      <c r="VI118" s="196"/>
      <c r="VJ118" s="196"/>
      <c r="VK118" s="196"/>
      <c r="VM118">
        <f t="shared" si="279"/>
        <v>-50</v>
      </c>
      <c r="VQ118">
        <v>1</v>
      </c>
      <c r="VS118">
        <v>1</v>
      </c>
      <c r="VV118">
        <f t="shared" si="301"/>
        <v>1</v>
      </c>
      <c r="VX118">
        <f t="shared" si="281"/>
        <v>0</v>
      </c>
      <c r="WA118" s="116" t="s">
        <v>1108</v>
      </c>
      <c r="WB118">
        <v>50</v>
      </c>
      <c r="WC118" t="str">
        <f t="shared" si="302"/>
        <v>FALSE</v>
      </c>
      <c r="WD118">
        <f>ROUND(MARGIN!$J35,0)</f>
        <v>7</v>
      </c>
      <c r="WE118">
        <f t="shared" si="283"/>
        <v>5</v>
      </c>
      <c r="WF118">
        <f t="shared" si="284"/>
        <v>7</v>
      </c>
      <c r="WG118" s="138">
        <f>WF118*10000*MARGIN!$G35/MARGIN!$D35</f>
        <v>50599.036078752753</v>
      </c>
      <c r="WH118" s="138"/>
      <c r="WI118" s="196">
        <f t="shared" si="303"/>
        <v>0</v>
      </c>
      <c r="WJ118" s="196"/>
      <c r="WK118" s="196"/>
      <c r="WL118" s="196">
        <f t="shared" si="286"/>
        <v>0</v>
      </c>
      <c r="WM118" s="196">
        <f t="shared" si="304"/>
        <v>0</v>
      </c>
      <c r="WN118" s="196"/>
      <c r="WO118" s="196"/>
      <c r="WP118" s="196"/>
      <c r="WQ118" s="196"/>
      <c r="WR118" s="196"/>
      <c r="WS118" s="196"/>
    </row>
    <row r="119" spans="1:617" x14ac:dyDescent="0.25">
      <c r="A119" s="182" t="s">
        <v>1131</v>
      </c>
      <c r="B119" s="164" t="s">
        <v>4</v>
      </c>
      <c r="F119" t="e">
        <f>-#REF!+G119</f>
        <v>#REF!</v>
      </c>
      <c r="G119">
        <v>-1</v>
      </c>
      <c r="H119">
        <v>-1</v>
      </c>
      <c r="I119">
        <v>-1</v>
      </c>
      <c r="J119">
        <f t="shared" si="244"/>
        <v>1</v>
      </c>
      <c r="K119">
        <f t="shared" si="245"/>
        <v>1</v>
      </c>
      <c r="L119" s="183">
        <v>-6.7889156845799999E-3</v>
      </c>
      <c r="M119" s="116" t="s">
        <v>917</v>
      </c>
      <c r="N119">
        <v>50</v>
      </c>
      <c r="O119" t="str">
        <f t="shared" si="246"/>
        <v>TRUE</v>
      </c>
      <c r="P119">
        <f>ROUND(MARGIN!$J36,0)</f>
        <v>5</v>
      </c>
      <c r="Q119" t="e">
        <f>IF(ABS(G119+I119)=2,ROUND(P119*(1+#REF!),0),IF(I119="",P119,ROUND(P119*(1+-#REF!),0)))</f>
        <v>#REF!</v>
      </c>
      <c r="R119">
        <f t="shared" si="288"/>
        <v>5</v>
      </c>
      <c r="S119" s="138">
        <f>R119*10000*MARGIN!$G36/MARGIN!$D36</f>
        <v>51481.492321801401</v>
      </c>
      <c r="T119" s="144">
        <f t="shared" si="247"/>
        <v>349.50351068906235</v>
      </c>
      <c r="U119" s="144">
        <f t="shared" si="248"/>
        <v>349.50351068906235</v>
      </c>
      <c r="W119">
        <f t="shared" si="249"/>
        <v>0</v>
      </c>
      <c r="X119">
        <v>-1</v>
      </c>
      <c r="Y119">
        <v>-1</v>
      </c>
      <c r="Z119">
        <v>1</v>
      </c>
      <c r="AA119">
        <f t="shared" si="250"/>
        <v>0</v>
      </c>
      <c r="AB119">
        <f t="shared" si="251"/>
        <v>0</v>
      </c>
      <c r="AC119">
        <v>1.50816848239E-2</v>
      </c>
      <c r="AD119" s="116" t="s">
        <v>1108</v>
      </c>
      <c r="AE119">
        <v>50</v>
      </c>
      <c r="AF119" t="str">
        <f t="shared" si="252"/>
        <v>TRUE</v>
      </c>
      <c r="AG119">
        <f>ROUND(MARGIN!$J36,0)</f>
        <v>5</v>
      </c>
      <c r="AH119">
        <f t="shared" si="289"/>
        <v>6</v>
      </c>
      <c r="AI119">
        <f t="shared" si="290"/>
        <v>5</v>
      </c>
      <c r="AJ119" s="138">
        <f>AI119*10000*MARGIN!$G36/MARGIN!$D36</f>
        <v>51481.492321801401</v>
      </c>
      <c r="AK119" s="196">
        <f t="shared" si="253"/>
        <v>-776.42764146143656</v>
      </c>
      <c r="AL119" s="196">
        <f t="shared" si="254"/>
        <v>-776.42764146143656</v>
      </c>
      <c r="AN119">
        <f t="shared" si="255"/>
        <v>2</v>
      </c>
      <c r="AO119">
        <v>1</v>
      </c>
      <c r="AP119">
        <v>-1</v>
      </c>
      <c r="AQ119">
        <v>1</v>
      </c>
      <c r="AR119">
        <f t="shared" si="256"/>
        <v>1</v>
      </c>
      <c r="AS119">
        <f t="shared" si="257"/>
        <v>0</v>
      </c>
      <c r="AT119">
        <v>3.5022791894200002E-3</v>
      </c>
      <c r="AU119" s="116" t="s">
        <v>1108</v>
      </c>
      <c r="AV119">
        <v>50</v>
      </c>
      <c r="AW119" t="str">
        <f t="shared" si="258"/>
        <v>TRUE</v>
      </c>
      <c r="AX119">
        <f>ROUND(MARGIN!$J36,0)</f>
        <v>5</v>
      </c>
      <c r="AY119">
        <f t="shared" si="291"/>
        <v>4</v>
      </c>
      <c r="AZ119">
        <f t="shared" si="292"/>
        <v>5</v>
      </c>
      <c r="BA119" s="138">
        <f>AZ119*10000*MARGIN!$G36/MARGIN!$D36</f>
        <v>51481.492321801401</v>
      </c>
      <c r="BB119" s="196">
        <f t="shared" si="259"/>
        <v>180.30255919893057</v>
      </c>
      <c r="BC119" s="196">
        <f t="shared" si="260"/>
        <v>-180.30255919893057</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1189</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1189</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1189</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1189</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1189</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1189</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1189</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1189</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1189</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1189</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1189</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1189</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1189</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1189</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1189</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f t="shared" si="261"/>
        <v>-50</v>
      </c>
      <c r="TA119">
        <v>1</v>
      </c>
      <c r="TC119">
        <v>1</v>
      </c>
      <c r="TF119">
        <f t="shared" si="293"/>
        <v>1</v>
      </c>
      <c r="TH119">
        <f t="shared" si="263"/>
        <v>0</v>
      </c>
      <c r="TK119" s="116" t="s">
        <v>1108</v>
      </c>
      <c r="TL119">
        <v>50</v>
      </c>
      <c r="TM119" t="str">
        <f t="shared" si="294"/>
        <v>FALSE</v>
      </c>
      <c r="TN119">
        <f>ROUND(MARGIN!$J36,0)</f>
        <v>5</v>
      </c>
      <c r="TO119">
        <f t="shared" si="265"/>
        <v>4</v>
      </c>
      <c r="TP119">
        <f t="shared" si="266"/>
        <v>5</v>
      </c>
      <c r="TQ119" s="138">
        <f>TP119*10000*MARGIN!$G36/MARGIN!$D36</f>
        <v>51481.492321801401</v>
      </c>
      <c r="TR119" s="138"/>
      <c r="TS119" s="196">
        <f t="shared" si="295"/>
        <v>0</v>
      </c>
      <c r="TT119" s="196"/>
      <c r="TU119" s="196"/>
      <c r="TV119" s="196">
        <f t="shared" si="268"/>
        <v>0</v>
      </c>
      <c r="TW119" s="196">
        <f t="shared" si="296"/>
        <v>0</v>
      </c>
      <c r="TX119" s="196"/>
      <c r="TY119" s="196"/>
      <c r="TZ119" s="196"/>
      <c r="UA119" s="196"/>
      <c r="UB119" s="196"/>
      <c r="UC119" s="196"/>
      <c r="UE119">
        <f t="shared" si="270"/>
        <v>-50</v>
      </c>
      <c r="UI119">
        <v>1</v>
      </c>
      <c r="UK119">
        <v>1</v>
      </c>
      <c r="UN119">
        <f t="shared" si="297"/>
        <v>1</v>
      </c>
      <c r="UP119">
        <f t="shared" si="272"/>
        <v>0</v>
      </c>
      <c r="US119" s="116" t="s">
        <v>1108</v>
      </c>
      <c r="UT119">
        <v>50</v>
      </c>
      <c r="UU119" t="str">
        <f t="shared" si="298"/>
        <v>FALSE</v>
      </c>
      <c r="UV119">
        <f>ROUND(MARGIN!$J36,0)</f>
        <v>5</v>
      </c>
      <c r="UW119">
        <f t="shared" si="274"/>
        <v>4</v>
      </c>
      <c r="UX119">
        <f t="shared" si="275"/>
        <v>5</v>
      </c>
      <c r="UY119" s="138">
        <f>UX119*10000*MARGIN!$G36/MARGIN!$D36</f>
        <v>51481.492321801401</v>
      </c>
      <c r="UZ119" s="138"/>
      <c r="VA119" s="196">
        <f t="shared" si="299"/>
        <v>0</v>
      </c>
      <c r="VB119" s="196"/>
      <c r="VC119" s="196"/>
      <c r="VD119" s="196">
        <f t="shared" si="277"/>
        <v>0</v>
      </c>
      <c r="VE119" s="196">
        <f t="shared" si="300"/>
        <v>0</v>
      </c>
      <c r="VF119" s="196"/>
      <c r="VG119" s="196"/>
      <c r="VH119" s="196"/>
      <c r="VI119" s="196"/>
      <c r="VJ119" s="196"/>
      <c r="VK119" s="196"/>
      <c r="VM119">
        <f t="shared" si="279"/>
        <v>-50</v>
      </c>
      <c r="VQ119">
        <v>1</v>
      </c>
      <c r="VS119">
        <v>1</v>
      </c>
      <c r="VV119">
        <f t="shared" si="301"/>
        <v>1</v>
      </c>
      <c r="VX119">
        <f t="shared" si="281"/>
        <v>0</v>
      </c>
      <c r="WA119" s="116" t="s">
        <v>1108</v>
      </c>
      <c r="WB119">
        <v>50</v>
      </c>
      <c r="WC119" t="str">
        <f t="shared" si="302"/>
        <v>FALSE</v>
      </c>
      <c r="WD119">
        <f>ROUND(MARGIN!$J36,0)</f>
        <v>5</v>
      </c>
      <c r="WE119">
        <f t="shared" si="283"/>
        <v>4</v>
      </c>
      <c r="WF119">
        <f t="shared" si="284"/>
        <v>5</v>
      </c>
      <c r="WG119" s="138">
        <f>WF119*10000*MARGIN!$G36/MARGIN!$D36</f>
        <v>51481.492321801401</v>
      </c>
      <c r="WH119" s="138"/>
      <c r="WI119" s="196">
        <f t="shared" si="303"/>
        <v>0</v>
      </c>
      <c r="WJ119" s="196"/>
      <c r="WK119" s="196"/>
      <c r="WL119" s="196">
        <f t="shared" si="286"/>
        <v>0</v>
      </c>
      <c r="WM119" s="196">
        <f t="shared" si="304"/>
        <v>0</v>
      </c>
      <c r="WN119" s="196"/>
      <c r="WO119" s="196"/>
      <c r="WP119" s="196"/>
      <c r="WQ119" s="196"/>
      <c r="WR119" s="196"/>
      <c r="WS119" s="196"/>
    </row>
    <row r="120" spans="1:617" x14ac:dyDescent="0.25">
      <c r="A120" s="182" t="s">
        <v>1132</v>
      </c>
      <c r="B120" s="164" t="s">
        <v>17</v>
      </c>
      <c r="F120" t="e">
        <f>-#REF!+G120</f>
        <v>#REF!</v>
      </c>
      <c r="G120">
        <v>1</v>
      </c>
      <c r="H120">
        <v>-1</v>
      </c>
      <c r="I120">
        <v>1</v>
      </c>
      <c r="J120">
        <f t="shared" si="244"/>
        <v>1</v>
      </c>
      <c r="K120">
        <f t="shared" si="245"/>
        <v>0</v>
      </c>
      <c r="L120" s="183">
        <v>2.2282936000799999E-2</v>
      </c>
      <c r="M120" s="116" t="s">
        <v>919</v>
      </c>
      <c r="N120">
        <v>50</v>
      </c>
      <c r="O120" t="str">
        <f t="shared" si="246"/>
        <v>TRUE</v>
      </c>
      <c r="P120">
        <f>ROUND(MARGIN!$J37,0)</f>
        <v>7</v>
      </c>
      <c r="Q120" t="e">
        <f>IF(ABS(G120+I120)=2,ROUND(P120*(1+#REF!),0),IF(I120="",P120,ROUND(P120*(1+-#REF!),0)))</f>
        <v>#REF!</v>
      </c>
      <c r="R120">
        <f t="shared" si="288"/>
        <v>7</v>
      </c>
      <c r="S120" s="138">
        <f>R120*10000*MARGIN!$G37/MARGIN!$D37</f>
        <v>50607.200000000004</v>
      </c>
      <c r="T120" s="144">
        <f t="shared" si="247"/>
        <v>1127.6769987796858</v>
      </c>
      <c r="U120" s="144">
        <f t="shared" si="248"/>
        <v>-1127.6769987796858</v>
      </c>
      <c r="W120">
        <f t="shared" si="249"/>
        <v>-2</v>
      </c>
      <c r="X120">
        <v>-1</v>
      </c>
      <c r="Y120">
        <v>-1</v>
      </c>
      <c r="Z120">
        <v>-1</v>
      </c>
      <c r="AA120">
        <f t="shared" si="250"/>
        <v>1</v>
      </c>
      <c r="AB120">
        <f t="shared" si="251"/>
        <v>1</v>
      </c>
      <c r="AC120">
        <v>-5.8192999597699996E-3</v>
      </c>
      <c r="AD120" s="116" t="s">
        <v>1108</v>
      </c>
      <c r="AE120">
        <v>50</v>
      </c>
      <c r="AF120" t="str">
        <f t="shared" si="252"/>
        <v>TRUE</v>
      </c>
      <c r="AG120">
        <f>ROUND(MARGIN!$J37,0)</f>
        <v>7</v>
      </c>
      <c r="AH120">
        <f t="shared" si="289"/>
        <v>9</v>
      </c>
      <c r="AI120">
        <f t="shared" si="290"/>
        <v>7</v>
      </c>
      <c r="AJ120" s="138">
        <f>AI120*10000*MARGIN!$G37/MARGIN!$D37</f>
        <v>50607.200000000004</v>
      </c>
      <c r="AK120" s="196">
        <f t="shared" si="253"/>
        <v>294.49847692407235</v>
      </c>
      <c r="AL120" s="196">
        <f t="shared" si="254"/>
        <v>294.49847692407235</v>
      </c>
      <c r="AN120">
        <f t="shared" si="255"/>
        <v>0</v>
      </c>
      <c r="AO120">
        <v>-1</v>
      </c>
      <c r="AP120">
        <v>1</v>
      </c>
      <c r="AQ120">
        <v>1</v>
      </c>
      <c r="AR120">
        <f t="shared" si="256"/>
        <v>0</v>
      </c>
      <c r="AS120">
        <f t="shared" si="257"/>
        <v>1</v>
      </c>
      <c r="AT120">
        <v>8.4693095922899995E-3</v>
      </c>
      <c r="AU120" s="116" t="s">
        <v>1108</v>
      </c>
      <c r="AV120">
        <v>50</v>
      </c>
      <c r="AW120" t="str">
        <f t="shared" si="258"/>
        <v>TRUE</v>
      </c>
      <c r="AX120">
        <f>ROUND(MARGIN!$J37,0)</f>
        <v>7</v>
      </c>
      <c r="AY120">
        <f t="shared" si="291"/>
        <v>5</v>
      </c>
      <c r="AZ120">
        <f t="shared" si="292"/>
        <v>7</v>
      </c>
      <c r="BA120" s="138">
        <f>AZ120*10000*MARGIN!$G37/MARGIN!$D37</f>
        <v>50607.200000000004</v>
      </c>
      <c r="BB120" s="196">
        <f t="shared" si="259"/>
        <v>-428.60804439893849</v>
      </c>
      <c r="BC120" s="196">
        <f t="shared" si="260"/>
        <v>428.60804439893849</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1189</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1189</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1189</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1189</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1189</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1189</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1189</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1189</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1189</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1189</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1189</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1189</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1189</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1189</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1189</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f t="shared" si="261"/>
        <v>-50</v>
      </c>
      <c r="TA120">
        <v>1</v>
      </c>
      <c r="TC120">
        <v>1</v>
      </c>
      <c r="TF120">
        <f t="shared" si="293"/>
        <v>1</v>
      </c>
      <c r="TH120">
        <f t="shared" si="263"/>
        <v>0</v>
      </c>
      <c r="TK120" s="116" t="s">
        <v>1108</v>
      </c>
      <c r="TL120">
        <v>50</v>
      </c>
      <c r="TM120" t="str">
        <f t="shared" si="294"/>
        <v>FALSE</v>
      </c>
      <c r="TN120">
        <f>ROUND(MARGIN!$J37,0)</f>
        <v>7</v>
      </c>
      <c r="TO120">
        <f t="shared" si="265"/>
        <v>5</v>
      </c>
      <c r="TP120">
        <f t="shared" si="266"/>
        <v>7</v>
      </c>
      <c r="TQ120" s="138">
        <f>TP120*10000*MARGIN!$G37/MARGIN!$D37</f>
        <v>50607.200000000004</v>
      </c>
      <c r="TR120" s="138"/>
      <c r="TS120" s="196">
        <f t="shared" si="295"/>
        <v>0</v>
      </c>
      <c r="TT120" s="196"/>
      <c r="TU120" s="196"/>
      <c r="TV120" s="196">
        <f t="shared" si="268"/>
        <v>0</v>
      </c>
      <c r="TW120" s="196">
        <f t="shared" si="296"/>
        <v>0</v>
      </c>
      <c r="TX120" s="196"/>
      <c r="TY120" s="196"/>
      <c r="TZ120" s="196"/>
      <c r="UA120" s="196"/>
      <c r="UB120" s="196"/>
      <c r="UC120" s="196"/>
      <c r="UE120">
        <f t="shared" si="270"/>
        <v>-50</v>
      </c>
      <c r="UI120">
        <v>1</v>
      </c>
      <c r="UK120">
        <v>1</v>
      </c>
      <c r="UN120">
        <f t="shared" si="297"/>
        <v>1</v>
      </c>
      <c r="UP120">
        <f t="shared" si="272"/>
        <v>0</v>
      </c>
      <c r="US120" s="116" t="s">
        <v>1108</v>
      </c>
      <c r="UT120">
        <v>50</v>
      </c>
      <c r="UU120" t="str">
        <f t="shared" si="298"/>
        <v>FALSE</v>
      </c>
      <c r="UV120">
        <f>ROUND(MARGIN!$J37,0)</f>
        <v>7</v>
      </c>
      <c r="UW120">
        <f t="shared" si="274"/>
        <v>5</v>
      </c>
      <c r="UX120">
        <f t="shared" si="275"/>
        <v>7</v>
      </c>
      <c r="UY120" s="138">
        <f>UX120*10000*MARGIN!$G37/MARGIN!$D37</f>
        <v>50607.200000000004</v>
      </c>
      <c r="UZ120" s="138"/>
      <c r="VA120" s="196">
        <f t="shared" si="299"/>
        <v>0</v>
      </c>
      <c r="VB120" s="196"/>
      <c r="VC120" s="196"/>
      <c r="VD120" s="196">
        <f t="shared" si="277"/>
        <v>0</v>
      </c>
      <c r="VE120" s="196">
        <f t="shared" si="300"/>
        <v>0</v>
      </c>
      <c r="VF120" s="196"/>
      <c r="VG120" s="196"/>
      <c r="VH120" s="196"/>
      <c r="VI120" s="196"/>
      <c r="VJ120" s="196"/>
      <c r="VK120" s="196"/>
      <c r="VM120">
        <f t="shared" si="279"/>
        <v>-50</v>
      </c>
      <c r="VQ120">
        <v>1</v>
      </c>
      <c r="VS120">
        <v>1</v>
      </c>
      <c r="VV120">
        <f t="shared" si="301"/>
        <v>1</v>
      </c>
      <c r="VX120">
        <f t="shared" si="281"/>
        <v>0</v>
      </c>
      <c r="WA120" s="116" t="s">
        <v>1108</v>
      </c>
      <c r="WB120">
        <v>50</v>
      </c>
      <c r="WC120" t="str">
        <f t="shared" si="302"/>
        <v>FALSE</v>
      </c>
      <c r="WD120">
        <f>ROUND(MARGIN!$J37,0)</f>
        <v>7</v>
      </c>
      <c r="WE120">
        <f t="shared" si="283"/>
        <v>5</v>
      </c>
      <c r="WF120">
        <f t="shared" si="284"/>
        <v>7</v>
      </c>
      <c r="WG120" s="138">
        <f>WF120*10000*MARGIN!$G37/MARGIN!$D37</f>
        <v>50607.200000000004</v>
      </c>
      <c r="WH120" s="138"/>
      <c r="WI120" s="196">
        <f t="shared" si="303"/>
        <v>0</v>
      </c>
      <c r="WJ120" s="196"/>
      <c r="WK120" s="196"/>
      <c r="WL120" s="196">
        <f t="shared" si="286"/>
        <v>0</v>
      </c>
      <c r="WM120" s="196">
        <f t="shared" si="304"/>
        <v>0</v>
      </c>
      <c r="WN120" s="196"/>
      <c r="WO120" s="196"/>
      <c r="WP120" s="196"/>
      <c r="WQ120" s="196"/>
      <c r="WR120" s="196"/>
      <c r="WS120" s="196"/>
    </row>
    <row r="121" spans="1:617" x14ac:dyDescent="0.25">
      <c r="A121" t="s">
        <v>1106</v>
      </c>
      <c r="B121" s="164" t="s">
        <v>16</v>
      </c>
      <c r="F121" t="e">
        <f>-#REF!+G121</f>
        <v>#REF!</v>
      </c>
      <c r="G121">
        <v>1</v>
      </c>
      <c r="H121">
        <v>-1</v>
      </c>
      <c r="I121">
        <v>-1</v>
      </c>
      <c r="J121">
        <f t="shared" si="244"/>
        <v>0</v>
      </c>
      <c r="K121">
        <f t="shared" si="245"/>
        <v>1</v>
      </c>
      <c r="L121" s="183">
        <v>-1.4703060781400001E-2</v>
      </c>
      <c r="M121" s="116" t="s">
        <v>917</v>
      </c>
      <c r="N121">
        <v>50</v>
      </c>
      <c r="O121" t="str">
        <f t="shared" si="246"/>
        <v>TRUE</v>
      </c>
      <c r="P121">
        <f>ROUND(MARGIN!$J38,0)</f>
        <v>5</v>
      </c>
      <c r="Q121" t="e">
        <f>IF(ABS(G121+I121)=2,ROUND(P121*(1+#REF!),0),IF(I121="",P121,ROUND(P121*(1+-#REF!),0)))</f>
        <v>#REF!</v>
      </c>
      <c r="R121">
        <f t="shared" si="288"/>
        <v>5</v>
      </c>
      <c r="S121" s="138">
        <f>R121*10000*MARGIN!$G38/MARGIN!$D38</f>
        <v>50000</v>
      </c>
      <c r="T121" s="144">
        <f t="shared" si="247"/>
        <v>-735.15303907000009</v>
      </c>
      <c r="U121" s="144">
        <f t="shared" si="248"/>
        <v>735.15303907000009</v>
      </c>
      <c r="W121">
        <f t="shared" si="249"/>
        <v>-2</v>
      </c>
      <c r="X121">
        <v>-1</v>
      </c>
      <c r="Y121">
        <v>-1</v>
      </c>
      <c r="Z121">
        <v>-1</v>
      </c>
      <c r="AA121">
        <f t="shared" si="250"/>
        <v>1</v>
      </c>
      <c r="AB121">
        <f t="shared" si="251"/>
        <v>1</v>
      </c>
      <c r="AC121">
        <v>-5.4934355494999998E-3</v>
      </c>
      <c r="AD121" s="116" t="s">
        <v>1108</v>
      </c>
      <c r="AE121">
        <v>50</v>
      </c>
      <c r="AF121" t="str">
        <f t="shared" si="252"/>
        <v>TRUE</v>
      </c>
      <c r="AG121">
        <f>ROUND(MARGIN!$J38,0)</f>
        <v>5</v>
      </c>
      <c r="AH121">
        <f t="shared" si="289"/>
        <v>6</v>
      </c>
      <c r="AI121">
        <f t="shared" si="290"/>
        <v>5</v>
      </c>
      <c r="AJ121" s="138">
        <f>AI121*10000*MARGIN!$G38/MARGIN!$D38</f>
        <v>50000</v>
      </c>
      <c r="AK121" s="196">
        <f t="shared" si="253"/>
        <v>274.671777475</v>
      </c>
      <c r="AL121" s="196">
        <f t="shared" si="254"/>
        <v>274.671777475</v>
      </c>
      <c r="AN121">
        <f t="shared" si="255"/>
        <v>0</v>
      </c>
      <c r="AO121">
        <v>-1</v>
      </c>
      <c r="AP121">
        <v>1</v>
      </c>
      <c r="AQ121">
        <v>-1</v>
      </c>
      <c r="AR121">
        <f t="shared" si="256"/>
        <v>1</v>
      </c>
      <c r="AS121">
        <f t="shared" si="257"/>
        <v>0</v>
      </c>
      <c r="AT121">
        <v>-5.4310300407100004E-3</v>
      </c>
      <c r="AU121" s="116" t="s">
        <v>1108</v>
      </c>
      <c r="AV121">
        <v>50</v>
      </c>
      <c r="AW121" t="str">
        <f t="shared" si="258"/>
        <v>TRUE</v>
      </c>
      <c r="AX121">
        <f>ROUND(MARGIN!$J38,0)</f>
        <v>5</v>
      </c>
      <c r="AY121">
        <f t="shared" si="291"/>
        <v>4</v>
      </c>
      <c r="AZ121">
        <f t="shared" si="292"/>
        <v>5</v>
      </c>
      <c r="BA121" s="138">
        <f>AZ121*10000*MARGIN!$G38/MARGIN!$D38</f>
        <v>50000</v>
      </c>
      <c r="BB121" s="196">
        <f t="shared" si="259"/>
        <v>271.55150203549999</v>
      </c>
      <c r="BC121" s="196">
        <f t="shared" si="260"/>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1189</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1189</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1189</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1189</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1189</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1189</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1189</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1189</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1189</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1189</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1189</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1189</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1189</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1189</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1189</v>
      </c>
      <c r="SF121">
        <v>5</v>
      </c>
      <c r="SG121">
        <v>4</v>
      </c>
      <c r="SH121">
        <v>5</v>
      </c>
      <c r="SI121" s="138">
        <v>50000</v>
      </c>
      <c r="SJ121" s="138"/>
      <c r="SK121" s="196">
        <v>0</v>
      </c>
      <c r="SL121" s="196"/>
      <c r="SM121" s="196"/>
      <c r="SN121" s="196">
        <v>0</v>
      </c>
      <c r="SO121" s="196">
        <v>0</v>
      </c>
      <c r="SP121" s="196"/>
      <c r="SQ121" s="196"/>
      <c r="SR121" s="196"/>
      <c r="SS121" s="196"/>
      <c r="ST121" s="196"/>
      <c r="SU121" s="196"/>
      <c r="SW121">
        <f t="shared" si="261"/>
        <v>-50</v>
      </c>
      <c r="TA121">
        <v>-1</v>
      </c>
      <c r="TC121">
        <v>-1</v>
      </c>
      <c r="TF121">
        <f t="shared" si="293"/>
        <v>1</v>
      </c>
      <c r="TH121">
        <f t="shared" si="263"/>
        <v>0</v>
      </c>
      <c r="TK121" s="116" t="s">
        <v>1108</v>
      </c>
      <c r="TL121">
        <v>50</v>
      </c>
      <c r="TM121" t="str">
        <f t="shared" si="294"/>
        <v>FALSE</v>
      </c>
      <c r="TN121">
        <f>ROUND(MARGIN!$J38,0)</f>
        <v>5</v>
      </c>
      <c r="TO121">
        <f t="shared" si="265"/>
        <v>4</v>
      </c>
      <c r="TP121">
        <f t="shared" si="266"/>
        <v>5</v>
      </c>
      <c r="TQ121" s="138">
        <f>TP121*10000*MARGIN!$G38/MARGIN!$D38</f>
        <v>50000</v>
      </c>
      <c r="TR121" s="138"/>
      <c r="TS121" s="196">
        <f t="shared" si="295"/>
        <v>0</v>
      </c>
      <c r="TT121" s="196"/>
      <c r="TU121" s="196"/>
      <c r="TV121" s="196">
        <f t="shared" si="268"/>
        <v>0</v>
      </c>
      <c r="TW121" s="196">
        <f t="shared" si="296"/>
        <v>0</v>
      </c>
      <c r="TX121" s="196"/>
      <c r="TY121" s="196"/>
      <c r="TZ121" s="196"/>
      <c r="UA121" s="196"/>
      <c r="UB121" s="196"/>
      <c r="UC121" s="196"/>
      <c r="UE121">
        <f t="shared" si="270"/>
        <v>-50</v>
      </c>
      <c r="UI121">
        <v>-1</v>
      </c>
      <c r="UK121">
        <v>-1</v>
      </c>
      <c r="UN121">
        <f t="shared" si="297"/>
        <v>1</v>
      </c>
      <c r="UP121">
        <f t="shared" si="272"/>
        <v>0</v>
      </c>
      <c r="US121" s="116" t="s">
        <v>1108</v>
      </c>
      <c r="UT121">
        <v>50</v>
      </c>
      <c r="UU121" t="str">
        <f t="shared" si="298"/>
        <v>FALSE</v>
      </c>
      <c r="UV121">
        <f>ROUND(MARGIN!$J38,0)</f>
        <v>5</v>
      </c>
      <c r="UW121">
        <f t="shared" si="274"/>
        <v>4</v>
      </c>
      <c r="UX121">
        <f t="shared" si="275"/>
        <v>5</v>
      </c>
      <c r="UY121" s="138">
        <f>UX121*10000*MARGIN!$G38/MARGIN!$D38</f>
        <v>50000</v>
      </c>
      <c r="UZ121" s="138"/>
      <c r="VA121" s="196">
        <f t="shared" si="299"/>
        <v>0</v>
      </c>
      <c r="VB121" s="196"/>
      <c r="VC121" s="196"/>
      <c r="VD121" s="196">
        <f t="shared" si="277"/>
        <v>0</v>
      </c>
      <c r="VE121" s="196">
        <f t="shared" si="300"/>
        <v>0</v>
      </c>
      <c r="VF121" s="196"/>
      <c r="VG121" s="196"/>
      <c r="VH121" s="196"/>
      <c r="VI121" s="196"/>
      <c r="VJ121" s="196"/>
      <c r="VK121" s="196"/>
      <c r="VM121">
        <f t="shared" si="279"/>
        <v>-50</v>
      </c>
      <c r="VQ121">
        <v>-1</v>
      </c>
      <c r="VS121">
        <v>-1</v>
      </c>
      <c r="VV121">
        <f t="shared" si="301"/>
        <v>1</v>
      </c>
      <c r="VX121">
        <f t="shared" si="281"/>
        <v>0</v>
      </c>
      <c r="WA121" s="116" t="s">
        <v>1108</v>
      </c>
      <c r="WB121">
        <v>50</v>
      </c>
      <c r="WC121" t="str">
        <f t="shared" si="302"/>
        <v>FALSE</v>
      </c>
      <c r="WD121">
        <f>ROUND(MARGIN!$J38,0)</f>
        <v>5</v>
      </c>
      <c r="WE121">
        <f t="shared" si="283"/>
        <v>4</v>
      </c>
      <c r="WF121">
        <f t="shared" si="284"/>
        <v>5</v>
      </c>
      <c r="WG121" s="138">
        <f>WF121*10000*MARGIN!$G38/MARGIN!$D38</f>
        <v>50000</v>
      </c>
      <c r="WH121" s="138"/>
      <c r="WI121" s="196">
        <f t="shared" si="303"/>
        <v>0</v>
      </c>
      <c r="WJ121" s="196"/>
      <c r="WK121" s="196"/>
      <c r="WL121" s="196">
        <f t="shared" si="286"/>
        <v>0</v>
      </c>
      <c r="WM121" s="196">
        <f t="shared" si="304"/>
        <v>0</v>
      </c>
      <c r="WN121" s="196"/>
      <c r="WO121" s="196"/>
      <c r="WP121" s="196"/>
      <c r="WQ121" s="196"/>
      <c r="WR121" s="196"/>
      <c r="WS121" s="196"/>
    </row>
    <row r="122" spans="1:617" x14ac:dyDescent="0.25">
      <c r="A122" t="s">
        <v>1105</v>
      </c>
      <c r="B122" s="164" t="s">
        <v>15</v>
      </c>
      <c r="F122" t="e">
        <f>-#REF!+G122</f>
        <v>#REF!</v>
      </c>
      <c r="G122">
        <v>1</v>
      </c>
      <c r="H122">
        <v>-1</v>
      </c>
      <c r="I122">
        <v>-1</v>
      </c>
      <c r="J122">
        <f t="shared" si="244"/>
        <v>0</v>
      </c>
      <c r="K122">
        <f t="shared" si="245"/>
        <v>1</v>
      </c>
      <c r="L122" s="183">
        <v>-1.18205836986E-2</v>
      </c>
      <c r="M122" s="117" t="s">
        <v>917</v>
      </c>
      <c r="N122">
        <v>50</v>
      </c>
      <c r="O122" t="str">
        <f t="shared" si="246"/>
        <v>TRUE</v>
      </c>
      <c r="P122">
        <f>ROUND(MARGIN!$J39,0)</f>
        <v>5</v>
      </c>
      <c r="Q122" t="e">
        <f>IF(ABS(G122+I122)=2,ROUND(P122*(1+#REF!),0),IF(I122="",P122,ROUND(P122*(1+-#REF!),0)))</f>
        <v>#REF!</v>
      </c>
      <c r="R122">
        <f t="shared" si="288"/>
        <v>5</v>
      </c>
      <c r="S122" s="138">
        <f>R122*10000*MARGIN!$G39/MARGIN!$D39</f>
        <v>50000</v>
      </c>
      <c r="T122" s="144">
        <f t="shared" si="247"/>
        <v>-591.02918493000004</v>
      </c>
      <c r="U122" s="144">
        <f t="shared" si="248"/>
        <v>591.02918493000004</v>
      </c>
      <c r="W122">
        <f t="shared" si="249"/>
        <v>-2</v>
      </c>
      <c r="X122">
        <v>-1</v>
      </c>
      <c r="Y122">
        <v>-1</v>
      </c>
      <c r="Z122">
        <v>-1</v>
      </c>
      <c r="AA122">
        <f t="shared" si="250"/>
        <v>1</v>
      </c>
      <c r="AB122">
        <f t="shared" si="251"/>
        <v>1</v>
      </c>
      <c r="AC122">
        <v>-9.6437678695599997E-3</v>
      </c>
      <c r="AD122" s="117" t="s">
        <v>1108</v>
      </c>
      <c r="AE122">
        <v>50</v>
      </c>
      <c r="AF122" t="str">
        <f t="shared" si="252"/>
        <v>TRUE</v>
      </c>
      <c r="AG122">
        <f>ROUND(MARGIN!$J39,0)</f>
        <v>5</v>
      </c>
      <c r="AH122">
        <f t="shared" si="289"/>
        <v>6</v>
      </c>
      <c r="AI122">
        <f t="shared" si="290"/>
        <v>5</v>
      </c>
      <c r="AJ122" s="138">
        <f>AI122*10000*MARGIN!$G39/MARGIN!$D39</f>
        <v>50000</v>
      </c>
      <c r="AK122" s="196">
        <f t="shared" si="253"/>
        <v>482.18839347799997</v>
      </c>
      <c r="AL122" s="196">
        <f t="shared" si="254"/>
        <v>482.18839347799997</v>
      </c>
      <c r="AN122">
        <f t="shared" si="255"/>
        <v>0</v>
      </c>
      <c r="AO122">
        <v>-1</v>
      </c>
      <c r="AP122">
        <v>1</v>
      </c>
      <c r="AQ122">
        <v>-1</v>
      </c>
      <c r="AR122">
        <f t="shared" si="256"/>
        <v>1</v>
      </c>
      <c r="AS122">
        <f t="shared" si="257"/>
        <v>0</v>
      </c>
      <c r="AT122">
        <v>-6.3825470888400002E-3</v>
      </c>
      <c r="AU122" s="117" t="s">
        <v>1108</v>
      </c>
      <c r="AV122">
        <v>50</v>
      </c>
      <c r="AW122" t="str">
        <f t="shared" si="258"/>
        <v>TRUE</v>
      </c>
      <c r="AX122">
        <f>ROUND(MARGIN!$J39,0)</f>
        <v>5</v>
      </c>
      <c r="AY122">
        <f t="shared" si="291"/>
        <v>4</v>
      </c>
      <c r="AZ122">
        <f t="shared" si="292"/>
        <v>5</v>
      </c>
      <c r="BA122" s="138">
        <f>AZ122*10000*MARGIN!$G39/MARGIN!$D39</f>
        <v>50000</v>
      </c>
      <c r="BB122" s="196">
        <f t="shared" si="259"/>
        <v>319.12735444200001</v>
      </c>
      <c r="BC122" s="196">
        <f t="shared" si="260"/>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1189</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1189</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1189</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1189</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1189</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1189</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1189</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1189</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1189</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1189</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1189</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1189</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1189</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1189</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1189</v>
      </c>
      <c r="SF122">
        <v>5</v>
      </c>
      <c r="SG122">
        <v>4</v>
      </c>
      <c r="SH122">
        <v>5</v>
      </c>
      <c r="SI122" s="138">
        <v>50000</v>
      </c>
      <c r="SJ122" s="138"/>
      <c r="SK122" s="196">
        <v>0</v>
      </c>
      <c r="SL122" s="196"/>
      <c r="SM122" s="196"/>
      <c r="SN122" s="196">
        <v>0</v>
      </c>
      <c r="SO122" s="196">
        <v>0</v>
      </c>
      <c r="SP122" s="196"/>
      <c r="SQ122" s="196"/>
      <c r="SR122" s="196"/>
      <c r="SS122" s="196"/>
      <c r="ST122" s="196"/>
      <c r="SU122" s="196"/>
      <c r="SW122">
        <f t="shared" si="261"/>
        <v>-50</v>
      </c>
      <c r="TA122">
        <v>-1</v>
      </c>
      <c r="TC122">
        <v>-1</v>
      </c>
      <c r="TF122">
        <f t="shared" si="293"/>
        <v>1</v>
      </c>
      <c r="TH122">
        <f t="shared" si="263"/>
        <v>0</v>
      </c>
      <c r="TK122" s="117" t="s">
        <v>1108</v>
      </c>
      <c r="TL122">
        <v>50</v>
      </c>
      <c r="TM122" t="str">
        <f t="shared" si="294"/>
        <v>FALSE</v>
      </c>
      <c r="TN122">
        <f>ROUND(MARGIN!$J39,0)</f>
        <v>5</v>
      </c>
      <c r="TO122">
        <f t="shared" si="265"/>
        <v>4</v>
      </c>
      <c r="TP122">
        <f t="shared" si="266"/>
        <v>5</v>
      </c>
      <c r="TQ122" s="138">
        <f>TP122*10000*MARGIN!$G39/MARGIN!$D39</f>
        <v>50000</v>
      </c>
      <c r="TR122" s="138"/>
      <c r="TS122" s="196">
        <f t="shared" si="295"/>
        <v>0</v>
      </c>
      <c r="TT122" s="196"/>
      <c r="TU122" s="196"/>
      <c r="TV122" s="196">
        <f t="shared" si="268"/>
        <v>0</v>
      </c>
      <c r="TW122" s="196">
        <f t="shared" si="296"/>
        <v>0</v>
      </c>
      <c r="TX122" s="196"/>
      <c r="TY122" s="196"/>
      <c r="TZ122" s="196"/>
      <c r="UA122" s="196"/>
      <c r="UB122" s="196"/>
      <c r="UC122" s="196"/>
      <c r="UE122">
        <f t="shared" si="270"/>
        <v>-50</v>
      </c>
      <c r="UI122">
        <v>-1</v>
      </c>
      <c r="UK122">
        <v>-1</v>
      </c>
      <c r="UN122">
        <f t="shared" si="297"/>
        <v>1</v>
      </c>
      <c r="UP122">
        <f t="shared" si="272"/>
        <v>0</v>
      </c>
      <c r="US122" s="117" t="s">
        <v>1108</v>
      </c>
      <c r="UT122">
        <v>50</v>
      </c>
      <c r="UU122" t="str">
        <f t="shared" si="298"/>
        <v>FALSE</v>
      </c>
      <c r="UV122">
        <f>ROUND(MARGIN!$J39,0)</f>
        <v>5</v>
      </c>
      <c r="UW122">
        <f t="shared" si="274"/>
        <v>4</v>
      </c>
      <c r="UX122">
        <f t="shared" si="275"/>
        <v>5</v>
      </c>
      <c r="UY122" s="138">
        <f>UX122*10000*MARGIN!$G39/MARGIN!$D39</f>
        <v>50000</v>
      </c>
      <c r="UZ122" s="138"/>
      <c r="VA122" s="196">
        <f t="shared" si="299"/>
        <v>0</v>
      </c>
      <c r="VB122" s="196"/>
      <c r="VC122" s="196"/>
      <c r="VD122" s="196">
        <f t="shared" si="277"/>
        <v>0</v>
      </c>
      <c r="VE122" s="196">
        <f t="shared" si="300"/>
        <v>0</v>
      </c>
      <c r="VF122" s="196"/>
      <c r="VG122" s="196"/>
      <c r="VH122" s="196"/>
      <c r="VI122" s="196"/>
      <c r="VJ122" s="196"/>
      <c r="VK122" s="196"/>
      <c r="VM122">
        <f t="shared" si="279"/>
        <v>-50</v>
      </c>
      <c r="VQ122">
        <v>-1</v>
      </c>
      <c r="VS122">
        <v>-1</v>
      </c>
      <c r="VV122">
        <f t="shared" si="301"/>
        <v>1</v>
      </c>
      <c r="VX122">
        <f t="shared" si="281"/>
        <v>0</v>
      </c>
      <c r="WA122" s="117" t="s">
        <v>1108</v>
      </c>
      <c r="WB122">
        <v>50</v>
      </c>
      <c r="WC122" t="str">
        <f t="shared" si="302"/>
        <v>FALSE</v>
      </c>
      <c r="WD122">
        <f>ROUND(MARGIN!$J39,0)</f>
        <v>5</v>
      </c>
      <c r="WE122">
        <f t="shared" si="283"/>
        <v>4</v>
      </c>
      <c r="WF122">
        <f t="shared" si="284"/>
        <v>5</v>
      </c>
      <c r="WG122" s="138">
        <f>WF122*10000*MARGIN!$G39/MARGIN!$D39</f>
        <v>50000</v>
      </c>
      <c r="WH122" s="138"/>
      <c r="WI122" s="196">
        <f t="shared" si="303"/>
        <v>0</v>
      </c>
      <c r="WJ122" s="196"/>
      <c r="WK122" s="196"/>
      <c r="WL122" s="196">
        <f t="shared" si="286"/>
        <v>0</v>
      </c>
      <c r="WM122" s="196">
        <f t="shared" si="304"/>
        <v>0</v>
      </c>
      <c r="WN122" s="196"/>
      <c r="WO122" s="196"/>
      <c r="WP122" s="196"/>
      <c r="WQ122" s="196"/>
      <c r="WR122" s="196"/>
      <c r="WS122" s="196"/>
    </row>
    <row r="123" spans="1:617" x14ac:dyDescent="0.25">
      <c r="A123" t="s">
        <v>1107</v>
      </c>
      <c r="B123" s="164" t="s">
        <v>8</v>
      </c>
      <c r="F123" t="e">
        <f>-#REF!+G123</f>
        <v>#REF!</v>
      </c>
      <c r="G123">
        <v>-1</v>
      </c>
      <c r="H123">
        <v>-1</v>
      </c>
      <c r="I123">
        <v>-1</v>
      </c>
      <c r="J123">
        <f t="shared" si="244"/>
        <v>1</v>
      </c>
      <c r="K123">
        <f t="shared" si="245"/>
        <v>1</v>
      </c>
      <c r="L123" s="183">
        <v>-2.1595355758499999E-2</v>
      </c>
      <c r="M123" s="116" t="s">
        <v>917</v>
      </c>
      <c r="N123">
        <v>50</v>
      </c>
      <c r="O123" t="str">
        <f t="shared" si="246"/>
        <v>TRUE</v>
      </c>
      <c r="P123">
        <f>ROUND(MARGIN!$J40,0)</f>
        <v>5</v>
      </c>
      <c r="Q123" t="e">
        <f>IF(ABS(G123+I123)=2,ROUND(P123*(1+#REF!),0),IF(I123="",P123,ROUND(P123*(1+-#REF!),0)))</f>
        <v>#REF!</v>
      </c>
      <c r="R123">
        <f t="shared" si="288"/>
        <v>5</v>
      </c>
      <c r="S123" s="138">
        <f>R123*10000*MARGIN!$G40/MARGIN!$D40</f>
        <v>50000</v>
      </c>
      <c r="T123" s="144">
        <f t="shared" si="247"/>
        <v>1079.767787925</v>
      </c>
      <c r="U123" s="144">
        <f t="shared" si="248"/>
        <v>1079.767787925</v>
      </c>
      <c r="W123">
        <f t="shared" si="249"/>
        <v>0</v>
      </c>
      <c r="X123">
        <v>-1</v>
      </c>
      <c r="Y123">
        <v>-1</v>
      </c>
      <c r="Z123">
        <v>1</v>
      </c>
      <c r="AA123">
        <f t="shared" si="250"/>
        <v>0</v>
      </c>
      <c r="AB123">
        <f t="shared" si="251"/>
        <v>0</v>
      </c>
      <c r="AC123">
        <v>9.6418344834099997E-3</v>
      </c>
      <c r="AD123" s="116" t="s">
        <v>1108</v>
      </c>
      <c r="AE123">
        <v>50</v>
      </c>
      <c r="AF123" t="str">
        <f t="shared" si="252"/>
        <v>TRUE</v>
      </c>
      <c r="AG123">
        <f>ROUND(MARGIN!$J40,0)</f>
        <v>5</v>
      </c>
      <c r="AH123">
        <f t="shared" si="289"/>
        <v>6</v>
      </c>
      <c r="AI123">
        <f t="shared" si="290"/>
        <v>5</v>
      </c>
      <c r="AJ123" s="138">
        <f>AI123*10000*MARGIN!$G40/MARGIN!$D40</f>
        <v>50000</v>
      </c>
      <c r="AK123" s="196">
        <f t="shared" si="253"/>
        <v>-482.09172417049996</v>
      </c>
      <c r="AL123" s="196">
        <f t="shared" si="254"/>
        <v>-482.09172417049996</v>
      </c>
      <c r="AN123">
        <f t="shared" si="255"/>
        <v>2</v>
      </c>
      <c r="AO123">
        <v>1</v>
      </c>
      <c r="AP123">
        <v>-1</v>
      </c>
      <c r="AQ123">
        <v>-1</v>
      </c>
      <c r="AR123">
        <f t="shared" si="256"/>
        <v>0</v>
      </c>
      <c r="AS123">
        <f t="shared" si="257"/>
        <v>1</v>
      </c>
      <c r="AT123">
        <v>-1.89693329118E-3</v>
      </c>
      <c r="AU123" s="116" t="s">
        <v>1108</v>
      </c>
      <c r="AV123">
        <v>50</v>
      </c>
      <c r="AW123" t="str">
        <f t="shared" si="258"/>
        <v>TRUE</v>
      </c>
      <c r="AX123">
        <f>ROUND(MARGIN!$J40,0)</f>
        <v>5</v>
      </c>
      <c r="AY123">
        <f t="shared" si="291"/>
        <v>4</v>
      </c>
      <c r="AZ123">
        <f t="shared" si="292"/>
        <v>5</v>
      </c>
      <c r="BA123" s="138">
        <f>AZ123*10000*MARGIN!$G40/MARGIN!$D40</f>
        <v>50000</v>
      </c>
      <c r="BB123" s="196">
        <f t="shared" si="259"/>
        <v>-94.846664559000004</v>
      </c>
      <c r="BC123" s="196">
        <f t="shared" si="260"/>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1189</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1189</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1189</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1189</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1189</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1189</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1189</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1189</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1189</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1189</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1189</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1189</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1189</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1189</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1189</v>
      </c>
      <c r="SF123">
        <v>5</v>
      </c>
      <c r="SG123">
        <v>4</v>
      </c>
      <c r="SH123">
        <v>5</v>
      </c>
      <c r="SI123" s="138">
        <v>50000</v>
      </c>
      <c r="SJ123" s="138"/>
      <c r="SK123" s="196">
        <v>0</v>
      </c>
      <c r="SL123" s="196"/>
      <c r="SM123" s="196"/>
      <c r="SN123" s="196">
        <v>0</v>
      </c>
      <c r="SO123" s="196">
        <v>0</v>
      </c>
      <c r="SP123" s="196"/>
      <c r="SQ123" s="196"/>
      <c r="SR123" s="196"/>
      <c r="SS123" s="196"/>
      <c r="ST123" s="196"/>
      <c r="SU123" s="196"/>
      <c r="SW123">
        <f t="shared" si="261"/>
        <v>-50</v>
      </c>
      <c r="TA123">
        <v>-1</v>
      </c>
      <c r="TC123">
        <v>-1</v>
      </c>
      <c r="TF123">
        <f t="shared" si="293"/>
        <v>1</v>
      </c>
      <c r="TH123">
        <f t="shared" si="263"/>
        <v>0</v>
      </c>
      <c r="TK123" s="116" t="s">
        <v>1108</v>
      </c>
      <c r="TL123">
        <v>50</v>
      </c>
      <c r="TM123" t="str">
        <f t="shared" si="294"/>
        <v>FALSE</v>
      </c>
      <c r="TN123">
        <f>ROUND(MARGIN!$J40,0)</f>
        <v>5</v>
      </c>
      <c r="TO123">
        <f t="shared" si="265"/>
        <v>4</v>
      </c>
      <c r="TP123">
        <f t="shared" si="266"/>
        <v>5</v>
      </c>
      <c r="TQ123" s="138">
        <f>TP123*10000*MARGIN!$G40/MARGIN!$D40</f>
        <v>50000</v>
      </c>
      <c r="TR123" s="138"/>
      <c r="TS123" s="196">
        <f t="shared" si="295"/>
        <v>0</v>
      </c>
      <c r="TT123" s="196"/>
      <c r="TU123" s="196"/>
      <c r="TV123" s="196">
        <f t="shared" si="268"/>
        <v>0</v>
      </c>
      <c r="TW123" s="196">
        <f t="shared" si="296"/>
        <v>0</v>
      </c>
      <c r="TX123" s="196"/>
      <c r="TY123" s="196"/>
      <c r="TZ123" s="196"/>
      <c r="UA123" s="196"/>
      <c r="UB123" s="196"/>
      <c r="UC123" s="196"/>
      <c r="UE123">
        <f t="shared" si="270"/>
        <v>-50</v>
      </c>
      <c r="UI123">
        <v>-1</v>
      </c>
      <c r="UK123">
        <v>-1</v>
      </c>
      <c r="UN123">
        <f t="shared" si="297"/>
        <v>1</v>
      </c>
      <c r="UP123">
        <f t="shared" si="272"/>
        <v>0</v>
      </c>
      <c r="US123" s="116" t="s">
        <v>1108</v>
      </c>
      <c r="UT123">
        <v>50</v>
      </c>
      <c r="UU123" t="str">
        <f t="shared" si="298"/>
        <v>FALSE</v>
      </c>
      <c r="UV123">
        <f>ROUND(MARGIN!$J40,0)</f>
        <v>5</v>
      </c>
      <c r="UW123">
        <f t="shared" si="274"/>
        <v>4</v>
      </c>
      <c r="UX123">
        <f t="shared" si="275"/>
        <v>5</v>
      </c>
      <c r="UY123" s="138">
        <f>UX123*10000*MARGIN!$G40/MARGIN!$D40</f>
        <v>50000</v>
      </c>
      <c r="UZ123" s="138"/>
      <c r="VA123" s="196">
        <f t="shared" si="299"/>
        <v>0</v>
      </c>
      <c r="VB123" s="196"/>
      <c r="VC123" s="196"/>
      <c r="VD123" s="196">
        <f t="shared" si="277"/>
        <v>0</v>
      </c>
      <c r="VE123" s="196">
        <f t="shared" si="300"/>
        <v>0</v>
      </c>
      <c r="VF123" s="196"/>
      <c r="VG123" s="196"/>
      <c r="VH123" s="196"/>
      <c r="VI123" s="196"/>
      <c r="VJ123" s="196"/>
      <c r="VK123" s="196"/>
      <c r="VM123">
        <f t="shared" si="279"/>
        <v>-50</v>
      </c>
      <c r="VQ123">
        <v>-1</v>
      </c>
      <c r="VS123">
        <v>-1</v>
      </c>
      <c r="VV123">
        <f t="shared" si="301"/>
        <v>1</v>
      </c>
      <c r="VX123">
        <f t="shared" si="281"/>
        <v>0</v>
      </c>
      <c r="WA123" s="116" t="s">
        <v>1108</v>
      </c>
      <c r="WB123">
        <v>50</v>
      </c>
      <c r="WC123" t="str">
        <f t="shared" si="302"/>
        <v>FALSE</v>
      </c>
      <c r="WD123">
        <f>ROUND(MARGIN!$J40,0)</f>
        <v>5</v>
      </c>
      <c r="WE123">
        <f t="shared" si="283"/>
        <v>4</v>
      </c>
      <c r="WF123">
        <f t="shared" si="284"/>
        <v>5</v>
      </c>
      <c r="WG123" s="138">
        <f>WF123*10000*MARGIN!$G40/MARGIN!$D40</f>
        <v>50000</v>
      </c>
      <c r="WH123" s="138"/>
      <c r="WI123" s="196">
        <f t="shared" si="303"/>
        <v>0</v>
      </c>
      <c r="WJ123" s="196"/>
      <c r="WK123" s="196"/>
      <c r="WL123" s="196">
        <f t="shared" si="286"/>
        <v>0</v>
      </c>
      <c r="WM123" s="196">
        <f t="shared" si="304"/>
        <v>0</v>
      </c>
      <c r="WN123" s="196"/>
      <c r="WO123" s="196"/>
      <c r="WP123" s="196"/>
      <c r="WQ123" s="196"/>
      <c r="WR123" s="196"/>
      <c r="WS123" s="196"/>
    </row>
    <row r="127" spans="1:617" x14ac:dyDescent="0.25">
      <c r="IG127">
        <v>1</v>
      </c>
      <c r="IH127">
        <v>1</v>
      </c>
      <c r="II127">
        <v>-11</v>
      </c>
    </row>
    <row r="128" spans="1:617" x14ac:dyDescent="0.25">
      <c r="IG128">
        <v>1</v>
      </c>
      <c r="IH128">
        <v>-1</v>
      </c>
      <c r="II128">
        <v>-11</v>
      </c>
    </row>
  </sheetData>
  <sortState ref="BV2:CH9">
    <sortCondition ref="BV2:BV9"/>
  </sortState>
  <conditionalFormatting sqref="O96:O123">
    <cfRule type="colorScale" priority="1090">
      <colorScale>
        <cfvo type="min"/>
        <cfvo type="percentile" val="50"/>
        <cfvo type="max"/>
        <color rgb="FFF8696B"/>
        <color rgb="FFFFEB84"/>
        <color rgb="FF63BE7B"/>
      </colorScale>
    </cfRule>
  </conditionalFormatting>
  <conditionalFormatting sqref="J14:J92">
    <cfRule type="colorScale" priority="1080">
      <colorScale>
        <cfvo type="min"/>
        <cfvo type="percentile" val="50"/>
        <cfvo type="max"/>
        <color rgb="FFF8696B"/>
        <color rgb="FFFFEB84"/>
        <color rgb="FF63BE7B"/>
      </colorScale>
    </cfRule>
  </conditionalFormatting>
  <conditionalFormatting sqref="I96:I123 G96:G123 L96:L123">
    <cfRule type="colorScale" priority="1093">
      <colorScale>
        <cfvo type="min"/>
        <cfvo type="percentile" val="50"/>
        <cfvo type="max"/>
        <color rgb="FFF8696B"/>
        <color rgb="FFFFEB84"/>
        <color rgb="FF63BE7B"/>
      </colorScale>
    </cfRule>
  </conditionalFormatting>
  <conditionalFormatting sqref="M96:N123">
    <cfRule type="colorScale" priority="1092">
      <colorScale>
        <cfvo type="min"/>
        <cfvo type="percentile" val="50"/>
        <cfvo type="max"/>
        <color rgb="FFF8696B"/>
        <color rgb="FFFFEB84"/>
        <color rgb="FF63BE7B"/>
      </colorScale>
    </cfRule>
  </conditionalFormatting>
  <conditionalFormatting sqref="M94:N95">
    <cfRule type="colorScale" priority="1091">
      <colorScale>
        <cfvo type="min"/>
        <cfvo type="percentile" val="50"/>
        <cfvo type="max"/>
        <color rgb="FFF8696B"/>
        <color rgb="FFFFEB84"/>
        <color rgb="FF63BE7B"/>
      </colorScale>
    </cfRule>
  </conditionalFormatting>
  <conditionalFormatting sqref="L15:L24 G82:G92 G15:G24 L82:L92 I15:I24 I82:I92">
    <cfRule type="colorScale" priority="1089">
      <colorScale>
        <cfvo type="min"/>
        <cfvo type="percentile" val="50"/>
        <cfvo type="max"/>
        <color rgb="FFF8696B"/>
        <color rgb="FFFFEB84"/>
        <color rgb="FF63BE7B"/>
      </colorScale>
    </cfRule>
  </conditionalFormatting>
  <conditionalFormatting sqref="F96:F123">
    <cfRule type="colorScale" priority="1088">
      <colorScale>
        <cfvo type="min"/>
        <cfvo type="percentile" val="50"/>
        <cfvo type="max"/>
        <color rgb="FFF8696B"/>
        <color rgb="FFFFEB84"/>
        <color rgb="FF63BE7B"/>
      </colorScale>
    </cfRule>
  </conditionalFormatting>
  <conditionalFormatting sqref="O14:O92">
    <cfRule type="colorScale" priority="1096">
      <colorScale>
        <cfvo type="min"/>
        <cfvo type="percentile" val="50"/>
        <cfvo type="max"/>
        <color rgb="FFF8696B"/>
        <color rgb="FFFFEB84"/>
        <color rgb="FF63BE7B"/>
      </colorScale>
    </cfRule>
  </conditionalFormatting>
  <conditionalFormatting sqref="L25:L81 G25:G81 I25:I81">
    <cfRule type="colorScale" priority="1097">
      <colorScale>
        <cfvo type="min"/>
        <cfvo type="percentile" val="50"/>
        <cfvo type="max"/>
        <color rgb="FFF8696B"/>
        <color rgb="FFFFEB84"/>
        <color rgb="FF63BE7B"/>
      </colorScale>
    </cfRule>
  </conditionalFormatting>
  <conditionalFormatting sqref="M12:N92">
    <cfRule type="colorScale" priority="1098">
      <colorScale>
        <cfvo type="min"/>
        <cfvo type="percentile" val="50"/>
        <cfvo type="max"/>
        <color rgb="FFF8696B"/>
        <color rgb="FFFFEB84"/>
        <color rgb="FF63BE7B"/>
      </colorScale>
    </cfRule>
  </conditionalFormatting>
  <conditionalFormatting sqref="I14 G14">
    <cfRule type="colorScale" priority="1085">
      <colorScale>
        <cfvo type="min"/>
        <cfvo type="percentile" val="50"/>
        <cfvo type="max"/>
        <color rgb="FFF8696B"/>
        <color rgb="FFFFEB84"/>
        <color rgb="FF63BE7B"/>
      </colorScale>
    </cfRule>
  </conditionalFormatting>
  <conditionalFormatting sqref="L14:L92">
    <cfRule type="colorScale" priority="1084">
      <colorScale>
        <cfvo type="min"/>
        <cfvo type="percentile" val="50"/>
        <cfvo type="max"/>
        <color rgb="FFF8696B"/>
        <color rgb="FFFFEB84"/>
        <color rgb="FF63BE7B"/>
      </colorScale>
    </cfRule>
  </conditionalFormatting>
  <conditionalFormatting sqref="F82:F92 F15:F24">
    <cfRule type="colorScale" priority="1082">
      <colorScale>
        <cfvo type="min"/>
        <cfvo type="percentile" val="50"/>
        <cfvo type="max"/>
        <color rgb="FFF8696B"/>
        <color rgb="FFFFEB84"/>
        <color rgb="FF63BE7B"/>
      </colorScale>
    </cfRule>
  </conditionalFormatting>
  <conditionalFormatting sqref="F25:F81">
    <cfRule type="colorScale" priority="1083">
      <colorScale>
        <cfvo type="min"/>
        <cfvo type="percentile" val="50"/>
        <cfvo type="max"/>
        <color rgb="FFF8696B"/>
        <color rgb="FFFFEB84"/>
        <color rgb="FF63BE7B"/>
      </colorScale>
    </cfRule>
  </conditionalFormatting>
  <conditionalFormatting sqref="F14">
    <cfRule type="colorScale" priority="1081">
      <colorScale>
        <cfvo type="min"/>
        <cfvo type="percentile" val="50"/>
        <cfvo type="max"/>
        <color rgb="FFF8696B"/>
        <color rgb="FFFFEB84"/>
        <color rgb="FF63BE7B"/>
      </colorScale>
    </cfRule>
  </conditionalFormatting>
  <conditionalFormatting sqref="T14:U92">
    <cfRule type="colorScale" priority="1078">
      <colorScale>
        <cfvo type="min"/>
        <cfvo type="percentile" val="50"/>
        <cfvo type="max"/>
        <color rgb="FFF8696B"/>
        <color rgb="FFFFEB84"/>
        <color rgb="FF63BE7B"/>
      </colorScale>
    </cfRule>
  </conditionalFormatting>
  <conditionalFormatting sqref="P96:P123">
    <cfRule type="colorScale" priority="1076">
      <colorScale>
        <cfvo type="min"/>
        <cfvo type="percentile" val="50"/>
        <cfvo type="max"/>
        <color rgb="FFF8696B"/>
        <color rgb="FFFFEB84"/>
        <color rgb="FF63BE7B"/>
      </colorScale>
    </cfRule>
  </conditionalFormatting>
  <conditionalFormatting sqref="Q96:Q123">
    <cfRule type="colorScale" priority="1075">
      <colorScale>
        <cfvo type="min"/>
        <cfvo type="percentile" val="50"/>
        <cfvo type="max"/>
        <color rgb="FFF8696B"/>
        <color rgb="FFFFEB84"/>
        <color rgb="FF63BE7B"/>
      </colorScale>
    </cfRule>
  </conditionalFormatting>
  <conditionalFormatting sqref="Q14:Q92">
    <cfRule type="colorScale" priority="1077">
      <colorScale>
        <cfvo type="min"/>
        <cfvo type="percentile" val="50"/>
        <cfvo type="max"/>
        <color rgb="FFF8696B"/>
        <color rgb="FFFFEB84"/>
        <color rgb="FF63BE7B"/>
      </colorScale>
    </cfRule>
  </conditionalFormatting>
  <conditionalFormatting sqref="P14:Q92">
    <cfRule type="colorScale" priority="1074">
      <colorScale>
        <cfvo type="min"/>
        <cfvo type="percentile" val="50"/>
        <cfvo type="max"/>
        <color rgb="FF63BE7B"/>
        <color rgb="FFFFEB84"/>
        <color rgb="FFF8696B"/>
      </colorScale>
    </cfRule>
  </conditionalFormatting>
  <conditionalFormatting sqref="AF96:AF123">
    <cfRule type="colorScale" priority="1066">
      <colorScale>
        <cfvo type="min"/>
        <cfvo type="percentile" val="50"/>
        <cfvo type="max"/>
        <color rgb="FFF8696B"/>
        <color rgb="FFFFEB84"/>
        <color rgb="FF63BE7B"/>
      </colorScale>
    </cfRule>
  </conditionalFormatting>
  <conditionalFormatting sqref="AA14:AA92 Y14:Y92">
    <cfRule type="colorScale" priority="1057">
      <colorScale>
        <cfvo type="min"/>
        <cfvo type="percentile" val="50"/>
        <cfvo type="max"/>
        <color rgb="FFF8696B"/>
        <color rgb="FFFFEB84"/>
        <color rgb="FF63BE7B"/>
      </colorScale>
    </cfRule>
  </conditionalFormatting>
  <conditionalFormatting sqref="X96:Z123 AC96:AC123">
    <cfRule type="colorScale" priority="1069">
      <colorScale>
        <cfvo type="min"/>
        <cfvo type="percentile" val="50"/>
        <cfvo type="max"/>
        <color rgb="FFF8696B"/>
        <color rgb="FFFFEB84"/>
        <color rgb="FF63BE7B"/>
      </colorScale>
    </cfRule>
  </conditionalFormatting>
  <conditionalFormatting sqref="AD96:AE123">
    <cfRule type="colorScale" priority="1068">
      <colorScale>
        <cfvo type="min"/>
        <cfvo type="percentile" val="50"/>
        <cfvo type="max"/>
        <color rgb="FFF8696B"/>
        <color rgb="FFFFEB84"/>
        <color rgb="FF63BE7B"/>
      </colorScale>
    </cfRule>
  </conditionalFormatting>
  <conditionalFormatting sqref="AC15:AC24 X82:X92 X15:X24 AC82:AC92 Z15:Z24 Z82:Z92">
    <cfRule type="colorScale" priority="1065">
      <colorScale>
        <cfvo type="min"/>
        <cfvo type="percentile" val="50"/>
        <cfvo type="max"/>
        <color rgb="FFF8696B"/>
        <color rgb="FFFFEB84"/>
        <color rgb="FF63BE7B"/>
      </colorScale>
    </cfRule>
  </conditionalFormatting>
  <conditionalFormatting sqref="W96:W123">
    <cfRule type="colorScale" priority="1064">
      <colorScale>
        <cfvo type="min"/>
        <cfvo type="percentile" val="50"/>
        <cfvo type="max"/>
        <color rgb="FFF8696B"/>
        <color rgb="FFFFEB84"/>
        <color rgb="FF63BE7B"/>
      </colorScale>
    </cfRule>
  </conditionalFormatting>
  <conditionalFormatting sqref="AF14:AF92">
    <cfRule type="colorScale" priority="1070">
      <colorScale>
        <cfvo type="min"/>
        <cfvo type="percentile" val="50"/>
        <cfvo type="max"/>
        <color rgb="FFF8696B"/>
        <color rgb="FFFFEB84"/>
        <color rgb="FF63BE7B"/>
      </colorScale>
    </cfRule>
  </conditionalFormatting>
  <conditionalFormatting sqref="AC25:AC81 X25:X81 Z25:Z81">
    <cfRule type="colorScale" priority="1071">
      <colorScale>
        <cfvo type="min"/>
        <cfvo type="percentile" val="50"/>
        <cfvo type="max"/>
        <color rgb="FFF8696B"/>
        <color rgb="FFFFEB84"/>
        <color rgb="FF63BE7B"/>
      </colorScale>
    </cfRule>
  </conditionalFormatting>
  <conditionalFormatting sqref="AD12:AE92">
    <cfRule type="colorScale" priority="1072">
      <colorScale>
        <cfvo type="min"/>
        <cfvo type="percentile" val="50"/>
        <cfvo type="max"/>
        <color rgb="FFF8696B"/>
        <color rgb="FFFFEB84"/>
        <color rgb="FF63BE7B"/>
      </colorScale>
    </cfRule>
  </conditionalFormatting>
  <conditionalFormatting sqref="Z14 X14">
    <cfRule type="colorScale" priority="1062">
      <colorScale>
        <cfvo type="min"/>
        <cfvo type="percentile" val="50"/>
        <cfvo type="max"/>
        <color rgb="FFF8696B"/>
        <color rgb="FFFFEB84"/>
        <color rgb="FF63BE7B"/>
      </colorScale>
    </cfRule>
  </conditionalFormatting>
  <conditionalFormatting sqref="AC14:AC92">
    <cfRule type="colorScale" priority="1061">
      <colorScale>
        <cfvo type="min"/>
        <cfvo type="percentile" val="50"/>
        <cfvo type="max"/>
        <color rgb="FFF8696B"/>
        <color rgb="FFFFEB84"/>
        <color rgb="FF63BE7B"/>
      </colorScale>
    </cfRule>
  </conditionalFormatting>
  <conditionalFormatting sqref="W82:W92 W15:W24">
    <cfRule type="colorScale" priority="1059">
      <colorScale>
        <cfvo type="min"/>
        <cfvo type="percentile" val="50"/>
        <cfvo type="max"/>
        <color rgb="FFF8696B"/>
        <color rgb="FFFFEB84"/>
        <color rgb="FF63BE7B"/>
      </colorScale>
    </cfRule>
  </conditionalFormatting>
  <conditionalFormatting sqref="W25:W81">
    <cfRule type="colorScale" priority="1060">
      <colorScale>
        <cfvo type="min"/>
        <cfvo type="percentile" val="50"/>
        <cfvo type="max"/>
        <color rgb="FFF8696B"/>
        <color rgb="FFFFEB84"/>
        <color rgb="FF63BE7B"/>
      </colorScale>
    </cfRule>
  </conditionalFormatting>
  <conditionalFormatting sqref="W14">
    <cfRule type="colorScale" priority="1058">
      <colorScale>
        <cfvo type="min"/>
        <cfvo type="percentile" val="50"/>
        <cfvo type="max"/>
        <color rgb="FFF8696B"/>
        <color rgb="FFFFEB84"/>
        <color rgb="FF63BE7B"/>
      </colorScale>
    </cfRule>
  </conditionalFormatting>
  <conditionalFormatting sqref="AK14:AK92">
    <cfRule type="colorScale" priority="1056">
      <colorScale>
        <cfvo type="min"/>
        <cfvo type="percentile" val="50"/>
        <cfvo type="max"/>
        <color rgb="FFF8696B"/>
        <color rgb="FFFFEB84"/>
        <color rgb="FF63BE7B"/>
      </colorScale>
    </cfRule>
  </conditionalFormatting>
  <conditionalFormatting sqref="AG96:AH123">
    <cfRule type="colorScale" priority="1054">
      <colorScale>
        <cfvo type="min"/>
        <cfvo type="percentile" val="50"/>
        <cfvo type="max"/>
        <color rgb="FFF8696B"/>
        <color rgb="FFFFEB84"/>
        <color rgb="FF63BE7B"/>
      </colorScale>
    </cfRule>
  </conditionalFormatting>
  <conditionalFormatting sqref="AI96:AI123">
    <cfRule type="colorScale" priority="1053">
      <colorScale>
        <cfvo type="min"/>
        <cfvo type="percentile" val="50"/>
        <cfvo type="max"/>
        <color rgb="FFF8696B"/>
        <color rgb="FFFFEB84"/>
        <color rgb="FF63BE7B"/>
      </colorScale>
    </cfRule>
  </conditionalFormatting>
  <conditionalFormatting sqref="AI14:AI92">
    <cfRule type="colorScale" priority="1055">
      <colorScale>
        <cfvo type="min"/>
        <cfvo type="percentile" val="50"/>
        <cfvo type="max"/>
        <color rgb="FFF8696B"/>
        <color rgb="FFFFEB84"/>
        <color rgb="FF63BE7B"/>
      </colorScale>
    </cfRule>
  </conditionalFormatting>
  <conditionalFormatting sqref="AG14:AG92 AI14:AI92">
    <cfRule type="colorScale" priority="1052">
      <colorScale>
        <cfvo type="min"/>
        <cfvo type="percentile" val="50"/>
        <cfvo type="max"/>
        <color rgb="FF63BE7B"/>
        <color rgb="FFFFEB84"/>
        <color rgb="FFF8696B"/>
      </colorScale>
    </cfRule>
  </conditionalFormatting>
  <conditionalFormatting sqref="L96:L123">
    <cfRule type="colorScale" priority="1050">
      <colorScale>
        <cfvo type="min"/>
        <cfvo type="percentile" val="50"/>
        <cfvo type="max"/>
        <color rgb="FFF8696B"/>
        <color rgb="FFFFEB84"/>
        <color rgb="FF63BE7B"/>
      </colorScale>
    </cfRule>
  </conditionalFormatting>
  <conditionalFormatting sqref="J96:J123">
    <cfRule type="colorScale" priority="1049">
      <colorScale>
        <cfvo type="min"/>
        <cfvo type="percentile" val="50"/>
        <cfvo type="max"/>
        <color rgb="FFF8696B"/>
        <color rgb="FFFFEB84"/>
        <color rgb="FF63BE7B"/>
      </colorScale>
    </cfRule>
  </conditionalFormatting>
  <conditionalFormatting sqref="T96:T123">
    <cfRule type="colorScale" priority="1048">
      <colorScale>
        <cfvo type="min"/>
        <cfvo type="percentile" val="50"/>
        <cfvo type="max"/>
        <color rgb="FFF8696B"/>
        <color rgb="FFFFEB84"/>
        <color rgb="FF63BE7B"/>
      </colorScale>
    </cfRule>
  </conditionalFormatting>
  <conditionalFormatting sqref="AA96:AA123">
    <cfRule type="colorScale" priority="1047">
      <colorScale>
        <cfvo type="min"/>
        <cfvo type="percentile" val="50"/>
        <cfvo type="max"/>
        <color rgb="FFF8696B"/>
        <color rgb="FFFFEB84"/>
        <color rgb="FF63BE7B"/>
      </colorScale>
    </cfRule>
  </conditionalFormatting>
  <conditionalFormatting sqref="AB96:AB123">
    <cfRule type="colorScale" priority="1046">
      <colorScale>
        <cfvo type="min"/>
        <cfvo type="percentile" val="50"/>
        <cfvo type="max"/>
        <color rgb="FFF8696B"/>
        <color rgb="FFFFEB84"/>
        <color rgb="FF63BE7B"/>
      </colorScale>
    </cfRule>
  </conditionalFormatting>
  <conditionalFormatting sqref="AK96:AK123">
    <cfRule type="colorScale" priority="1043">
      <colorScale>
        <cfvo type="min"/>
        <cfvo type="percentile" val="50"/>
        <cfvo type="max"/>
        <color rgb="FFF8696B"/>
        <color rgb="FFFFEB84"/>
        <color rgb="FF63BE7B"/>
      </colorScale>
    </cfRule>
  </conditionalFormatting>
  <conditionalFormatting sqref="AH14:AH92">
    <cfRule type="colorScale" priority="1041">
      <colorScale>
        <cfvo type="min"/>
        <cfvo type="percentile" val="50"/>
        <cfvo type="max"/>
        <color rgb="FFF8696B"/>
        <color rgb="FFFFEB84"/>
        <color rgb="FF63BE7B"/>
      </colorScale>
    </cfRule>
  </conditionalFormatting>
  <conditionalFormatting sqref="AH14:AH92">
    <cfRule type="colorScale" priority="1040">
      <colorScale>
        <cfvo type="min"/>
        <cfvo type="percentile" val="50"/>
        <cfvo type="max"/>
        <color rgb="FF63BE7B"/>
        <color rgb="FFFFEB84"/>
        <color rgb="FFF8696B"/>
      </colorScale>
    </cfRule>
  </conditionalFormatting>
  <conditionalFormatting sqref="AG96:AI123">
    <cfRule type="colorScale" priority="1039">
      <colorScale>
        <cfvo type="min"/>
        <cfvo type="percentile" val="50"/>
        <cfvo type="max"/>
        <color rgb="FF63BE7B"/>
        <color rgb="FFFFEB84"/>
        <color rgb="FFF8696B"/>
      </colorScale>
    </cfRule>
  </conditionalFormatting>
  <conditionalFormatting sqref="H14:H92">
    <cfRule type="colorScale" priority="1037">
      <colorScale>
        <cfvo type="min"/>
        <cfvo type="percentile" val="50"/>
        <cfvo type="max"/>
        <color rgb="FFF8696B"/>
        <color rgb="FFFFEB84"/>
        <color rgb="FF63BE7B"/>
      </colorScale>
    </cfRule>
  </conditionalFormatting>
  <conditionalFormatting sqref="H96:H123">
    <cfRule type="colorScale" priority="1038">
      <colorScale>
        <cfvo type="min"/>
        <cfvo type="percentile" val="50"/>
        <cfvo type="max"/>
        <color rgb="FFF8696B"/>
        <color rgb="FFFFEB84"/>
        <color rgb="FF63BE7B"/>
      </colorScale>
    </cfRule>
  </conditionalFormatting>
  <conditionalFormatting sqref="K14:K92">
    <cfRule type="colorScale" priority="1036">
      <colorScale>
        <cfvo type="min"/>
        <cfvo type="percentile" val="50"/>
        <cfvo type="max"/>
        <color rgb="FFF8696B"/>
        <color rgb="FFFFEB84"/>
        <color rgb="FF63BE7B"/>
      </colorScale>
    </cfRule>
  </conditionalFormatting>
  <conditionalFormatting sqref="K96:K123">
    <cfRule type="colorScale" priority="1035">
      <colorScale>
        <cfvo type="min"/>
        <cfvo type="percentile" val="50"/>
        <cfvo type="max"/>
        <color rgb="FFF8696B"/>
        <color rgb="FFFFEB84"/>
        <color rgb="FF63BE7B"/>
      </colorScale>
    </cfRule>
  </conditionalFormatting>
  <conditionalFormatting sqref="AB14:AB92">
    <cfRule type="colorScale" priority="1034">
      <colorScale>
        <cfvo type="min"/>
        <cfvo type="percentile" val="50"/>
        <cfvo type="max"/>
        <color rgb="FFF8696B"/>
        <color rgb="FFFFEB84"/>
        <color rgb="FF63BE7B"/>
      </colorScale>
    </cfRule>
  </conditionalFormatting>
  <conditionalFormatting sqref="U96:U123">
    <cfRule type="colorScale" priority="1033">
      <colorScale>
        <cfvo type="min"/>
        <cfvo type="percentile" val="50"/>
        <cfvo type="max"/>
        <color rgb="FFF8696B"/>
        <color rgb="FFFFEB84"/>
        <color rgb="FF63BE7B"/>
      </colorScale>
    </cfRule>
  </conditionalFormatting>
  <conditionalFormatting sqref="R96:R123">
    <cfRule type="colorScale" priority="1031">
      <colorScale>
        <cfvo type="min"/>
        <cfvo type="percentile" val="50"/>
        <cfvo type="max"/>
        <color rgb="FFF8696B"/>
        <color rgb="FFFFEB84"/>
        <color rgb="FF63BE7B"/>
      </colorScale>
    </cfRule>
  </conditionalFormatting>
  <conditionalFormatting sqref="R14:R92">
    <cfRule type="colorScale" priority="1032">
      <colorScale>
        <cfvo type="min"/>
        <cfvo type="percentile" val="50"/>
        <cfvo type="max"/>
        <color rgb="FFF8696B"/>
        <color rgb="FFFFEB84"/>
        <color rgb="FF63BE7B"/>
      </colorScale>
    </cfRule>
  </conditionalFormatting>
  <conditionalFormatting sqref="R14:R92">
    <cfRule type="colorScale" priority="1030">
      <colorScale>
        <cfvo type="min"/>
        <cfvo type="percentile" val="50"/>
        <cfvo type="max"/>
        <color rgb="FF63BE7B"/>
        <color rgb="FFFFEB84"/>
        <color rgb="FFF8696B"/>
      </colorScale>
    </cfRule>
  </conditionalFormatting>
  <conditionalFormatting sqref="R96:R123">
    <cfRule type="colorScale" priority="1029">
      <colorScale>
        <cfvo type="min"/>
        <cfvo type="percentile" val="50"/>
        <cfvo type="max"/>
        <color rgb="FF63BE7B"/>
        <color rgb="FFFFEB84"/>
        <color rgb="FFF8696B"/>
      </colorScale>
    </cfRule>
  </conditionalFormatting>
  <conditionalFormatting sqref="AL14:AL92">
    <cfRule type="colorScale" priority="1028">
      <colorScale>
        <cfvo type="min"/>
        <cfvo type="percentile" val="50"/>
        <cfvo type="max"/>
        <color rgb="FFF8696B"/>
        <color rgb="FFFFEB84"/>
        <color rgb="FF63BE7B"/>
      </colorScale>
    </cfRule>
  </conditionalFormatting>
  <conditionalFormatting sqref="AL96:AL123">
    <cfRule type="colorScale" priority="1027">
      <colorScale>
        <cfvo type="min"/>
        <cfvo type="percentile" val="50"/>
        <cfvo type="max"/>
        <color rgb="FFF8696B"/>
        <color rgb="FFFFEB84"/>
        <color rgb="FF63BE7B"/>
      </colorScale>
    </cfRule>
  </conditionalFormatting>
  <conditionalFormatting sqref="AC96:AC123">
    <cfRule type="colorScale" priority="1026">
      <colorScale>
        <cfvo type="min"/>
        <cfvo type="percentile" val="50"/>
        <cfvo type="max"/>
        <color rgb="FFF8696B"/>
        <color rgb="FFFFEB84"/>
        <color rgb="FF63BE7B"/>
      </colorScale>
    </cfRule>
  </conditionalFormatting>
  <conditionalFormatting sqref="AW96:AW123">
    <cfRule type="colorScale" priority="1020">
      <colorScale>
        <cfvo type="min"/>
        <cfvo type="percentile" val="50"/>
        <cfvo type="max"/>
        <color rgb="FFF8696B"/>
        <color rgb="FFFFEB84"/>
        <color rgb="FF63BE7B"/>
      </colorScale>
    </cfRule>
  </conditionalFormatting>
  <conditionalFormatting sqref="AR14:AR92 AP14:AP92">
    <cfRule type="colorScale" priority="1011">
      <colorScale>
        <cfvo type="min"/>
        <cfvo type="percentile" val="50"/>
        <cfvo type="max"/>
        <color rgb="FFF8696B"/>
        <color rgb="FFFFEB84"/>
        <color rgb="FF63BE7B"/>
      </colorScale>
    </cfRule>
  </conditionalFormatting>
  <conditionalFormatting sqref="AO96:AQ123 AT96:AT123">
    <cfRule type="colorScale" priority="1022">
      <colorScale>
        <cfvo type="min"/>
        <cfvo type="percentile" val="50"/>
        <cfvo type="max"/>
        <color rgb="FFF8696B"/>
        <color rgb="FFFFEB84"/>
        <color rgb="FF63BE7B"/>
      </colorScale>
    </cfRule>
  </conditionalFormatting>
  <conditionalFormatting sqref="AU96:AV123">
    <cfRule type="colorScale" priority="1021">
      <colorScale>
        <cfvo type="min"/>
        <cfvo type="percentile" val="50"/>
        <cfvo type="max"/>
        <color rgb="FFF8696B"/>
        <color rgb="FFFFEB84"/>
        <color rgb="FF63BE7B"/>
      </colorScale>
    </cfRule>
  </conditionalFormatting>
  <conditionalFormatting sqref="AT15:AT24 AO82:AO92 AO15:AO24 AT82:AT92 AQ15:AQ24 AQ82:AQ92">
    <cfRule type="colorScale" priority="1019">
      <colorScale>
        <cfvo type="min"/>
        <cfvo type="percentile" val="50"/>
        <cfvo type="max"/>
        <color rgb="FFF8696B"/>
        <color rgb="FFFFEB84"/>
        <color rgb="FF63BE7B"/>
      </colorScale>
    </cfRule>
  </conditionalFormatting>
  <conditionalFormatting sqref="AN96:AN123">
    <cfRule type="colorScale" priority="1018">
      <colorScale>
        <cfvo type="min"/>
        <cfvo type="percentile" val="50"/>
        <cfvo type="max"/>
        <color rgb="FFF8696B"/>
        <color rgb="FFFFEB84"/>
        <color rgb="FF63BE7B"/>
      </colorScale>
    </cfRule>
  </conditionalFormatting>
  <conditionalFormatting sqref="AW14:AW92">
    <cfRule type="colorScale" priority="1023">
      <colorScale>
        <cfvo type="min"/>
        <cfvo type="percentile" val="50"/>
        <cfvo type="max"/>
        <color rgb="FFF8696B"/>
        <color rgb="FFFFEB84"/>
        <color rgb="FF63BE7B"/>
      </colorScale>
    </cfRule>
  </conditionalFormatting>
  <conditionalFormatting sqref="AT25:AT81 AO25:AO81 AQ25:AQ81">
    <cfRule type="colorScale" priority="1024">
      <colorScale>
        <cfvo type="min"/>
        <cfvo type="percentile" val="50"/>
        <cfvo type="max"/>
        <color rgb="FFF8696B"/>
        <color rgb="FFFFEB84"/>
        <color rgb="FF63BE7B"/>
      </colorScale>
    </cfRule>
  </conditionalFormatting>
  <conditionalFormatting sqref="AU12:AV92">
    <cfRule type="colorScale" priority="1025">
      <colorScale>
        <cfvo type="min"/>
        <cfvo type="percentile" val="50"/>
        <cfvo type="max"/>
        <color rgb="FFF8696B"/>
        <color rgb="FFFFEB84"/>
        <color rgb="FF63BE7B"/>
      </colorScale>
    </cfRule>
  </conditionalFormatting>
  <conditionalFormatting sqref="AQ14 AO14">
    <cfRule type="colorScale" priority="1016">
      <colorScale>
        <cfvo type="min"/>
        <cfvo type="percentile" val="50"/>
        <cfvo type="max"/>
        <color rgb="FFF8696B"/>
        <color rgb="FFFFEB84"/>
        <color rgb="FF63BE7B"/>
      </colorScale>
    </cfRule>
  </conditionalFormatting>
  <conditionalFormatting sqref="AT14:AT92">
    <cfRule type="colorScale" priority="1015">
      <colorScale>
        <cfvo type="min"/>
        <cfvo type="percentile" val="50"/>
        <cfvo type="max"/>
        <color rgb="FFF8696B"/>
        <color rgb="FFFFEB84"/>
        <color rgb="FF63BE7B"/>
      </colorScale>
    </cfRule>
  </conditionalFormatting>
  <conditionalFormatting sqref="AN82:AN92 AN15:AN24">
    <cfRule type="colorScale" priority="1013">
      <colorScale>
        <cfvo type="min"/>
        <cfvo type="percentile" val="50"/>
        <cfvo type="max"/>
        <color rgb="FFF8696B"/>
        <color rgb="FFFFEB84"/>
        <color rgb="FF63BE7B"/>
      </colorScale>
    </cfRule>
  </conditionalFormatting>
  <conditionalFormatting sqref="AN25:AN81">
    <cfRule type="colorScale" priority="1014">
      <colorScale>
        <cfvo type="min"/>
        <cfvo type="percentile" val="50"/>
        <cfvo type="max"/>
        <color rgb="FFF8696B"/>
        <color rgb="FFFFEB84"/>
        <color rgb="FF63BE7B"/>
      </colorScale>
    </cfRule>
  </conditionalFormatting>
  <conditionalFormatting sqref="AN14">
    <cfRule type="colorScale" priority="1012">
      <colorScale>
        <cfvo type="min"/>
        <cfvo type="percentile" val="50"/>
        <cfvo type="max"/>
        <color rgb="FFF8696B"/>
        <color rgb="FFFFEB84"/>
        <color rgb="FF63BE7B"/>
      </colorScale>
    </cfRule>
  </conditionalFormatting>
  <conditionalFormatting sqref="AX96:AY123">
    <cfRule type="colorScale" priority="1008">
      <colorScale>
        <cfvo type="min"/>
        <cfvo type="percentile" val="50"/>
        <cfvo type="max"/>
        <color rgb="FFF8696B"/>
        <color rgb="FFFFEB84"/>
        <color rgb="FF63BE7B"/>
      </colorScale>
    </cfRule>
  </conditionalFormatting>
  <conditionalFormatting sqref="AX14:AX92">
    <cfRule type="colorScale" priority="1006">
      <colorScale>
        <cfvo type="min"/>
        <cfvo type="percentile" val="50"/>
        <cfvo type="max"/>
        <color rgb="FF63BE7B"/>
        <color rgb="FFFFEB84"/>
        <color rgb="FFF8696B"/>
      </colorScale>
    </cfRule>
  </conditionalFormatting>
  <conditionalFormatting sqref="AR96:AR123">
    <cfRule type="colorScale" priority="1005">
      <colorScale>
        <cfvo type="min"/>
        <cfvo type="percentile" val="50"/>
        <cfvo type="max"/>
        <color rgb="FFF8696B"/>
        <color rgb="FFFFEB84"/>
        <color rgb="FF63BE7B"/>
      </colorScale>
    </cfRule>
  </conditionalFormatting>
  <conditionalFormatting sqref="AS96:AS123">
    <cfRule type="colorScale" priority="1004">
      <colorScale>
        <cfvo type="min"/>
        <cfvo type="percentile" val="50"/>
        <cfvo type="max"/>
        <color rgb="FFF8696B"/>
        <color rgb="FFFFEB84"/>
        <color rgb="FF63BE7B"/>
      </colorScale>
    </cfRule>
  </conditionalFormatting>
  <conditionalFormatting sqref="AY14:AY92">
    <cfRule type="colorScale" priority="1002">
      <colorScale>
        <cfvo type="min"/>
        <cfvo type="percentile" val="50"/>
        <cfvo type="max"/>
        <color rgb="FFF8696B"/>
        <color rgb="FFFFEB84"/>
        <color rgb="FF63BE7B"/>
      </colorScale>
    </cfRule>
  </conditionalFormatting>
  <conditionalFormatting sqref="AY14:AY92">
    <cfRule type="colorScale" priority="1001">
      <colorScale>
        <cfvo type="min"/>
        <cfvo type="percentile" val="50"/>
        <cfvo type="max"/>
        <color rgb="FF63BE7B"/>
        <color rgb="FFFFEB84"/>
        <color rgb="FFF8696B"/>
      </colorScale>
    </cfRule>
  </conditionalFormatting>
  <conditionalFormatting sqref="AX96:AY123">
    <cfRule type="colorScale" priority="1000">
      <colorScale>
        <cfvo type="min"/>
        <cfvo type="percentile" val="50"/>
        <cfvo type="max"/>
        <color rgb="FF63BE7B"/>
        <color rgb="FFFFEB84"/>
        <color rgb="FFF8696B"/>
      </colorScale>
    </cfRule>
  </conditionalFormatting>
  <conditionalFormatting sqref="AS14:AS92">
    <cfRule type="colorScale" priority="999">
      <colorScale>
        <cfvo type="min"/>
        <cfvo type="percentile" val="50"/>
        <cfvo type="max"/>
        <color rgb="FFF8696B"/>
        <color rgb="FFFFEB84"/>
        <color rgb="FF63BE7B"/>
      </colorScale>
    </cfRule>
  </conditionalFormatting>
  <conditionalFormatting sqref="AT96:AT123">
    <cfRule type="colorScale" priority="996">
      <colorScale>
        <cfvo type="min"/>
        <cfvo type="percentile" val="50"/>
        <cfvo type="max"/>
        <color rgb="FFF8696B"/>
        <color rgb="FFFFEB84"/>
        <color rgb="FF63BE7B"/>
      </colorScale>
    </cfRule>
  </conditionalFormatting>
  <conditionalFormatting sqref="BB14:BB92">
    <cfRule type="colorScale" priority="995">
      <colorScale>
        <cfvo type="min"/>
        <cfvo type="percentile" val="50"/>
        <cfvo type="max"/>
        <color rgb="FFF8696B"/>
        <color rgb="FFFFEB84"/>
        <color rgb="FF63BE7B"/>
      </colorScale>
    </cfRule>
  </conditionalFormatting>
  <conditionalFormatting sqref="BB96:BB123">
    <cfRule type="colorScale" priority="994">
      <colorScale>
        <cfvo type="min"/>
        <cfvo type="percentile" val="50"/>
        <cfvo type="max"/>
        <color rgb="FFF8696B"/>
        <color rgb="FFFFEB84"/>
        <color rgb="FF63BE7B"/>
      </colorScale>
    </cfRule>
  </conditionalFormatting>
  <conditionalFormatting sqref="BC14:BC92">
    <cfRule type="colorScale" priority="993">
      <colorScale>
        <cfvo type="min"/>
        <cfvo type="percentile" val="50"/>
        <cfvo type="max"/>
        <color rgb="FFF8696B"/>
        <color rgb="FFFFEB84"/>
        <color rgb="FF63BE7B"/>
      </colorScale>
    </cfRule>
  </conditionalFormatting>
  <conditionalFormatting sqref="BC96:BC123">
    <cfRule type="colorScale" priority="992">
      <colorScale>
        <cfvo type="min"/>
        <cfvo type="percentile" val="50"/>
        <cfvo type="max"/>
        <color rgb="FFF8696B"/>
        <color rgb="FFFFEB84"/>
        <color rgb="FF63BE7B"/>
      </colorScale>
    </cfRule>
  </conditionalFormatting>
  <conditionalFormatting sqref="BN96:BN123">
    <cfRule type="colorScale" priority="986">
      <colorScale>
        <cfvo type="min"/>
        <cfvo type="percentile" val="50"/>
        <cfvo type="max"/>
        <color rgb="FFF8696B"/>
        <color rgb="FFFFEB84"/>
        <color rgb="FF63BE7B"/>
      </colorScale>
    </cfRule>
  </conditionalFormatting>
  <conditionalFormatting sqref="BI14:BI92">
    <cfRule type="colorScale" priority="977">
      <colorScale>
        <cfvo type="min"/>
        <cfvo type="percentile" val="50"/>
        <cfvo type="max"/>
        <color rgb="FFF8696B"/>
        <color rgb="FFFFEB84"/>
        <color rgb="FF63BE7B"/>
      </colorScale>
    </cfRule>
  </conditionalFormatting>
  <conditionalFormatting sqref="BF96:BH123 BK96:BK123">
    <cfRule type="colorScale" priority="988">
      <colorScale>
        <cfvo type="min"/>
        <cfvo type="percentile" val="50"/>
        <cfvo type="max"/>
        <color rgb="FFF8696B"/>
        <color rgb="FFFFEB84"/>
        <color rgb="FF63BE7B"/>
      </colorScale>
    </cfRule>
  </conditionalFormatting>
  <conditionalFormatting sqref="BL96:BM123">
    <cfRule type="colorScale" priority="987">
      <colorScale>
        <cfvo type="min"/>
        <cfvo type="percentile" val="50"/>
        <cfvo type="max"/>
        <color rgb="FFF8696B"/>
        <color rgb="FFFFEB84"/>
        <color rgb="FF63BE7B"/>
      </colorScale>
    </cfRule>
  </conditionalFormatting>
  <conditionalFormatting sqref="BK15:BK24 BF82:BF92 BF15:BF24 BK82:BK92 BH15:BH24 BH82:BH92">
    <cfRule type="colorScale" priority="985">
      <colorScale>
        <cfvo type="min"/>
        <cfvo type="percentile" val="50"/>
        <cfvo type="max"/>
        <color rgb="FFF8696B"/>
        <color rgb="FFFFEB84"/>
        <color rgb="FF63BE7B"/>
      </colorScale>
    </cfRule>
  </conditionalFormatting>
  <conditionalFormatting sqref="BE96:BE123">
    <cfRule type="colorScale" priority="984">
      <colorScale>
        <cfvo type="min"/>
        <cfvo type="percentile" val="50"/>
        <cfvo type="max"/>
        <color rgb="FFF8696B"/>
        <color rgb="FFFFEB84"/>
        <color rgb="FF63BE7B"/>
      </colorScale>
    </cfRule>
  </conditionalFormatting>
  <conditionalFormatting sqref="BN14:BN92">
    <cfRule type="colorScale" priority="989">
      <colorScale>
        <cfvo type="min"/>
        <cfvo type="percentile" val="50"/>
        <cfvo type="max"/>
        <color rgb="FFF8696B"/>
        <color rgb="FFFFEB84"/>
        <color rgb="FF63BE7B"/>
      </colorScale>
    </cfRule>
  </conditionalFormatting>
  <conditionalFormatting sqref="BK25:BK81 BF25:BF81 BH25:BH81">
    <cfRule type="colorScale" priority="990">
      <colorScale>
        <cfvo type="min"/>
        <cfvo type="percentile" val="50"/>
        <cfvo type="max"/>
        <color rgb="FFF8696B"/>
        <color rgb="FFFFEB84"/>
        <color rgb="FF63BE7B"/>
      </colorScale>
    </cfRule>
  </conditionalFormatting>
  <conditionalFormatting sqref="BL12:BM92">
    <cfRule type="colorScale" priority="991">
      <colorScale>
        <cfvo type="min"/>
        <cfvo type="percentile" val="50"/>
        <cfvo type="max"/>
        <color rgb="FFF8696B"/>
        <color rgb="FFFFEB84"/>
        <color rgb="FF63BE7B"/>
      </colorScale>
    </cfRule>
  </conditionalFormatting>
  <conditionalFormatting sqref="BH14 BF14">
    <cfRule type="colorScale" priority="982">
      <colorScale>
        <cfvo type="min"/>
        <cfvo type="percentile" val="50"/>
        <cfvo type="max"/>
        <color rgb="FFF8696B"/>
        <color rgb="FFFFEB84"/>
        <color rgb="FF63BE7B"/>
      </colorScale>
    </cfRule>
  </conditionalFormatting>
  <conditionalFormatting sqref="BK14:BK92">
    <cfRule type="colorScale" priority="981">
      <colorScale>
        <cfvo type="min"/>
        <cfvo type="percentile" val="50"/>
        <cfvo type="max"/>
        <color rgb="FFF8696B"/>
        <color rgb="FFFFEB84"/>
        <color rgb="FF63BE7B"/>
      </colorScale>
    </cfRule>
  </conditionalFormatting>
  <conditionalFormatting sqref="BE82:BE92 BE15:BE24">
    <cfRule type="colorScale" priority="979">
      <colorScale>
        <cfvo type="min"/>
        <cfvo type="percentile" val="50"/>
        <cfvo type="max"/>
        <color rgb="FFF8696B"/>
        <color rgb="FFFFEB84"/>
        <color rgb="FF63BE7B"/>
      </colorScale>
    </cfRule>
  </conditionalFormatting>
  <conditionalFormatting sqref="BE25:BE81">
    <cfRule type="colorScale" priority="980">
      <colorScale>
        <cfvo type="min"/>
        <cfvo type="percentile" val="50"/>
        <cfvo type="max"/>
        <color rgb="FFF8696B"/>
        <color rgb="FFFFEB84"/>
        <color rgb="FF63BE7B"/>
      </colorScale>
    </cfRule>
  </conditionalFormatting>
  <conditionalFormatting sqref="BE14">
    <cfRule type="colorScale" priority="978">
      <colorScale>
        <cfvo type="min"/>
        <cfvo type="percentile" val="50"/>
        <cfvo type="max"/>
        <color rgb="FFF8696B"/>
        <color rgb="FFFFEB84"/>
        <color rgb="FF63BE7B"/>
      </colorScale>
    </cfRule>
  </conditionalFormatting>
  <conditionalFormatting sqref="BO96:BP123">
    <cfRule type="colorScale" priority="976">
      <colorScale>
        <cfvo type="min"/>
        <cfvo type="percentile" val="50"/>
        <cfvo type="max"/>
        <color rgb="FFF8696B"/>
        <color rgb="FFFFEB84"/>
        <color rgb="FF63BE7B"/>
      </colorScale>
    </cfRule>
  </conditionalFormatting>
  <conditionalFormatting sqref="BO14:BO92">
    <cfRule type="colorScale" priority="975">
      <colorScale>
        <cfvo type="min"/>
        <cfvo type="percentile" val="50"/>
        <cfvo type="max"/>
        <color rgb="FF63BE7B"/>
        <color rgb="FFFFEB84"/>
        <color rgb="FFF8696B"/>
      </colorScale>
    </cfRule>
  </conditionalFormatting>
  <conditionalFormatting sqref="BI96:BI123">
    <cfRule type="colorScale" priority="974">
      <colorScale>
        <cfvo type="min"/>
        <cfvo type="percentile" val="50"/>
        <cfvo type="max"/>
        <color rgb="FFF8696B"/>
        <color rgb="FFFFEB84"/>
        <color rgb="FF63BE7B"/>
      </colorScale>
    </cfRule>
  </conditionalFormatting>
  <conditionalFormatting sqref="BJ96:BJ123">
    <cfRule type="colorScale" priority="973">
      <colorScale>
        <cfvo type="min"/>
        <cfvo type="percentile" val="50"/>
        <cfvo type="max"/>
        <color rgb="FFF8696B"/>
        <color rgb="FFFFEB84"/>
        <color rgb="FF63BE7B"/>
      </colorScale>
    </cfRule>
  </conditionalFormatting>
  <conditionalFormatting sqref="BO96:BP123">
    <cfRule type="colorScale" priority="970">
      <colorScale>
        <cfvo type="min"/>
        <cfvo type="percentile" val="50"/>
        <cfvo type="max"/>
        <color rgb="FF63BE7B"/>
        <color rgb="FFFFEB84"/>
        <color rgb="FFF8696B"/>
      </colorScale>
    </cfRule>
  </conditionalFormatting>
  <conditionalFormatting sqref="BJ14:BJ92">
    <cfRule type="colorScale" priority="969">
      <colorScale>
        <cfvo type="min"/>
        <cfvo type="percentile" val="50"/>
        <cfvo type="max"/>
        <color rgb="FFF8696B"/>
        <color rgb="FFFFEB84"/>
        <color rgb="FF63BE7B"/>
      </colorScale>
    </cfRule>
  </conditionalFormatting>
  <conditionalFormatting sqref="BK96:BK123">
    <cfRule type="colorScale" priority="968">
      <colorScale>
        <cfvo type="min"/>
        <cfvo type="percentile" val="50"/>
        <cfvo type="max"/>
        <color rgb="FFF8696B"/>
        <color rgb="FFFFEB84"/>
        <color rgb="FF63BE7B"/>
      </colorScale>
    </cfRule>
  </conditionalFormatting>
  <conditionalFormatting sqref="BS14:BS92">
    <cfRule type="colorScale" priority="967">
      <colorScale>
        <cfvo type="min"/>
        <cfvo type="percentile" val="50"/>
        <cfvo type="max"/>
        <color rgb="FFF8696B"/>
        <color rgb="FFFFEB84"/>
        <color rgb="FF63BE7B"/>
      </colorScale>
    </cfRule>
  </conditionalFormatting>
  <conditionalFormatting sqref="BS96:BS123">
    <cfRule type="colorScale" priority="966">
      <colorScale>
        <cfvo type="min"/>
        <cfvo type="percentile" val="50"/>
        <cfvo type="max"/>
        <color rgb="FFF8696B"/>
        <color rgb="FFFFEB84"/>
        <color rgb="FF63BE7B"/>
      </colorScale>
    </cfRule>
  </conditionalFormatting>
  <conditionalFormatting sqref="BT14:BT92">
    <cfRule type="colorScale" priority="965">
      <colorScale>
        <cfvo type="min"/>
        <cfvo type="percentile" val="50"/>
        <cfvo type="max"/>
        <color rgb="FFF8696B"/>
        <color rgb="FFFFEB84"/>
        <color rgb="FF63BE7B"/>
      </colorScale>
    </cfRule>
  </conditionalFormatting>
  <conditionalFormatting sqref="BT96:BT123">
    <cfRule type="colorScale" priority="964">
      <colorScale>
        <cfvo type="min"/>
        <cfvo type="percentile" val="50"/>
        <cfvo type="max"/>
        <color rgb="FFF8696B"/>
        <color rgb="FFFFEB84"/>
        <color rgb="FF63BE7B"/>
      </colorScale>
    </cfRule>
  </conditionalFormatting>
  <conditionalFormatting sqref="AT2:AT10 AP2:AP10">
    <cfRule type="colorScale" priority="962">
      <colorScale>
        <cfvo type="min"/>
        <cfvo type="percentile" val="50"/>
        <cfvo type="max"/>
        <color rgb="FFF8696B"/>
        <color rgb="FFFFEB84"/>
        <color rgb="FF63BE7B"/>
      </colorScale>
    </cfRule>
  </conditionalFormatting>
  <conditionalFormatting sqref="AQ2:AQ10">
    <cfRule type="colorScale" priority="960">
      <colorScale>
        <cfvo type="min"/>
        <cfvo type="percentile" val="50"/>
        <cfvo type="max"/>
        <color rgb="FFF8696B"/>
        <color rgb="FFFFEB84"/>
        <color rgb="FF63BE7B"/>
      </colorScale>
    </cfRule>
  </conditionalFormatting>
  <conditionalFormatting sqref="AU2:AU10">
    <cfRule type="colorScale" priority="959">
      <colorScale>
        <cfvo type="min"/>
        <cfvo type="percentile" val="50"/>
        <cfvo type="max"/>
        <color rgb="FFF8696B"/>
        <color rgb="FFFFEB84"/>
        <color rgb="FF63BE7B"/>
      </colorScale>
    </cfRule>
  </conditionalFormatting>
  <conditionalFormatting sqref="BK2:BK10 BG2:BG10">
    <cfRule type="colorScale" priority="958">
      <colorScale>
        <cfvo type="min"/>
        <cfvo type="percentile" val="50"/>
        <cfvo type="max"/>
        <color rgb="FFF8696B"/>
        <color rgb="FFFFEB84"/>
        <color rgb="FF63BE7B"/>
      </colorScale>
    </cfRule>
  </conditionalFormatting>
  <conditionalFormatting sqref="BH2:BH10">
    <cfRule type="colorScale" priority="957">
      <colorScale>
        <cfvo type="min"/>
        <cfvo type="percentile" val="50"/>
        <cfvo type="max"/>
        <color rgb="FFF8696B"/>
        <color rgb="FFFFEB84"/>
        <color rgb="FF63BE7B"/>
      </colorScale>
    </cfRule>
  </conditionalFormatting>
  <conditionalFormatting sqref="BL2:BL10">
    <cfRule type="colorScale" priority="956">
      <colorScale>
        <cfvo type="min"/>
        <cfvo type="percentile" val="50"/>
        <cfvo type="max"/>
        <color rgb="FFF8696B"/>
        <color rgb="FFFFEB84"/>
        <color rgb="FF63BE7B"/>
      </colorScale>
    </cfRule>
  </conditionalFormatting>
  <conditionalFormatting sqref="CG96:CG123">
    <cfRule type="colorScale" priority="950">
      <colorScale>
        <cfvo type="min"/>
        <cfvo type="percentile" val="50"/>
        <cfvo type="max"/>
        <color rgb="FFF8696B"/>
        <color rgb="FFFFEB84"/>
        <color rgb="FF63BE7B"/>
      </colorScale>
    </cfRule>
  </conditionalFormatting>
  <conditionalFormatting sqref="CA14:CA92">
    <cfRule type="colorScale" priority="942">
      <colorScale>
        <cfvo type="min"/>
        <cfvo type="percentile" val="50"/>
        <cfvo type="max"/>
        <color rgb="FFF8696B"/>
        <color rgb="FFFFEB84"/>
        <color rgb="FF63BE7B"/>
      </colorScale>
    </cfRule>
  </conditionalFormatting>
  <conditionalFormatting sqref="CD96:CD123 BW96:BZ123">
    <cfRule type="colorScale" priority="952">
      <colorScale>
        <cfvo type="min"/>
        <cfvo type="percentile" val="50"/>
        <cfvo type="max"/>
        <color rgb="FFF8696B"/>
        <color rgb="FFFFEB84"/>
        <color rgb="FF63BE7B"/>
      </colorScale>
    </cfRule>
  </conditionalFormatting>
  <conditionalFormatting sqref="CE96:CF123">
    <cfRule type="colorScale" priority="951">
      <colorScale>
        <cfvo type="min"/>
        <cfvo type="percentile" val="50"/>
        <cfvo type="max"/>
        <color rgb="FFF8696B"/>
        <color rgb="FFFFEB84"/>
        <color rgb="FF63BE7B"/>
      </colorScale>
    </cfRule>
  </conditionalFormatting>
  <conditionalFormatting sqref="CD15:CD24 BW82:BW92 BW15:BW24 CD82:CD92 BZ15:BZ24 BZ82:BZ92">
    <cfRule type="colorScale" priority="949">
      <colorScale>
        <cfvo type="min"/>
        <cfvo type="percentile" val="50"/>
        <cfvo type="max"/>
        <color rgb="FFF8696B"/>
        <color rgb="FFFFEB84"/>
        <color rgb="FF63BE7B"/>
      </colorScale>
    </cfRule>
  </conditionalFormatting>
  <conditionalFormatting sqref="BV96:BV123">
    <cfRule type="colorScale" priority="948">
      <colorScale>
        <cfvo type="min"/>
        <cfvo type="percentile" val="50"/>
        <cfvo type="max"/>
        <color rgb="FFF8696B"/>
        <color rgb="FFFFEB84"/>
        <color rgb="FF63BE7B"/>
      </colorScale>
    </cfRule>
  </conditionalFormatting>
  <conditionalFormatting sqref="CG14:CG92">
    <cfRule type="colorScale" priority="953">
      <colorScale>
        <cfvo type="min"/>
        <cfvo type="percentile" val="50"/>
        <cfvo type="max"/>
        <color rgb="FFF8696B"/>
        <color rgb="FFFFEB84"/>
        <color rgb="FF63BE7B"/>
      </colorScale>
    </cfRule>
  </conditionalFormatting>
  <conditionalFormatting sqref="CD25:CD81 BW25:BW81 BZ25:BZ81">
    <cfRule type="colorScale" priority="954">
      <colorScale>
        <cfvo type="min"/>
        <cfvo type="percentile" val="50"/>
        <cfvo type="max"/>
        <color rgb="FFF8696B"/>
        <color rgb="FFFFEB84"/>
        <color rgb="FF63BE7B"/>
      </colorScale>
    </cfRule>
  </conditionalFormatting>
  <conditionalFormatting sqref="CE12:CF92">
    <cfRule type="colorScale" priority="955">
      <colorScale>
        <cfvo type="min"/>
        <cfvo type="percentile" val="50"/>
        <cfvo type="max"/>
        <color rgb="FFF8696B"/>
        <color rgb="FFFFEB84"/>
        <color rgb="FF63BE7B"/>
      </colorScale>
    </cfRule>
  </conditionalFormatting>
  <conditionalFormatting sqref="BZ14 BW14">
    <cfRule type="colorScale" priority="947">
      <colorScale>
        <cfvo type="min"/>
        <cfvo type="percentile" val="50"/>
        <cfvo type="max"/>
        <color rgb="FFF8696B"/>
        <color rgb="FFFFEB84"/>
        <color rgb="FF63BE7B"/>
      </colorScale>
    </cfRule>
  </conditionalFormatting>
  <conditionalFormatting sqref="CD14:CD92">
    <cfRule type="colorScale" priority="946">
      <colorScale>
        <cfvo type="min"/>
        <cfvo type="percentile" val="50"/>
        <cfvo type="max"/>
        <color rgb="FFF8696B"/>
        <color rgb="FFFFEB84"/>
        <color rgb="FF63BE7B"/>
      </colorScale>
    </cfRule>
  </conditionalFormatting>
  <conditionalFormatting sqref="BV14:BV92">
    <cfRule type="colorScale" priority="943">
      <colorScale>
        <cfvo type="min"/>
        <cfvo type="percentile" val="50"/>
        <cfvo type="max"/>
        <color rgb="FFF8696B"/>
        <color rgb="FFFFEB84"/>
        <color rgb="FF63BE7B"/>
      </colorScale>
    </cfRule>
  </conditionalFormatting>
  <conditionalFormatting sqref="CH96:CI123">
    <cfRule type="colorScale" priority="941">
      <colorScale>
        <cfvo type="min"/>
        <cfvo type="percentile" val="50"/>
        <cfvo type="max"/>
        <color rgb="FFF8696B"/>
        <color rgb="FFFFEB84"/>
        <color rgb="FF63BE7B"/>
      </colorScale>
    </cfRule>
  </conditionalFormatting>
  <conditionalFormatting sqref="CH14:CH92">
    <cfRule type="colorScale" priority="940">
      <colorScale>
        <cfvo type="min"/>
        <cfvo type="percentile" val="50"/>
        <cfvo type="max"/>
        <color rgb="FF63BE7B"/>
        <color rgb="FFFFEB84"/>
        <color rgb="FFF8696B"/>
      </colorScale>
    </cfRule>
  </conditionalFormatting>
  <conditionalFormatting sqref="CA96:CB123">
    <cfRule type="colorScale" priority="939">
      <colorScale>
        <cfvo type="min"/>
        <cfvo type="percentile" val="50"/>
        <cfvo type="max"/>
        <color rgb="FFF8696B"/>
        <color rgb="FFFFEB84"/>
        <color rgb="FF63BE7B"/>
      </colorScale>
    </cfRule>
  </conditionalFormatting>
  <conditionalFormatting sqref="CC96:CC123">
    <cfRule type="colorScale" priority="938">
      <colorScale>
        <cfvo type="min"/>
        <cfvo type="percentile" val="50"/>
        <cfvo type="max"/>
        <color rgb="FFF8696B"/>
        <color rgb="FFFFEB84"/>
        <color rgb="FF63BE7B"/>
      </colorScale>
    </cfRule>
  </conditionalFormatting>
  <conditionalFormatting sqref="CH96:CI123">
    <cfRule type="colorScale" priority="937">
      <colorScale>
        <cfvo type="min"/>
        <cfvo type="percentile" val="50"/>
        <cfvo type="max"/>
        <color rgb="FF63BE7B"/>
        <color rgb="FFFFEB84"/>
        <color rgb="FFF8696B"/>
      </colorScale>
    </cfRule>
  </conditionalFormatting>
  <conditionalFormatting sqref="CC14:CC92">
    <cfRule type="colorScale" priority="936">
      <colorScale>
        <cfvo type="min"/>
        <cfvo type="percentile" val="50"/>
        <cfvo type="max"/>
        <color rgb="FFF8696B"/>
        <color rgb="FFFFEB84"/>
        <color rgb="FF63BE7B"/>
      </colorScale>
    </cfRule>
  </conditionalFormatting>
  <conditionalFormatting sqref="CD96:CD123">
    <cfRule type="colorScale" priority="935">
      <colorScale>
        <cfvo type="min"/>
        <cfvo type="percentile" val="50"/>
        <cfvo type="max"/>
        <color rgb="FFF8696B"/>
        <color rgb="FFFFEB84"/>
        <color rgb="FF63BE7B"/>
      </colorScale>
    </cfRule>
  </conditionalFormatting>
  <conditionalFormatting sqref="CL14:CL92">
    <cfRule type="colorScale" priority="934">
      <colorScale>
        <cfvo type="min"/>
        <cfvo type="percentile" val="50"/>
        <cfvo type="max"/>
        <color rgb="FFF8696B"/>
        <color rgb="FFFFEB84"/>
        <color rgb="FF63BE7B"/>
      </colorScale>
    </cfRule>
  </conditionalFormatting>
  <conditionalFormatting sqref="CL96:CM123">
    <cfRule type="colorScale" priority="933">
      <colorScale>
        <cfvo type="min"/>
        <cfvo type="percentile" val="50"/>
        <cfvo type="max"/>
        <color rgb="FFF8696B"/>
        <color rgb="FFFFEB84"/>
        <color rgb="FF63BE7B"/>
      </colorScale>
    </cfRule>
  </conditionalFormatting>
  <conditionalFormatting sqref="CN14:CN92">
    <cfRule type="colorScale" priority="932">
      <colorScale>
        <cfvo type="min"/>
        <cfvo type="percentile" val="50"/>
        <cfvo type="max"/>
        <color rgb="FFF8696B"/>
        <color rgb="FFFFEB84"/>
        <color rgb="FF63BE7B"/>
      </colorScale>
    </cfRule>
  </conditionalFormatting>
  <conditionalFormatting sqref="CN96:CN123">
    <cfRule type="colorScale" priority="931">
      <colorScale>
        <cfvo type="min"/>
        <cfvo type="percentile" val="50"/>
        <cfvo type="max"/>
        <color rgb="FFF8696B"/>
        <color rgb="FFFFEB84"/>
        <color rgb="FF63BE7B"/>
      </colorScale>
    </cfRule>
  </conditionalFormatting>
  <conditionalFormatting sqref="CD2:CD10 BZ2:BZ10">
    <cfRule type="colorScale" priority="930">
      <colorScale>
        <cfvo type="min"/>
        <cfvo type="percentile" val="50"/>
        <cfvo type="max"/>
        <color rgb="FFF8696B"/>
        <color rgb="FFFFEB84"/>
        <color rgb="FF63BE7B"/>
      </colorScale>
    </cfRule>
  </conditionalFormatting>
  <conditionalFormatting sqref="CA2:CB10">
    <cfRule type="colorScale" priority="929">
      <colorScale>
        <cfvo type="min"/>
        <cfvo type="percentile" val="50"/>
        <cfvo type="max"/>
        <color rgb="FFF8696B"/>
        <color rgb="FFFFEB84"/>
        <color rgb="FF63BE7B"/>
      </colorScale>
    </cfRule>
  </conditionalFormatting>
  <conditionalFormatting sqref="CE2:CE10">
    <cfRule type="colorScale" priority="928">
      <colorScale>
        <cfvo type="min"/>
        <cfvo type="percentile" val="50"/>
        <cfvo type="max"/>
        <color rgb="FFF8696B"/>
        <color rgb="FFFFEB84"/>
        <color rgb="FF63BE7B"/>
      </colorScale>
    </cfRule>
  </conditionalFormatting>
  <conditionalFormatting sqref="BG14:BG92">
    <cfRule type="colorScale" priority="927">
      <colorScale>
        <cfvo type="min"/>
        <cfvo type="percentile" val="50"/>
        <cfvo type="max"/>
        <color rgb="FFF8696B"/>
        <color rgb="FFFFEB84"/>
        <color rgb="FF63BE7B"/>
      </colorScale>
    </cfRule>
  </conditionalFormatting>
  <conditionalFormatting sqref="BY14:BY92">
    <cfRule type="colorScale" priority="926">
      <colorScale>
        <cfvo type="min"/>
        <cfvo type="percentile" val="50"/>
        <cfvo type="max"/>
        <color rgb="FFF8696B"/>
        <color rgb="FFFFEB84"/>
        <color rgb="FF63BE7B"/>
      </colorScale>
    </cfRule>
  </conditionalFormatting>
  <conditionalFormatting sqref="BX14:BX92">
    <cfRule type="colorScale" priority="925">
      <colorScale>
        <cfvo type="min"/>
        <cfvo type="percentile" val="50"/>
        <cfvo type="max"/>
        <color rgb="FFF8696B"/>
        <color rgb="FFFFEB84"/>
        <color rgb="FF63BE7B"/>
      </colorScale>
    </cfRule>
  </conditionalFormatting>
  <conditionalFormatting sqref="CB14:CB92">
    <cfRule type="colorScale" priority="896">
      <colorScale>
        <cfvo type="min"/>
        <cfvo type="percentile" val="50"/>
        <cfvo type="max"/>
        <color rgb="FFF8696B"/>
        <color rgb="FFFFEB84"/>
        <color rgb="FF63BE7B"/>
      </colorScale>
    </cfRule>
  </conditionalFormatting>
  <conditionalFormatting sqref="CM14:CM92">
    <cfRule type="colorScale" priority="894">
      <colorScale>
        <cfvo type="min"/>
        <cfvo type="percentile" val="50"/>
        <cfvo type="max"/>
        <color rgb="FFF8696B"/>
        <color rgb="FFFFEB84"/>
        <color rgb="FF63BE7B"/>
      </colorScale>
    </cfRule>
  </conditionalFormatting>
  <conditionalFormatting sqref="DA96:DA123">
    <cfRule type="colorScale" priority="881">
      <colorScale>
        <cfvo type="min"/>
        <cfvo type="percentile" val="50"/>
        <cfvo type="max"/>
        <color rgb="FFF8696B"/>
        <color rgb="FFFFEB84"/>
        <color rgb="FF63BE7B"/>
      </colorScale>
    </cfRule>
  </conditionalFormatting>
  <conditionalFormatting sqref="CU14:CU92">
    <cfRule type="colorScale" priority="875">
      <colorScale>
        <cfvo type="min"/>
        <cfvo type="percentile" val="50"/>
        <cfvo type="max"/>
        <color rgb="FFF8696B"/>
        <color rgb="FFFFEB84"/>
        <color rgb="FF63BE7B"/>
      </colorScale>
    </cfRule>
  </conditionalFormatting>
  <conditionalFormatting sqref="CX96:CX123 CQ96:CT123">
    <cfRule type="colorScale" priority="883">
      <colorScale>
        <cfvo type="min"/>
        <cfvo type="percentile" val="50"/>
        <cfvo type="max"/>
        <color rgb="FFF8696B"/>
        <color rgb="FFFFEB84"/>
        <color rgb="FF63BE7B"/>
      </colorScale>
    </cfRule>
  </conditionalFormatting>
  <conditionalFormatting sqref="CY96:CZ123">
    <cfRule type="colorScale" priority="882">
      <colorScale>
        <cfvo type="min"/>
        <cfvo type="percentile" val="50"/>
        <cfvo type="max"/>
        <color rgb="FFF8696B"/>
        <color rgb="FFFFEB84"/>
        <color rgb="FF63BE7B"/>
      </colorScale>
    </cfRule>
  </conditionalFormatting>
  <conditionalFormatting sqref="CX15:CX24 CQ82:CQ92 CQ15:CQ24 CX82:CX92 CT15:CT24 CT82:CT92">
    <cfRule type="colorScale" priority="880">
      <colorScale>
        <cfvo type="min"/>
        <cfvo type="percentile" val="50"/>
        <cfvo type="max"/>
        <color rgb="FFF8696B"/>
        <color rgb="FFFFEB84"/>
        <color rgb="FF63BE7B"/>
      </colorScale>
    </cfRule>
  </conditionalFormatting>
  <conditionalFormatting sqref="CP96:CP123">
    <cfRule type="colorScale" priority="879">
      <colorScale>
        <cfvo type="min"/>
        <cfvo type="percentile" val="50"/>
        <cfvo type="max"/>
        <color rgb="FFF8696B"/>
        <color rgb="FFFFEB84"/>
        <color rgb="FF63BE7B"/>
      </colorScale>
    </cfRule>
  </conditionalFormatting>
  <conditionalFormatting sqref="DA14:DA92">
    <cfRule type="colorScale" priority="884">
      <colorScale>
        <cfvo type="min"/>
        <cfvo type="percentile" val="50"/>
        <cfvo type="max"/>
        <color rgb="FFF8696B"/>
        <color rgb="FFFFEB84"/>
        <color rgb="FF63BE7B"/>
      </colorScale>
    </cfRule>
  </conditionalFormatting>
  <conditionalFormatting sqref="CX25:CX81 CQ25:CQ81 CT25:CT81">
    <cfRule type="colorScale" priority="885">
      <colorScale>
        <cfvo type="min"/>
        <cfvo type="percentile" val="50"/>
        <cfvo type="max"/>
        <color rgb="FFF8696B"/>
        <color rgb="FFFFEB84"/>
        <color rgb="FF63BE7B"/>
      </colorScale>
    </cfRule>
  </conditionalFormatting>
  <conditionalFormatting sqref="CY12:CZ92">
    <cfRule type="colorScale" priority="886">
      <colorScale>
        <cfvo type="min"/>
        <cfvo type="percentile" val="50"/>
        <cfvo type="max"/>
        <color rgb="FFF8696B"/>
        <color rgb="FFFFEB84"/>
        <color rgb="FF63BE7B"/>
      </colorScale>
    </cfRule>
  </conditionalFormatting>
  <conditionalFormatting sqref="CT14 CQ14">
    <cfRule type="colorScale" priority="878">
      <colorScale>
        <cfvo type="min"/>
        <cfvo type="percentile" val="50"/>
        <cfvo type="max"/>
        <color rgb="FFF8696B"/>
        <color rgb="FFFFEB84"/>
        <color rgb="FF63BE7B"/>
      </colorScale>
    </cfRule>
  </conditionalFormatting>
  <conditionalFormatting sqref="CX14:CX92">
    <cfRule type="colorScale" priority="877">
      <colorScale>
        <cfvo type="min"/>
        <cfvo type="percentile" val="50"/>
        <cfvo type="max"/>
        <color rgb="FFF8696B"/>
        <color rgb="FFFFEB84"/>
        <color rgb="FF63BE7B"/>
      </colorScale>
    </cfRule>
  </conditionalFormatting>
  <conditionalFormatting sqref="CP14:CP92">
    <cfRule type="colorScale" priority="876">
      <colorScale>
        <cfvo type="min"/>
        <cfvo type="percentile" val="50"/>
        <cfvo type="max"/>
        <color rgb="FFF8696B"/>
        <color rgb="FFFFEB84"/>
        <color rgb="FF63BE7B"/>
      </colorScale>
    </cfRule>
  </conditionalFormatting>
  <conditionalFormatting sqref="DB96:DC123">
    <cfRule type="colorScale" priority="874">
      <colorScale>
        <cfvo type="min"/>
        <cfvo type="percentile" val="50"/>
        <cfvo type="max"/>
        <color rgb="FFF8696B"/>
        <color rgb="FFFFEB84"/>
        <color rgb="FF63BE7B"/>
      </colorScale>
    </cfRule>
  </conditionalFormatting>
  <conditionalFormatting sqref="DB14:DB92">
    <cfRule type="colorScale" priority="873">
      <colorScale>
        <cfvo type="min"/>
        <cfvo type="percentile" val="50"/>
        <cfvo type="max"/>
        <color rgb="FF63BE7B"/>
        <color rgb="FFFFEB84"/>
        <color rgb="FFF8696B"/>
      </colorScale>
    </cfRule>
  </conditionalFormatting>
  <conditionalFormatting sqref="CU96:CV123">
    <cfRule type="colorScale" priority="872">
      <colorScale>
        <cfvo type="min"/>
        <cfvo type="percentile" val="50"/>
        <cfvo type="max"/>
        <color rgb="FFF8696B"/>
        <color rgb="FFFFEB84"/>
        <color rgb="FF63BE7B"/>
      </colorScale>
    </cfRule>
  </conditionalFormatting>
  <conditionalFormatting sqref="CW96:CW123">
    <cfRule type="colorScale" priority="871">
      <colorScale>
        <cfvo type="min"/>
        <cfvo type="percentile" val="50"/>
        <cfvo type="max"/>
        <color rgb="FFF8696B"/>
        <color rgb="FFFFEB84"/>
        <color rgb="FF63BE7B"/>
      </colorScale>
    </cfRule>
  </conditionalFormatting>
  <conditionalFormatting sqref="DB96:DC123">
    <cfRule type="colorScale" priority="870">
      <colorScale>
        <cfvo type="min"/>
        <cfvo type="percentile" val="50"/>
        <cfvo type="max"/>
        <color rgb="FF63BE7B"/>
        <color rgb="FFFFEB84"/>
        <color rgb="FFF8696B"/>
      </colorScale>
    </cfRule>
  </conditionalFormatting>
  <conditionalFormatting sqref="CW14:CW92">
    <cfRule type="colorScale" priority="869">
      <colorScale>
        <cfvo type="min"/>
        <cfvo type="percentile" val="50"/>
        <cfvo type="max"/>
        <color rgb="FFF8696B"/>
        <color rgb="FFFFEB84"/>
        <color rgb="FF63BE7B"/>
      </colorScale>
    </cfRule>
  </conditionalFormatting>
  <conditionalFormatting sqref="CX96:CX123">
    <cfRule type="colorScale" priority="868">
      <colorScale>
        <cfvo type="min"/>
        <cfvo type="percentile" val="50"/>
        <cfvo type="max"/>
        <color rgb="FFF8696B"/>
        <color rgb="FFFFEB84"/>
        <color rgb="FF63BE7B"/>
      </colorScale>
    </cfRule>
  </conditionalFormatting>
  <conditionalFormatting sqref="DF14:DF92">
    <cfRule type="colorScale" priority="867">
      <colorScale>
        <cfvo type="min"/>
        <cfvo type="percentile" val="50"/>
        <cfvo type="max"/>
        <color rgb="FFF8696B"/>
        <color rgb="FFFFEB84"/>
        <color rgb="FF63BE7B"/>
      </colorScale>
    </cfRule>
  </conditionalFormatting>
  <conditionalFormatting sqref="DF96:DG123">
    <cfRule type="colorScale" priority="866">
      <colorScale>
        <cfvo type="min"/>
        <cfvo type="percentile" val="50"/>
        <cfvo type="max"/>
        <color rgb="FFF8696B"/>
        <color rgb="FFFFEB84"/>
        <color rgb="FF63BE7B"/>
      </colorScale>
    </cfRule>
  </conditionalFormatting>
  <conditionalFormatting sqref="DH14:DH92">
    <cfRule type="colorScale" priority="865">
      <colorScale>
        <cfvo type="min"/>
        <cfvo type="percentile" val="50"/>
        <cfvo type="max"/>
        <color rgb="FFF8696B"/>
        <color rgb="FFFFEB84"/>
        <color rgb="FF63BE7B"/>
      </colorScale>
    </cfRule>
  </conditionalFormatting>
  <conditionalFormatting sqref="DH96:DH123">
    <cfRule type="colorScale" priority="864">
      <colorScale>
        <cfvo type="min"/>
        <cfvo type="percentile" val="50"/>
        <cfvo type="max"/>
        <color rgb="FFF8696B"/>
        <color rgb="FFFFEB84"/>
        <color rgb="FF63BE7B"/>
      </colorScale>
    </cfRule>
  </conditionalFormatting>
  <conditionalFormatting sqref="CX2:CX10 CT2:CT10">
    <cfRule type="colorScale" priority="863">
      <colorScale>
        <cfvo type="min"/>
        <cfvo type="percentile" val="50"/>
        <cfvo type="max"/>
        <color rgb="FFF8696B"/>
        <color rgb="FFFFEB84"/>
        <color rgb="FF63BE7B"/>
      </colorScale>
    </cfRule>
  </conditionalFormatting>
  <conditionalFormatting sqref="CU2:CV10">
    <cfRule type="colorScale" priority="862">
      <colorScale>
        <cfvo type="min"/>
        <cfvo type="percentile" val="50"/>
        <cfvo type="max"/>
        <color rgb="FFF8696B"/>
        <color rgb="FFFFEB84"/>
        <color rgb="FF63BE7B"/>
      </colorScale>
    </cfRule>
  </conditionalFormatting>
  <conditionalFormatting sqref="CY2:CY10">
    <cfRule type="colorScale" priority="861">
      <colorScale>
        <cfvo type="min"/>
        <cfvo type="percentile" val="50"/>
        <cfvo type="max"/>
        <color rgb="FFF8696B"/>
        <color rgb="FFFFEB84"/>
        <color rgb="FF63BE7B"/>
      </colorScale>
    </cfRule>
  </conditionalFormatting>
  <conditionalFormatting sqref="CS14:CS92">
    <cfRule type="colorScale" priority="860">
      <colorScale>
        <cfvo type="min"/>
        <cfvo type="percentile" val="50"/>
        <cfvo type="max"/>
        <color rgb="FFF8696B"/>
        <color rgb="FFFFEB84"/>
        <color rgb="FF63BE7B"/>
      </colorScale>
    </cfRule>
  </conditionalFormatting>
  <conditionalFormatting sqref="CR14:CR92">
    <cfRule type="colorScale" priority="859">
      <colorScale>
        <cfvo type="min"/>
        <cfvo type="percentile" val="50"/>
        <cfvo type="max"/>
        <color rgb="FFF8696B"/>
        <color rgb="FFFFEB84"/>
        <color rgb="FF63BE7B"/>
      </colorScale>
    </cfRule>
  </conditionalFormatting>
  <conditionalFormatting sqref="CV14:CV92">
    <cfRule type="colorScale" priority="858">
      <colorScale>
        <cfvo type="min"/>
        <cfvo type="percentile" val="50"/>
        <cfvo type="max"/>
        <color rgb="FFF8696B"/>
        <color rgb="FFFFEB84"/>
        <color rgb="FF63BE7B"/>
      </colorScale>
    </cfRule>
  </conditionalFormatting>
  <conditionalFormatting sqref="DG14:DG92">
    <cfRule type="colorScale" priority="857">
      <colorScale>
        <cfvo type="min"/>
        <cfvo type="percentile" val="50"/>
        <cfvo type="max"/>
        <color rgb="FFF8696B"/>
        <color rgb="FFFFEB84"/>
        <color rgb="FF63BE7B"/>
      </colorScale>
    </cfRule>
  </conditionalFormatting>
  <conditionalFormatting sqref="DX96:DX123">
    <cfRule type="colorScale" priority="851">
      <colorScale>
        <cfvo type="min"/>
        <cfvo type="percentile" val="50"/>
        <cfvo type="max"/>
        <color rgb="FFF8696B"/>
        <color rgb="FFFFEB84"/>
        <color rgb="FF63BE7B"/>
      </colorScale>
    </cfRule>
  </conditionalFormatting>
  <conditionalFormatting sqref="DQ14:DQ92">
    <cfRule type="colorScale" priority="845">
      <colorScale>
        <cfvo type="min"/>
        <cfvo type="percentile" val="50"/>
        <cfvo type="max"/>
        <color rgb="FFF8696B"/>
        <color rgb="FFFFEB84"/>
        <color rgb="FF63BE7B"/>
      </colorScale>
    </cfRule>
  </conditionalFormatting>
  <conditionalFormatting sqref="DU96:DU123 DK96:DP123">
    <cfRule type="colorScale" priority="853">
      <colorScale>
        <cfvo type="min"/>
        <cfvo type="percentile" val="50"/>
        <cfvo type="max"/>
        <color rgb="FFF8696B"/>
        <color rgb="FFFFEB84"/>
        <color rgb="FF63BE7B"/>
      </colorScale>
    </cfRule>
  </conditionalFormatting>
  <conditionalFormatting sqref="DV96:DW123">
    <cfRule type="colorScale" priority="852">
      <colorScale>
        <cfvo type="min"/>
        <cfvo type="percentile" val="50"/>
        <cfvo type="max"/>
        <color rgb="FFF8696B"/>
        <color rgb="FFFFEB84"/>
        <color rgb="FF63BE7B"/>
      </colorScale>
    </cfRule>
  </conditionalFormatting>
  <conditionalFormatting sqref="DU15:DU24 DK82:DK92 DK15:DK24 DU82:DU92 DP15:DP24 DP82:DP92">
    <cfRule type="colorScale" priority="850">
      <colorScale>
        <cfvo type="min"/>
        <cfvo type="percentile" val="50"/>
        <cfvo type="max"/>
        <color rgb="FFF8696B"/>
        <color rgb="FFFFEB84"/>
        <color rgb="FF63BE7B"/>
      </colorScale>
    </cfRule>
  </conditionalFormatting>
  <conditionalFormatting sqref="DJ96:DJ123">
    <cfRule type="colorScale" priority="849">
      <colorScale>
        <cfvo type="min"/>
        <cfvo type="percentile" val="50"/>
        <cfvo type="max"/>
        <color rgb="FFF8696B"/>
        <color rgb="FFFFEB84"/>
        <color rgb="FF63BE7B"/>
      </colorScale>
    </cfRule>
  </conditionalFormatting>
  <conditionalFormatting sqref="DX14:DX92">
    <cfRule type="colorScale" priority="854">
      <colorScale>
        <cfvo type="min"/>
        <cfvo type="percentile" val="50"/>
        <cfvo type="max"/>
        <color rgb="FFF8696B"/>
        <color rgb="FFFFEB84"/>
        <color rgb="FF63BE7B"/>
      </colorScale>
    </cfRule>
  </conditionalFormatting>
  <conditionalFormatting sqref="DU25:DU81 DK25:DK81 DP25:DP81">
    <cfRule type="colorScale" priority="855">
      <colorScale>
        <cfvo type="min"/>
        <cfvo type="percentile" val="50"/>
        <cfvo type="max"/>
        <color rgb="FFF8696B"/>
        <color rgb="FFFFEB84"/>
        <color rgb="FF63BE7B"/>
      </colorScale>
    </cfRule>
  </conditionalFormatting>
  <conditionalFormatting sqref="DV12:DW92">
    <cfRule type="colorScale" priority="856">
      <colorScale>
        <cfvo type="min"/>
        <cfvo type="percentile" val="50"/>
        <cfvo type="max"/>
        <color rgb="FFF8696B"/>
        <color rgb="FFFFEB84"/>
        <color rgb="FF63BE7B"/>
      </colorScale>
    </cfRule>
  </conditionalFormatting>
  <conditionalFormatting sqref="DP14 DK14">
    <cfRule type="colorScale" priority="848">
      <colorScale>
        <cfvo type="min"/>
        <cfvo type="percentile" val="50"/>
        <cfvo type="max"/>
        <color rgb="FFF8696B"/>
        <color rgb="FFFFEB84"/>
        <color rgb="FF63BE7B"/>
      </colorScale>
    </cfRule>
  </conditionalFormatting>
  <conditionalFormatting sqref="DU14:DU92">
    <cfRule type="colorScale" priority="847">
      <colorScale>
        <cfvo type="min"/>
        <cfvo type="percentile" val="50"/>
        <cfvo type="max"/>
        <color rgb="FFF8696B"/>
        <color rgb="FFFFEB84"/>
        <color rgb="FF63BE7B"/>
      </colorScale>
    </cfRule>
  </conditionalFormatting>
  <conditionalFormatting sqref="DJ14:DJ92">
    <cfRule type="colorScale" priority="846">
      <colorScale>
        <cfvo type="min"/>
        <cfvo type="percentile" val="50"/>
        <cfvo type="max"/>
        <color rgb="FFF8696B"/>
        <color rgb="FFFFEB84"/>
        <color rgb="FF63BE7B"/>
      </colorScale>
    </cfRule>
  </conditionalFormatting>
  <conditionalFormatting sqref="DY96:DZ123">
    <cfRule type="colorScale" priority="844">
      <colorScale>
        <cfvo type="min"/>
        <cfvo type="percentile" val="50"/>
        <cfvo type="max"/>
        <color rgb="FFF8696B"/>
        <color rgb="FFFFEB84"/>
        <color rgb="FF63BE7B"/>
      </colorScale>
    </cfRule>
  </conditionalFormatting>
  <conditionalFormatting sqref="DY14:DY92">
    <cfRule type="colorScale" priority="843">
      <colorScale>
        <cfvo type="min"/>
        <cfvo type="percentile" val="50"/>
        <cfvo type="max"/>
        <color rgb="FF63BE7B"/>
        <color rgb="FFFFEB84"/>
        <color rgb="FFF8696B"/>
      </colorScale>
    </cfRule>
  </conditionalFormatting>
  <conditionalFormatting sqref="DQ96:DR123">
    <cfRule type="colorScale" priority="842">
      <colorScale>
        <cfvo type="min"/>
        <cfvo type="percentile" val="50"/>
        <cfvo type="max"/>
        <color rgb="FFF8696B"/>
        <color rgb="FFFFEB84"/>
        <color rgb="FF63BE7B"/>
      </colorScale>
    </cfRule>
  </conditionalFormatting>
  <conditionalFormatting sqref="DS96:DT123">
    <cfRule type="colorScale" priority="841">
      <colorScale>
        <cfvo type="min"/>
        <cfvo type="percentile" val="50"/>
        <cfvo type="max"/>
        <color rgb="FFF8696B"/>
        <color rgb="FFFFEB84"/>
        <color rgb="FF63BE7B"/>
      </colorScale>
    </cfRule>
  </conditionalFormatting>
  <conditionalFormatting sqref="DY96:DZ123">
    <cfRule type="colorScale" priority="840">
      <colorScale>
        <cfvo type="min"/>
        <cfvo type="percentile" val="50"/>
        <cfvo type="max"/>
        <color rgb="FF63BE7B"/>
        <color rgb="FFFFEB84"/>
        <color rgb="FFF8696B"/>
      </colorScale>
    </cfRule>
  </conditionalFormatting>
  <conditionalFormatting sqref="DS14:DT92">
    <cfRule type="colorScale" priority="839">
      <colorScale>
        <cfvo type="min"/>
        <cfvo type="percentile" val="50"/>
        <cfvo type="max"/>
        <color rgb="FFF8696B"/>
        <color rgb="FFFFEB84"/>
        <color rgb="FF63BE7B"/>
      </colorScale>
    </cfRule>
  </conditionalFormatting>
  <conditionalFormatting sqref="DU96:DU123">
    <cfRule type="colorScale" priority="838">
      <colorScale>
        <cfvo type="min"/>
        <cfvo type="percentile" val="50"/>
        <cfvo type="max"/>
        <color rgb="FFF8696B"/>
        <color rgb="FFFFEB84"/>
        <color rgb="FF63BE7B"/>
      </colorScale>
    </cfRule>
  </conditionalFormatting>
  <conditionalFormatting sqref="EC14:EC92">
    <cfRule type="colorScale" priority="837">
      <colorScale>
        <cfvo type="min"/>
        <cfvo type="percentile" val="50"/>
        <cfvo type="max"/>
        <color rgb="FFF8696B"/>
        <color rgb="FFFFEB84"/>
        <color rgb="FF63BE7B"/>
      </colorScale>
    </cfRule>
  </conditionalFormatting>
  <conditionalFormatting sqref="EC96:ED123">
    <cfRule type="colorScale" priority="836">
      <colorScale>
        <cfvo type="min"/>
        <cfvo type="percentile" val="50"/>
        <cfvo type="max"/>
        <color rgb="FFF8696B"/>
        <color rgb="FFFFEB84"/>
        <color rgb="FF63BE7B"/>
      </colorScale>
    </cfRule>
  </conditionalFormatting>
  <conditionalFormatting sqref="EE14:EE92">
    <cfRule type="colorScale" priority="835">
      <colorScale>
        <cfvo type="min"/>
        <cfvo type="percentile" val="50"/>
        <cfvo type="max"/>
        <color rgb="FFF8696B"/>
        <color rgb="FFFFEB84"/>
        <color rgb="FF63BE7B"/>
      </colorScale>
    </cfRule>
  </conditionalFormatting>
  <conditionalFormatting sqref="EE96:EE123">
    <cfRule type="colorScale" priority="834">
      <colorScale>
        <cfvo type="min"/>
        <cfvo type="percentile" val="50"/>
        <cfvo type="max"/>
        <color rgb="FFF8696B"/>
        <color rgb="FFFFEB84"/>
        <color rgb="FF63BE7B"/>
      </colorScale>
    </cfRule>
  </conditionalFormatting>
  <conditionalFormatting sqref="DT2:DT10 DP2:DP10">
    <cfRule type="colorScale" priority="833">
      <colorScale>
        <cfvo type="min"/>
        <cfvo type="percentile" val="50"/>
        <cfvo type="max"/>
        <color rgb="FFF8696B"/>
        <color rgb="FFFFEB84"/>
        <color rgb="FF63BE7B"/>
      </colorScale>
    </cfRule>
  </conditionalFormatting>
  <conditionalFormatting sqref="DQ2:DR10">
    <cfRule type="colorScale" priority="832">
      <colorScale>
        <cfvo type="min"/>
        <cfvo type="percentile" val="50"/>
        <cfvo type="max"/>
        <color rgb="FFF8696B"/>
        <color rgb="FFFFEB84"/>
        <color rgb="FF63BE7B"/>
      </colorScale>
    </cfRule>
  </conditionalFormatting>
  <conditionalFormatting sqref="DU2:DU10">
    <cfRule type="colorScale" priority="831">
      <colorScale>
        <cfvo type="min"/>
        <cfvo type="percentile" val="50"/>
        <cfvo type="max"/>
        <color rgb="FFF8696B"/>
        <color rgb="FFFFEB84"/>
        <color rgb="FF63BE7B"/>
      </colorScale>
    </cfRule>
  </conditionalFormatting>
  <conditionalFormatting sqref="DN14:DO92">
    <cfRule type="colorScale" priority="830">
      <colorScale>
        <cfvo type="min"/>
        <cfvo type="percentile" val="50"/>
        <cfvo type="max"/>
        <color rgb="FFF8696B"/>
        <color rgb="FFFFEB84"/>
        <color rgb="FF63BE7B"/>
      </colorScale>
    </cfRule>
  </conditionalFormatting>
  <conditionalFormatting sqref="DL14:DM92">
    <cfRule type="colorScale" priority="829">
      <colorScale>
        <cfvo type="min"/>
        <cfvo type="percentile" val="50"/>
        <cfvo type="max"/>
        <color rgb="FFF8696B"/>
        <color rgb="FFFFEB84"/>
        <color rgb="FF63BE7B"/>
      </colorScale>
    </cfRule>
  </conditionalFormatting>
  <conditionalFormatting sqref="DR14:DR92">
    <cfRule type="colorScale" priority="828">
      <colorScale>
        <cfvo type="min"/>
        <cfvo type="percentile" val="50"/>
        <cfvo type="max"/>
        <color rgb="FFF8696B"/>
        <color rgb="FFFFEB84"/>
        <color rgb="FF63BE7B"/>
      </colorScale>
    </cfRule>
  </conditionalFormatting>
  <conditionalFormatting sqref="ED14:ED92">
    <cfRule type="colorScale" priority="827">
      <colorScale>
        <cfvo type="min"/>
        <cfvo type="percentile" val="50"/>
        <cfvo type="max"/>
        <color rgb="FFF8696B"/>
        <color rgb="FFFFEB84"/>
        <color rgb="FF63BE7B"/>
      </colorScale>
    </cfRule>
  </conditionalFormatting>
  <conditionalFormatting sqref="DL14:DL92">
    <cfRule type="colorScale" priority="826">
      <colorScale>
        <cfvo type="min"/>
        <cfvo type="percentile" val="50"/>
        <cfvo type="max"/>
        <color rgb="FFF8696B"/>
        <color rgb="FFFFEB84"/>
        <color rgb="FF63BE7B"/>
      </colorScale>
    </cfRule>
  </conditionalFormatting>
  <conditionalFormatting sqref="DK14:DK92">
    <cfRule type="colorScale" priority="825">
      <colorScale>
        <cfvo type="min"/>
        <cfvo type="percentile" val="50"/>
        <cfvo type="max"/>
        <color rgb="FFF8696B"/>
        <color rgb="FFFFEB84"/>
        <color rgb="FF63BE7B"/>
      </colorScale>
    </cfRule>
  </conditionalFormatting>
  <conditionalFormatting sqref="EF14:EF92">
    <cfRule type="colorScale" priority="824">
      <colorScale>
        <cfvo type="min"/>
        <cfvo type="percentile" val="50"/>
        <cfvo type="max"/>
        <color rgb="FFF8696B"/>
        <color rgb="FFFFEB84"/>
        <color rgb="FF63BE7B"/>
      </colorScale>
    </cfRule>
  </conditionalFormatting>
  <conditionalFormatting sqref="EF96:EF123">
    <cfRule type="colorScale" priority="823">
      <colorScale>
        <cfvo type="min"/>
        <cfvo type="percentile" val="50"/>
        <cfvo type="max"/>
        <color rgb="FFF8696B"/>
        <color rgb="FFFFEB84"/>
        <color rgb="FF63BE7B"/>
      </colorScale>
    </cfRule>
  </conditionalFormatting>
  <conditionalFormatting sqref="EV96:EV123">
    <cfRule type="colorScale" priority="817">
      <colorScale>
        <cfvo type="min"/>
        <cfvo type="percentile" val="50"/>
        <cfvo type="max"/>
        <color rgb="FFF8696B"/>
        <color rgb="FFFFEB84"/>
        <color rgb="FF63BE7B"/>
      </colorScale>
    </cfRule>
  </conditionalFormatting>
  <conditionalFormatting sqref="EO14:EO92">
    <cfRule type="colorScale" priority="811">
      <colorScale>
        <cfvo type="min"/>
        <cfvo type="percentile" val="50"/>
        <cfvo type="max"/>
        <color rgb="FFF8696B"/>
        <color rgb="FFFFEB84"/>
        <color rgb="FF63BE7B"/>
      </colorScale>
    </cfRule>
  </conditionalFormatting>
  <conditionalFormatting sqref="ES96:ES123 EI96:EN123">
    <cfRule type="colorScale" priority="819">
      <colorScale>
        <cfvo type="min"/>
        <cfvo type="percentile" val="50"/>
        <cfvo type="max"/>
        <color rgb="FFF8696B"/>
        <color rgb="FFFFEB84"/>
        <color rgb="FF63BE7B"/>
      </colorScale>
    </cfRule>
  </conditionalFormatting>
  <conditionalFormatting sqref="ET96:EU123">
    <cfRule type="colorScale" priority="818">
      <colorScale>
        <cfvo type="min"/>
        <cfvo type="percentile" val="50"/>
        <cfvo type="max"/>
        <color rgb="FFF8696B"/>
        <color rgb="FFFFEB84"/>
        <color rgb="FF63BE7B"/>
      </colorScale>
    </cfRule>
  </conditionalFormatting>
  <conditionalFormatting sqref="ES15:ES24 EI82:EI92 EI15:EI24 ES82:ES92 EN15:EN24 EN82:EN92">
    <cfRule type="colorScale" priority="816">
      <colorScale>
        <cfvo type="min"/>
        <cfvo type="percentile" val="50"/>
        <cfvo type="max"/>
        <color rgb="FFF8696B"/>
        <color rgb="FFFFEB84"/>
        <color rgb="FF63BE7B"/>
      </colorScale>
    </cfRule>
  </conditionalFormatting>
  <conditionalFormatting sqref="EH96:EH123">
    <cfRule type="colorScale" priority="815">
      <colorScale>
        <cfvo type="min"/>
        <cfvo type="percentile" val="50"/>
        <cfvo type="max"/>
        <color rgb="FFF8696B"/>
        <color rgb="FFFFEB84"/>
        <color rgb="FF63BE7B"/>
      </colorScale>
    </cfRule>
  </conditionalFormatting>
  <conditionalFormatting sqref="EV14:EV92">
    <cfRule type="colorScale" priority="820">
      <colorScale>
        <cfvo type="min"/>
        <cfvo type="percentile" val="50"/>
        <cfvo type="max"/>
        <color rgb="FFF8696B"/>
        <color rgb="FFFFEB84"/>
        <color rgb="FF63BE7B"/>
      </colorScale>
    </cfRule>
  </conditionalFormatting>
  <conditionalFormatting sqref="ES25:ES81 EI25:EI81 EN25:EN81">
    <cfRule type="colorScale" priority="821">
      <colorScale>
        <cfvo type="min"/>
        <cfvo type="percentile" val="50"/>
        <cfvo type="max"/>
        <color rgb="FFF8696B"/>
        <color rgb="FFFFEB84"/>
        <color rgb="FF63BE7B"/>
      </colorScale>
    </cfRule>
  </conditionalFormatting>
  <conditionalFormatting sqref="ET12:EU92">
    <cfRule type="colorScale" priority="822">
      <colorScale>
        <cfvo type="min"/>
        <cfvo type="percentile" val="50"/>
        <cfvo type="max"/>
        <color rgb="FFF8696B"/>
        <color rgb="FFFFEB84"/>
        <color rgb="FF63BE7B"/>
      </colorScale>
    </cfRule>
  </conditionalFormatting>
  <conditionalFormatting sqref="EN14 EI14">
    <cfRule type="colorScale" priority="814">
      <colorScale>
        <cfvo type="min"/>
        <cfvo type="percentile" val="50"/>
        <cfvo type="max"/>
        <color rgb="FFF8696B"/>
        <color rgb="FFFFEB84"/>
        <color rgb="FF63BE7B"/>
      </colorScale>
    </cfRule>
  </conditionalFormatting>
  <conditionalFormatting sqref="ES14:ES92">
    <cfRule type="colorScale" priority="813">
      <colorScale>
        <cfvo type="min"/>
        <cfvo type="percentile" val="50"/>
        <cfvo type="max"/>
        <color rgb="FFF8696B"/>
        <color rgb="FFFFEB84"/>
        <color rgb="FF63BE7B"/>
      </colorScale>
    </cfRule>
  </conditionalFormatting>
  <conditionalFormatting sqref="EH14:EH92">
    <cfRule type="colorScale" priority="812">
      <colorScale>
        <cfvo type="min"/>
        <cfvo type="percentile" val="50"/>
        <cfvo type="max"/>
        <color rgb="FFF8696B"/>
        <color rgb="FFFFEB84"/>
        <color rgb="FF63BE7B"/>
      </colorScale>
    </cfRule>
  </conditionalFormatting>
  <conditionalFormatting sqref="EW96:EX123">
    <cfRule type="colorScale" priority="810">
      <colorScale>
        <cfvo type="min"/>
        <cfvo type="percentile" val="50"/>
        <cfvo type="max"/>
        <color rgb="FFF8696B"/>
        <color rgb="FFFFEB84"/>
        <color rgb="FF63BE7B"/>
      </colorScale>
    </cfRule>
  </conditionalFormatting>
  <conditionalFormatting sqref="EW14:EW92">
    <cfRule type="colorScale" priority="809">
      <colorScale>
        <cfvo type="min"/>
        <cfvo type="percentile" val="50"/>
        <cfvo type="max"/>
        <color rgb="FF63BE7B"/>
        <color rgb="FFFFEB84"/>
        <color rgb="FFF8696B"/>
      </colorScale>
    </cfRule>
  </conditionalFormatting>
  <conditionalFormatting sqref="EO96:EP123">
    <cfRule type="colorScale" priority="808">
      <colorScale>
        <cfvo type="min"/>
        <cfvo type="percentile" val="50"/>
        <cfvo type="max"/>
        <color rgb="FFF8696B"/>
        <color rgb="FFFFEB84"/>
        <color rgb="FF63BE7B"/>
      </colorScale>
    </cfRule>
  </conditionalFormatting>
  <conditionalFormatting sqref="EQ96:ER123">
    <cfRule type="colorScale" priority="807">
      <colorScale>
        <cfvo type="min"/>
        <cfvo type="percentile" val="50"/>
        <cfvo type="max"/>
        <color rgb="FFF8696B"/>
        <color rgb="FFFFEB84"/>
        <color rgb="FF63BE7B"/>
      </colorScale>
    </cfRule>
  </conditionalFormatting>
  <conditionalFormatting sqref="EW96:EX123">
    <cfRule type="colorScale" priority="806">
      <colorScale>
        <cfvo type="min"/>
        <cfvo type="percentile" val="50"/>
        <cfvo type="max"/>
        <color rgb="FF63BE7B"/>
        <color rgb="FFFFEB84"/>
        <color rgb="FFF8696B"/>
      </colorScale>
    </cfRule>
  </conditionalFormatting>
  <conditionalFormatting sqref="EQ14:ER92">
    <cfRule type="colorScale" priority="805">
      <colorScale>
        <cfvo type="min"/>
        <cfvo type="percentile" val="50"/>
        <cfvo type="max"/>
        <color rgb="FFF8696B"/>
        <color rgb="FFFFEB84"/>
        <color rgb="FF63BE7B"/>
      </colorScale>
    </cfRule>
  </conditionalFormatting>
  <conditionalFormatting sqref="ES96:ES123">
    <cfRule type="colorScale" priority="804">
      <colorScale>
        <cfvo type="min"/>
        <cfvo type="percentile" val="50"/>
        <cfvo type="max"/>
        <color rgb="FFF8696B"/>
        <color rgb="FFFFEB84"/>
        <color rgb="FF63BE7B"/>
      </colorScale>
    </cfRule>
  </conditionalFormatting>
  <conditionalFormatting sqref="FA14:FA92">
    <cfRule type="colorScale" priority="803">
      <colorScale>
        <cfvo type="min"/>
        <cfvo type="percentile" val="50"/>
        <cfvo type="max"/>
        <color rgb="FFF8696B"/>
        <color rgb="FFFFEB84"/>
        <color rgb="FF63BE7B"/>
      </colorScale>
    </cfRule>
  </conditionalFormatting>
  <conditionalFormatting sqref="FA96:FB123">
    <cfRule type="colorScale" priority="802">
      <colorScale>
        <cfvo type="min"/>
        <cfvo type="percentile" val="50"/>
        <cfvo type="max"/>
        <color rgb="FFF8696B"/>
        <color rgb="FFFFEB84"/>
        <color rgb="FF63BE7B"/>
      </colorScale>
    </cfRule>
  </conditionalFormatting>
  <conditionalFormatting sqref="FC14:FC92">
    <cfRule type="colorScale" priority="801">
      <colorScale>
        <cfvo type="min"/>
        <cfvo type="percentile" val="50"/>
        <cfvo type="max"/>
        <color rgb="FFF8696B"/>
        <color rgb="FFFFEB84"/>
        <color rgb="FF63BE7B"/>
      </colorScale>
    </cfRule>
  </conditionalFormatting>
  <conditionalFormatting sqref="FC96:FC123">
    <cfRule type="colorScale" priority="800">
      <colorScale>
        <cfvo type="min"/>
        <cfvo type="percentile" val="50"/>
        <cfvo type="max"/>
        <color rgb="FFF8696B"/>
        <color rgb="FFFFEB84"/>
        <color rgb="FF63BE7B"/>
      </colorScale>
    </cfRule>
  </conditionalFormatting>
  <conditionalFormatting sqref="ER2:ER10 EN2:EN10">
    <cfRule type="colorScale" priority="799">
      <colorScale>
        <cfvo type="min"/>
        <cfvo type="percentile" val="50"/>
        <cfvo type="max"/>
        <color rgb="FFF8696B"/>
        <color rgb="FFFFEB84"/>
        <color rgb="FF63BE7B"/>
      </colorScale>
    </cfRule>
  </conditionalFormatting>
  <conditionalFormatting sqref="EO2:EP10">
    <cfRule type="colorScale" priority="798">
      <colorScale>
        <cfvo type="min"/>
        <cfvo type="percentile" val="50"/>
        <cfvo type="max"/>
        <color rgb="FFF8696B"/>
        <color rgb="FFFFEB84"/>
        <color rgb="FF63BE7B"/>
      </colorScale>
    </cfRule>
  </conditionalFormatting>
  <conditionalFormatting sqref="ES2:ES10">
    <cfRule type="colorScale" priority="797">
      <colorScale>
        <cfvo type="min"/>
        <cfvo type="percentile" val="50"/>
        <cfvo type="max"/>
        <color rgb="FFF8696B"/>
        <color rgb="FFFFEB84"/>
        <color rgb="FF63BE7B"/>
      </colorScale>
    </cfRule>
  </conditionalFormatting>
  <conditionalFormatting sqref="EL14:EM92">
    <cfRule type="colorScale" priority="796">
      <colorScale>
        <cfvo type="min"/>
        <cfvo type="percentile" val="50"/>
        <cfvo type="max"/>
        <color rgb="FFF8696B"/>
        <color rgb="FFFFEB84"/>
        <color rgb="FF63BE7B"/>
      </colorScale>
    </cfRule>
  </conditionalFormatting>
  <conditionalFormatting sqref="EJ14:EK92">
    <cfRule type="colorScale" priority="795">
      <colorScale>
        <cfvo type="min"/>
        <cfvo type="percentile" val="50"/>
        <cfvo type="max"/>
        <color rgb="FFF8696B"/>
        <color rgb="FFFFEB84"/>
        <color rgb="FF63BE7B"/>
      </colorScale>
    </cfRule>
  </conditionalFormatting>
  <conditionalFormatting sqref="EP14:EP92">
    <cfRule type="colorScale" priority="794">
      <colorScale>
        <cfvo type="min"/>
        <cfvo type="percentile" val="50"/>
        <cfvo type="max"/>
        <color rgb="FFF8696B"/>
        <color rgb="FFFFEB84"/>
        <color rgb="FF63BE7B"/>
      </colorScale>
    </cfRule>
  </conditionalFormatting>
  <conditionalFormatting sqref="FB14:FB92">
    <cfRule type="colorScale" priority="793">
      <colorScale>
        <cfvo type="min"/>
        <cfvo type="percentile" val="50"/>
        <cfvo type="max"/>
        <color rgb="FFF8696B"/>
        <color rgb="FFFFEB84"/>
        <color rgb="FF63BE7B"/>
      </colorScale>
    </cfRule>
  </conditionalFormatting>
  <conditionalFormatting sqref="EJ14:EJ92">
    <cfRule type="colorScale" priority="792">
      <colorScale>
        <cfvo type="min"/>
        <cfvo type="percentile" val="50"/>
        <cfvo type="max"/>
        <color rgb="FFF8696B"/>
        <color rgb="FFFFEB84"/>
        <color rgb="FF63BE7B"/>
      </colorScale>
    </cfRule>
  </conditionalFormatting>
  <conditionalFormatting sqref="EI14:EI92">
    <cfRule type="colorScale" priority="791">
      <colorScale>
        <cfvo type="min"/>
        <cfvo type="percentile" val="50"/>
        <cfvo type="max"/>
        <color rgb="FFF8696B"/>
        <color rgb="FFFFEB84"/>
        <color rgb="FF63BE7B"/>
      </colorScale>
    </cfRule>
  </conditionalFormatting>
  <conditionalFormatting sqref="FD14:FD92">
    <cfRule type="colorScale" priority="790">
      <colorScale>
        <cfvo type="min"/>
        <cfvo type="percentile" val="50"/>
        <cfvo type="max"/>
        <color rgb="FFF8696B"/>
        <color rgb="FFFFEB84"/>
        <color rgb="FF63BE7B"/>
      </colorScale>
    </cfRule>
  </conditionalFormatting>
  <conditionalFormatting sqref="FD96:FD123">
    <cfRule type="colorScale" priority="789">
      <colorScale>
        <cfvo type="min"/>
        <cfvo type="percentile" val="50"/>
        <cfvo type="max"/>
        <color rgb="FFF8696B"/>
        <color rgb="FFFFEB84"/>
        <color rgb="FF63BE7B"/>
      </colorScale>
    </cfRule>
  </conditionalFormatting>
  <conditionalFormatting sqref="DZ2:DZ9">
    <cfRule type="colorScale" priority="788">
      <colorScale>
        <cfvo type="min"/>
        <cfvo type="percentile" val="50"/>
        <cfvo type="max"/>
        <color rgb="FFF8696B"/>
        <color rgb="FFFFEB84"/>
        <color rgb="FF63BE7B"/>
      </colorScale>
    </cfRule>
  </conditionalFormatting>
  <conditionalFormatting sqref="EB2:EB9">
    <cfRule type="colorScale" priority="787">
      <colorScale>
        <cfvo type="min"/>
        <cfvo type="percentile" val="50"/>
        <cfvo type="max"/>
        <color rgb="FFF8696B"/>
        <color rgb="FFFFEB84"/>
        <color rgb="FF63BE7B"/>
      </colorScale>
    </cfRule>
  </conditionalFormatting>
  <conditionalFormatting sqref="EX2:EX9">
    <cfRule type="colorScale" priority="786">
      <colorScale>
        <cfvo type="min"/>
        <cfvo type="percentile" val="50"/>
        <cfvo type="max"/>
        <color rgb="FFF8696B"/>
        <color rgb="FFFFEB84"/>
        <color rgb="FF63BE7B"/>
      </colorScale>
    </cfRule>
  </conditionalFormatting>
  <conditionalFormatting sqref="EZ2:EZ9">
    <cfRule type="colorScale" priority="785">
      <colorScale>
        <cfvo type="min"/>
        <cfvo type="percentile" val="50"/>
        <cfvo type="max"/>
        <color rgb="FFF8696B"/>
        <color rgb="FFFFEB84"/>
        <color rgb="FF63BE7B"/>
      </colorScale>
    </cfRule>
  </conditionalFormatting>
  <conditionalFormatting sqref="FT96:FT123">
    <cfRule type="colorScale" priority="779">
      <colorScale>
        <cfvo type="min"/>
        <cfvo type="percentile" val="50"/>
        <cfvo type="max"/>
        <color rgb="FFF8696B"/>
        <color rgb="FFFFEB84"/>
        <color rgb="FF63BE7B"/>
      </colorScale>
    </cfRule>
  </conditionalFormatting>
  <conditionalFormatting sqref="FM14:FM92">
    <cfRule type="colorScale" priority="773">
      <colorScale>
        <cfvo type="min"/>
        <cfvo type="percentile" val="50"/>
        <cfvo type="max"/>
        <color rgb="FFF8696B"/>
        <color rgb="FFFFEB84"/>
        <color rgb="FF63BE7B"/>
      </colorScale>
    </cfRule>
  </conditionalFormatting>
  <conditionalFormatting sqref="FQ96:FQ123 FG96:FL123">
    <cfRule type="colorScale" priority="781">
      <colorScale>
        <cfvo type="min"/>
        <cfvo type="percentile" val="50"/>
        <cfvo type="max"/>
        <color rgb="FFF8696B"/>
        <color rgb="FFFFEB84"/>
        <color rgb="FF63BE7B"/>
      </colorScale>
    </cfRule>
  </conditionalFormatting>
  <conditionalFormatting sqref="FR96:FS123">
    <cfRule type="colorScale" priority="780">
      <colorScale>
        <cfvo type="min"/>
        <cfvo type="percentile" val="50"/>
        <cfvo type="max"/>
        <color rgb="FFF8696B"/>
        <color rgb="FFFFEB84"/>
        <color rgb="FF63BE7B"/>
      </colorScale>
    </cfRule>
  </conditionalFormatting>
  <conditionalFormatting sqref="FQ15:FQ24 FG82:FG92 FG15:FG24 FQ82:FQ92 FL15:FL24 FL82:FL92">
    <cfRule type="colorScale" priority="778">
      <colorScale>
        <cfvo type="min"/>
        <cfvo type="percentile" val="50"/>
        <cfvo type="max"/>
        <color rgb="FFF8696B"/>
        <color rgb="FFFFEB84"/>
        <color rgb="FF63BE7B"/>
      </colorScale>
    </cfRule>
  </conditionalFormatting>
  <conditionalFormatting sqref="FF96:FF123">
    <cfRule type="colorScale" priority="777">
      <colorScale>
        <cfvo type="min"/>
        <cfvo type="percentile" val="50"/>
        <cfvo type="max"/>
        <color rgb="FFF8696B"/>
        <color rgb="FFFFEB84"/>
        <color rgb="FF63BE7B"/>
      </colorScale>
    </cfRule>
  </conditionalFormatting>
  <conditionalFormatting sqref="FT14:FT92">
    <cfRule type="colorScale" priority="782">
      <colorScale>
        <cfvo type="min"/>
        <cfvo type="percentile" val="50"/>
        <cfvo type="max"/>
        <color rgb="FFF8696B"/>
        <color rgb="FFFFEB84"/>
        <color rgb="FF63BE7B"/>
      </colorScale>
    </cfRule>
  </conditionalFormatting>
  <conditionalFormatting sqref="FQ25:FQ81 FG25:FG81 FL25:FL81">
    <cfRule type="colorScale" priority="783">
      <colorScale>
        <cfvo type="min"/>
        <cfvo type="percentile" val="50"/>
        <cfvo type="max"/>
        <color rgb="FFF8696B"/>
        <color rgb="FFFFEB84"/>
        <color rgb="FF63BE7B"/>
      </colorScale>
    </cfRule>
  </conditionalFormatting>
  <conditionalFormatting sqref="FR12:FS13 FS14:FS92">
    <cfRule type="colorScale" priority="784">
      <colorScale>
        <cfvo type="min"/>
        <cfvo type="percentile" val="50"/>
        <cfvo type="max"/>
        <color rgb="FFF8696B"/>
        <color rgb="FFFFEB84"/>
        <color rgb="FF63BE7B"/>
      </colorScale>
    </cfRule>
  </conditionalFormatting>
  <conditionalFormatting sqref="FL14 FG14">
    <cfRule type="colorScale" priority="776">
      <colorScale>
        <cfvo type="min"/>
        <cfvo type="percentile" val="50"/>
        <cfvo type="max"/>
        <color rgb="FFF8696B"/>
        <color rgb="FFFFEB84"/>
        <color rgb="FF63BE7B"/>
      </colorScale>
    </cfRule>
  </conditionalFormatting>
  <conditionalFormatting sqref="FQ14:FQ92">
    <cfRule type="colorScale" priority="775">
      <colorScale>
        <cfvo type="min"/>
        <cfvo type="percentile" val="50"/>
        <cfvo type="max"/>
        <color rgb="FFF8696B"/>
        <color rgb="FFFFEB84"/>
        <color rgb="FF63BE7B"/>
      </colorScale>
    </cfRule>
  </conditionalFormatting>
  <conditionalFormatting sqref="FF14:FF92">
    <cfRule type="colorScale" priority="774">
      <colorScale>
        <cfvo type="min"/>
        <cfvo type="percentile" val="50"/>
        <cfvo type="max"/>
        <color rgb="FFF8696B"/>
        <color rgb="FFFFEB84"/>
        <color rgb="FF63BE7B"/>
      </colorScale>
    </cfRule>
  </conditionalFormatting>
  <conditionalFormatting sqref="FU96:FV123">
    <cfRule type="colorScale" priority="772">
      <colorScale>
        <cfvo type="min"/>
        <cfvo type="percentile" val="50"/>
        <cfvo type="max"/>
        <color rgb="FFF8696B"/>
        <color rgb="FFFFEB84"/>
        <color rgb="FF63BE7B"/>
      </colorScale>
    </cfRule>
  </conditionalFormatting>
  <conditionalFormatting sqref="FU14:FU92">
    <cfRule type="colorScale" priority="771">
      <colorScale>
        <cfvo type="min"/>
        <cfvo type="percentile" val="50"/>
        <cfvo type="max"/>
        <color rgb="FF63BE7B"/>
        <color rgb="FFFFEB84"/>
        <color rgb="FFF8696B"/>
      </colorScale>
    </cfRule>
  </conditionalFormatting>
  <conditionalFormatting sqref="FM96:FN123">
    <cfRule type="colorScale" priority="770">
      <colorScale>
        <cfvo type="min"/>
        <cfvo type="percentile" val="50"/>
        <cfvo type="max"/>
        <color rgb="FFF8696B"/>
        <color rgb="FFFFEB84"/>
        <color rgb="FF63BE7B"/>
      </colorScale>
    </cfRule>
  </conditionalFormatting>
  <conditionalFormatting sqref="FO96:FP123">
    <cfRule type="colorScale" priority="769">
      <colorScale>
        <cfvo type="min"/>
        <cfvo type="percentile" val="50"/>
        <cfvo type="max"/>
        <color rgb="FFF8696B"/>
        <color rgb="FFFFEB84"/>
        <color rgb="FF63BE7B"/>
      </colorScale>
    </cfRule>
  </conditionalFormatting>
  <conditionalFormatting sqref="FU96:FV123">
    <cfRule type="colorScale" priority="768">
      <colorScale>
        <cfvo type="min"/>
        <cfvo type="percentile" val="50"/>
        <cfvo type="max"/>
        <color rgb="FF63BE7B"/>
        <color rgb="FFFFEB84"/>
        <color rgb="FFF8696B"/>
      </colorScale>
    </cfRule>
  </conditionalFormatting>
  <conditionalFormatting sqref="FO14:FP92">
    <cfRule type="colorScale" priority="767">
      <colorScale>
        <cfvo type="min"/>
        <cfvo type="percentile" val="50"/>
        <cfvo type="max"/>
        <color rgb="FFF8696B"/>
        <color rgb="FFFFEB84"/>
        <color rgb="FF63BE7B"/>
      </colorScale>
    </cfRule>
  </conditionalFormatting>
  <conditionalFormatting sqref="FQ96:FQ123">
    <cfRule type="colorScale" priority="766">
      <colorScale>
        <cfvo type="min"/>
        <cfvo type="percentile" val="50"/>
        <cfvo type="max"/>
        <color rgb="FFF8696B"/>
        <color rgb="FFFFEB84"/>
        <color rgb="FF63BE7B"/>
      </colorScale>
    </cfRule>
  </conditionalFormatting>
  <conditionalFormatting sqref="FZ14:GA92">
    <cfRule type="colorScale" priority="765">
      <colorScale>
        <cfvo type="min"/>
        <cfvo type="percentile" val="50"/>
        <cfvo type="max"/>
        <color rgb="FFF8696B"/>
        <color rgb="FFFFEB84"/>
        <color rgb="FF63BE7B"/>
      </colorScale>
    </cfRule>
  </conditionalFormatting>
  <conditionalFormatting sqref="FZ96:GB123">
    <cfRule type="colorScale" priority="764">
      <colorScale>
        <cfvo type="min"/>
        <cfvo type="percentile" val="50"/>
        <cfvo type="max"/>
        <color rgb="FFF8696B"/>
        <color rgb="FFFFEB84"/>
        <color rgb="FF63BE7B"/>
      </colorScale>
    </cfRule>
  </conditionalFormatting>
  <conditionalFormatting sqref="GC14:GC92">
    <cfRule type="colorScale" priority="763">
      <colorScale>
        <cfvo type="min"/>
        <cfvo type="percentile" val="50"/>
        <cfvo type="max"/>
        <color rgb="FFF8696B"/>
        <color rgb="FFFFEB84"/>
        <color rgb="FF63BE7B"/>
      </colorScale>
    </cfRule>
  </conditionalFormatting>
  <conditionalFormatting sqref="GC96:GC123">
    <cfRule type="colorScale" priority="762">
      <colorScale>
        <cfvo type="min"/>
        <cfvo type="percentile" val="50"/>
        <cfvo type="max"/>
        <color rgb="FFF8696B"/>
        <color rgb="FFFFEB84"/>
        <color rgb="FF63BE7B"/>
      </colorScale>
    </cfRule>
  </conditionalFormatting>
  <conditionalFormatting sqref="FP2:FP10 FL2:FL10">
    <cfRule type="colorScale" priority="761">
      <colorScale>
        <cfvo type="min"/>
        <cfvo type="percentile" val="50"/>
        <cfvo type="max"/>
        <color rgb="FFF8696B"/>
        <color rgb="FFFFEB84"/>
        <color rgb="FF63BE7B"/>
      </colorScale>
    </cfRule>
  </conditionalFormatting>
  <conditionalFormatting sqref="FM2:FN10">
    <cfRule type="colorScale" priority="760">
      <colorScale>
        <cfvo type="min"/>
        <cfvo type="percentile" val="50"/>
        <cfvo type="max"/>
        <color rgb="FFF8696B"/>
        <color rgb="FFFFEB84"/>
        <color rgb="FF63BE7B"/>
      </colorScale>
    </cfRule>
  </conditionalFormatting>
  <conditionalFormatting sqref="FQ2:FQ10">
    <cfRule type="colorScale" priority="759">
      <colorScale>
        <cfvo type="min"/>
        <cfvo type="percentile" val="50"/>
        <cfvo type="max"/>
        <color rgb="FFF8696B"/>
        <color rgb="FFFFEB84"/>
        <color rgb="FF63BE7B"/>
      </colorScale>
    </cfRule>
  </conditionalFormatting>
  <conditionalFormatting sqref="FJ14:FK92">
    <cfRule type="colorScale" priority="758">
      <colorScale>
        <cfvo type="min"/>
        <cfvo type="percentile" val="50"/>
        <cfvo type="max"/>
        <color rgb="FFF8696B"/>
        <color rgb="FFFFEB84"/>
        <color rgb="FF63BE7B"/>
      </colorScale>
    </cfRule>
  </conditionalFormatting>
  <conditionalFormatting sqref="FH14:FI92">
    <cfRule type="colorScale" priority="757">
      <colorScale>
        <cfvo type="min"/>
        <cfvo type="percentile" val="50"/>
        <cfvo type="max"/>
        <color rgb="FFF8696B"/>
        <color rgb="FFFFEB84"/>
        <color rgb="FF63BE7B"/>
      </colorScale>
    </cfRule>
  </conditionalFormatting>
  <conditionalFormatting sqref="FN14:FN92">
    <cfRule type="colorScale" priority="756">
      <colorScale>
        <cfvo type="min"/>
        <cfvo type="percentile" val="50"/>
        <cfvo type="max"/>
        <color rgb="FFF8696B"/>
        <color rgb="FFFFEB84"/>
        <color rgb="FF63BE7B"/>
      </colorScale>
    </cfRule>
  </conditionalFormatting>
  <conditionalFormatting sqref="GB14:GB92">
    <cfRule type="colorScale" priority="755">
      <colorScale>
        <cfvo type="min"/>
        <cfvo type="percentile" val="50"/>
        <cfvo type="max"/>
        <color rgb="FFF8696B"/>
        <color rgb="FFFFEB84"/>
        <color rgb="FF63BE7B"/>
      </colorScale>
    </cfRule>
  </conditionalFormatting>
  <conditionalFormatting sqref="FH14:FH92">
    <cfRule type="colorScale" priority="754">
      <colorScale>
        <cfvo type="min"/>
        <cfvo type="percentile" val="50"/>
        <cfvo type="max"/>
        <color rgb="FFF8696B"/>
        <color rgb="FFFFEB84"/>
        <color rgb="FF63BE7B"/>
      </colorScale>
    </cfRule>
  </conditionalFormatting>
  <conditionalFormatting sqref="FG14:FG92">
    <cfRule type="colorScale" priority="753">
      <colorScale>
        <cfvo type="min"/>
        <cfvo type="percentile" val="50"/>
        <cfvo type="max"/>
        <color rgb="FFF8696B"/>
        <color rgb="FFFFEB84"/>
        <color rgb="FF63BE7B"/>
      </colorScale>
    </cfRule>
  </conditionalFormatting>
  <conditionalFormatting sqref="GD14:GD92">
    <cfRule type="colorScale" priority="752">
      <colorScale>
        <cfvo type="min"/>
        <cfvo type="percentile" val="50"/>
        <cfvo type="max"/>
        <color rgb="FFF8696B"/>
        <color rgb="FFFFEB84"/>
        <color rgb="FF63BE7B"/>
      </colorScale>
    </cfRule>
  </conditionalFormatting>
  <conditionalFormatting sqref="GD96:GD123">
    <cfRule type="colorScale" priority="751">
      <colorScale>
        <cfvo type="min"/>
        <cfvo type="percentile" val="50"/>
        <cfvo type="max"/>
        <color rgb="FFF8696B"/>
        <color rgb="FFFFEB84"/>
        <color rgb="FF63BE7B"/>
      </colorScale>
    </cfRule>
  </conditionalFormatting>
  <conditionalFormatting sqref="FU2:FU9">
    <cfRule type="colorScale" priority="750">
      <colorScale>
        <cfvo type="min"/>
        <cfvo type="percentile" val="50"/>
        <cfvo type="max"/>
        <color rgb="FFF8696B"/>
        <color rgb="FFFFEB84"/>
        <color rgb="FF63BE7B"/>
      </colorScale>
    </cfRule>
  </conditionalFormatting>
  <conditionalFormatting sqref="FY2:FY9">
    <cfRule type="colorScale" priority="749">
      <colorScale>
        <cfvo type="min"/>
        <cfvo type="percentile" val="50"/>
        <cfvo type="max"/>
        <color rgb="FFF8696B"/>
        <color rgb="FFFFEB84"/>
        <color rgb="FF63BE7B"/>
      </colorScale>
    </cfRule>
  </conditionalFormatting>
  <conditionalFormatting sqref="ET14:ET92">
    <cfRule type="colorScale" priority="748">
      <colorScale>
        <cfvo type="min"/>
        <cfvo type="percentile" val="50"/>
        <cfvo type="max"/>
        <color rgb="FFF8696B"/>
        <color rgb="FFFFEB84"/>
        <color rgb="FF63BE7B"/>
      </colorScale>
    </cfRule>
  </conditionalFormatting>
  <conditionalFormatting sqref="FR14:FR92">
    <cfRule type="colorScale" priority="747">
      <colorScale>
        <cfvo type="min"/>
        <cfvo type="percentile" val="50"/>
        <cfvo type="max"/>
        <color rgb="FFF8696B"/>
        <color rgb="FFFFEB84"/>
        <color rgb="FF63BE7B"/>
      </colorScale>
    </cfRule>
  </conditionalFormatting>
  <conditionalFormatting sqref="FR14:FR92">
    <cfRule type="colorScale" priority="746">
      <colorScale>
        <cfvo type="min"/>
        <cfvo type="percentile" val="50"/>
        <cfvo type="max"/>
        <color rgb="FFF8696B"/>
        <color rgb="FFFFEB84"/>
        <color rgb="FF63BE7B"/>
      </colorScale>
    </cfRule>
  </conditionalFormatting>
  <conditionalFormatting sqref="GT96:GT123">
    <cfRule type="colorScale" priority="702">
      <colorScale>
        <cfvo type="min"/>
        <cfvo type="percentile" val="50"/>
        <cfvo type="max"/>
        <color rgb="FFF8696B"/>
        <color rgb="FFFFEB84"/>
        <color rgb="FF63BE7B"/>
      </colorScale>
    </cfRule>
  </conditionalFormatting>
  <conditionalFormatting sqref="GM14:GM92">
    <cfRule type="colorScale" priority="696">
      <colorScale>
        <cfvo type="min"/>
        <cfvo type="percentile" val="50"/>
        <cfvo type="max"/>
        <color rgb="FFF8696B"/>
        <color rgb="FFFFEB84"/>
        <color rgb="FF63BE7B"/>
      </colorScale>
    </cfRule>
  </conditionalFormatting>
  <conditionalFormatting sqref="GQ96:GQ123 GG96:GL123">
    <cfRule type="colorScale" priority="704">
      <colorScale>
        <cfvo type="min"/>
        <cfvo type="percentile" val="50"/>
        <cfvo type="max"/>
        <color rgb="FFF8696B"/>
        <color rgb="FFFFEB84"/>
        <color rgb="FF63BE7B"/>
      </colorScale>
    </cfRule>
  </conditionalFormatting>
  <conditionalFormatting sqref="GR96:GS123">
    <cfRule type="colorScale" priority="703">
      <colorScale>
        <cfvo type="min"/>
        <cfvo type="percentile" val="50"/>
        <cfvo type="max"/>
        <color rgb="FFF8696B"/>
        <color rgb="FFFFEB84"/>
        <color rgb="FF63BE7B"/>
      </colorScale>
    </cfRule>
  </conditionalFormatting>
  <conditionalFormatting sqref="GQ15:GQ24 GG82:GG92 GG15:GG24 GQ82:GQ92 GL15:GL24 GL82:GL92">
    <cfRule type="colorScale" priority="701">
      <colorScale>
        <cfvo type="min"/>
        <cfvo type="percentile" val="50"/>
        <cfvo type="max"/>
        <color rgb="FFF8696B"/>
        <color rgb="FFFFEB84"/>
        <color rgb="FF63BE7B"/>
      </colorScale>
    </cfRule>
  </conditionalFormatting>
  <conditionalFormatting sqref="GF96:GF123">
    <cfRule type="colorScale" priority="700">
      <colorScale>
        <cfvo type="min"/>
        <cfvo type="percentile" val="50"/>
        <cfvo type="max"/>
        <color rgb="FFF8696B"/>
        <color rgb="FFFFEB84"/>
        <color rgb="FF63BE7B"/>
      </colorScale>
    </cfRule>
  </conditionalFormatting>
  <conditionalFormatting sqref="GT14:GT92">
    <cfRule type="colorScale" priority="705">
      <colorScale>
        <cfvo type="min"/>
        <cfvo type="percentile" val="50"/>
        <cfvo type="max"/>
        <color rgb="FFF8696B"/>
        <color rgb="FFFFEB84"/>
        <color rgb="FF63BE7B"/>
      </colorScale>
    </cfRule>
  </conditionalFormatting>
  <conditionalFormatting sqref="GQ25:GQ81 GG25:GG81 GL25:GL81">
    <cfRule type="colorScale" priority="706">
      <colorScale>
        <cfvo type="min"/>
        <cfvo type="percentile" val="50"/>
        <cfvo type="max"/>
        <color rgb="FFF8696B"/>
        <color rgb="FFFFEB84"/>
        <color rgb="FF63BE7B"/>
      </colorScale>
    </cfRule>
  </conditionalFormatting>
  <conditionalFormatting sqref="GR12:GS13 GS14:GS92">
    <cfRule type="colorScale" priority="707">
      <colorScale>
        <cfvo type="min"/>
        <cfvo type="percentile" val="50"/>
        <cfvo type="max"/>
        <color rgb="FFF8696B"/>
        <color rgb="FFFFEB84"/>
        <color rgb="FF63BE7B"/>
      </colorScale>
    </cfRule>
  </conditionalFormatting>
  <conditionalFormatting sqref="GG14 GL14">
    <cfRule type="colorScale" priority="699">
      <colorScale>
        <cfvo type="min"/>
        <cfvo type="percentile" val="50"/>
        <cfvo type="max"/>
        <color rgb="FFF8696B"/>
        <color rgb="FFFFEB84"/>
        <color rgb="FF63BE7B"/>
      </colorScale>
    </cfRule>
  </conditionalFormatting>
  <conditionalFormatting sqref="GQ14:GQ92">
    <cfRule type="colorScale" priority="698">
      <colorScale>
        <cfvo type="min"/>
        <cfvo type="percentile" val="50"/>
        <cfvo type="max"/>
        <color rgb="FFF8696B"/>
        <color rgb="FFFFEB84"/>
        <color rgb="FF63BE7B"/>
      </colorScale>
    </cfRule>
  </conditionalFormatting>
  <conditionalFormatting sqref="GF14:GF92">
    <cfRule type="colorScale" priority="697">
      <colorScale>
        <cfvo type="min"/>
        <cfvo type="percentile" val="50"/>
        <cfvo type="max"/>
        <color rgb="FFF8696B"/>
        <color rgb="FFFFEB84"/>
        <color rgb="FF63BE7B"/>
      </colorScale>
    </cfRule>
  </conditionalFormatting>
  <conditionalFormatting sqref="GU96:GV123">
    <cfRule type="colorScale" priority="695">
      <colorScale>
        <cfvo type="min"/>
        <cfvo type="percentile" val="50"/>
        <cfvo type="max"/>
        <color rgb="FFF8696B"/>
        <color rgb="FFFFEB84"/>
        <color rgb="FF63BE7B"/>
      </colorScale>
    </cfRule>
  </conditionalFormatting>
  <conditionalFormatting sqref="GU14:GU92">
    <cfRule type="colorScale" priority="694">
      <colorScale>
        <cfvo type="min"/>
        <cfvo type="percentile" val="50"/>
        <cfvo type="max"/>
        <color rgb="FF63BE7B"/>
        <color rgb="FFFFEB84"/>
        <color rgb="FFF8696B"/>
      </colorScale>
    </cfRule>
  </conditionalFormatting>
  <conditionalFormatting sqref="GM96:GN123">
    <cfRule type="colorScale" priority="693">
      <colorScale>
        <cfvo type="min"/>
        <cfvo type="percentile" val="50"/>
        <cfvo type="max"/>
        <color rgb="FFF8696B"/>
        <color rgb="FFFFEB84"/>
        <color rgb="FF63BE7B"/>
      </colorScale>
    </cfRule>
  </conditionalFormatting>
  <conditionalFormatting sqref="GO96:GP123">
    <cfRule type="colorScale" priority="692">
      <colorScale>
        <cfvo type="min"/>
        <cfvo type="percentile" val="50"/>
        <cfvo type="max"/>
        <color rgb="FFF8696B"/>
        <color rgb="FFFFEB84"/>
        <color rgb="FF63BE7B"/>
      </colorScale>
    </cfRule>
  </conditionalFormatting>
  <conditionalFormatting sqref="GU96:GV123">
    <cfRule type="colorScale" priority="691">
      <colorScale>
        <cfvo type="min"/>
        <cfvo type="percentile" val="50"/>
        <cfvo type="max"/>
        <color rgb="FF63BE7B"/>
        <color rgb="FFFFEB84"/>
        <color rgb="FFF8696B"/>
      </colorScale>
    </cfRule>
  </conditionalFormatting>
  <conditionalFormatting sqref="GO14:GP92">
    <cfRule type="colorScale" priority="690">
      <colorScale>
        <cfvo type="min"/>
        <cfvo type="percentile" val="50"/>
        <cfvo type="max"/>
        <color rgb="FFF8696B"/>
        <color rgb="FFFFEB84"/>
        <color rgb="FF63BE7B"/>
      </colorScale>
    </cfRule>
  </conditionalFormatting>
  <conditionalFormatting sqref="GQ96:GQ123">
    <cfRule type="colorScale" priority="689">
      <colorScale>
        <cfvo type="min"/>
        <cfvo type="percentile" val="50"/>
        <cfvo type="max"/>
        <color rgb="FFF8696B"/>
        <color rgb="FFFFEB84"/>
        <color rgb="FF63BE7B"/>
      </colorScale>
    </cfRule>
  </conditionalFormatting>
  <conditionalFormatting sqref="GZ14:HA92">
    <cfRule type="colorScale" priority="688">
      <colorScale>
        <cfvo type="min"/>
        <cfvo type="percentile" val="50"/>
        <cfvo type="max"/>
        <color rgb="FFF8696B"/>
        <color rgb="FFFFEB84"/>
        <color rgb="FF63BE7B"/>
      </colorScale>
    </cfRule>
  </conditionalFormatting>
  <conditionalFormatting sqref="GZ96:HB123">
    <cfRule type="colorScale" priority="687">
      <colorScale>
        <cfvo type="min"/>
        <cfvo type="percentile" val="50"/>
        <cfvo type="max"/>
        <color rgb="FFF8696B"/>
        <color rgb="FFFFEB84"/>
        <color rgb="FF63BE7B"/>
      </colorScale>
    </cfRule>
  </conditionalFormatting>
  <conditionalFormatting sqref="HC14:HC92">
    <cfRule type="colorScale" priority="686">
      <colorScale>
        <cfvo type="min"/>
        <cfvo type="percentile" val="50"/>
        <cfvo type="max"/>
        <color rgb="FFF8696B"/>
        <color rgb="FFFFEB84"/>
        <color rgb="FF63BE7B"/>
      </colorScale>
    </cfRule>
  </conditionalFormatting>
  <conditionalFormatting sqref="HC96:HC123">
    <cfRule type="colorScale" priority="685">
      <colorScale>
        <cfvo type="min"/>
        <cfvo type="percentile" val="50"/>
        <cfvo type="max"/>
        <color rgb="FFF8696B"/>
        <color rgb="FFFFEB84"/>
        <color rgb="FF63BE7B"/>
      </colorScale>
    </cfRule>
  </conditionalFormatting>
  <conditionalFormatting sqref="GP2:GP10 GL2:GL10">
    <cfRule type="colorScale" priority="684">
      <colorScale>
        <cfvo type="min"/>
        <cfvo type="percentile" val="50"/>
        <cfvo type="max"/>
        <color rgb="FFF8696B"/>
        <color rgb="FFFFEB84"/>
        <color rgb="FF63BE7B"/>
      </colorScale>
    </cfRule>
  </conditionalFormatting>
  <conditionalFormatting sqref="GM2:GN10">
    <cfRule type="colorScale" priority="683">
      <colorScale>
        <cfvo type="min"/>
        <cfvo type="percentile" val="50"/>
        <cfvo type="max"/>
        <color rgb="FFF8696B"/>
        <color rgb="FFFFEB84"/>
        <color rgb="FF63BE7B"/>
      </colorScale>
    </cfRule>
  </conditionalFormatting>
  <conditionalFormatting sqref="GQ2:GQ10">
    <cfRule type="colorScale" priority="682">
      <colorScale>
        <cfvo type="min"/>
        <cfvo type="percentile" val="50"/>
        <cfvo type="max"/>
        <color rgb="FFF8696B"/>
        <color rgb="FFFFEB84"/>
        <color rgb="FF63BE7B"/>
      </colorScale>
    </cfRule>
  </conditionalFormatting>
  <conditionalFormatting sqref="GJ14:GK92">
    <cfRule type="colorScale" priority="681">
      <colorScale>
        <cfvo type="min"/>
        <cfvo type="percentile" val="50"/>
        <cfvo type="max"/>
        <color rgb="FFF8696B"/>
        <color rgb="FFFFEB84"/>
        <color rgb="FF63BE7B"/>
      </colorScale>
    </cfRule>
  </conditionalFormatting>
  <conditionalFormatting sqref="GH14:GI92">
    <cfRule type="colorScale" priority="680">
      <colorScale>
        <cfvo type="min"/>
        <cfvo type="percentile" val="50"/>
        <cfvo type="max"/>
        <color rgb="FFF8696B"/>
        <color rgb="FFFFEB84"/>
        <color rgb="FF63BE7B"/>
      </colorScale>
    </cfRule>
  </conditionalFormatting>
  <conditionalFormatting sqref="GN14:GN92">
    <cfRule type="colorScale" priority="679">
      <colorScale>
        <cfvo type="min"/>
        <cfvo type="percentile" val="50"/>
        <cfvo type="max"/>
        <color rgb="FFF8696B"/>
        <color rgb="FFFFEB84"/>
        <color rgb="FF63BE7B"/>
      </colorScale>
    </cfRule>
  </conditionalFormatting>
  <conditionalFormatting sqref="HB14:HB92">
    <cfRule type="colorScale" priority="678">
      <colorScale>
        <cfvo type="min"/>
        <cfvo type="percentile" val="50"/>
        <cfvo type="max"/>
        <color rgb="FFF8696B"/>
        <color rgb="FFFFEB84"/>
        <color rgb="FF63BE7B"/>
      </colorScale>
    </cfRule>
  </conditionalFormatting>
  <conditionalFormatting sqref="GH14:GH92">
    <cfRule type="colorScale" priority="677">
      <colorScale>
        <cfvo type="min"/>
        <cfvo type="percentile" val="50"/>
        <cfvo type="max"/>
        <color rgb="FFF8696B"/>
        <color rgb="FFFFEB84"/>
        <color rgb="FF63BE7B"/>
      </colorScale>
    </cfRule>
  </conditionalFormatting>
  <conditionalFormatting sqref="GG14:GG92">
    <cfRule type="colorScale" priority="676">
      <colorScale>
        <cfvo type="min"/>
        <cfvo type="percentile" val="50"/>
        <cfvo type="max"/>
        <color rgb="FFF8696B"/>
        <color rgb="FFFFEB84"/>
        <color rgb="FF63BE7B"/>
      </colorScale>
    </cfRule>
  </conditionalFormatting>
  <conditionalFormatting sqref="HD14:HD92">
    <cfRule type="colorScale" priority="675">
      <colorScale>
        <cfvo type="min"/>
        <cfvo type="percentile" val="50"/>
        <cfvo type="max"/>
        <color rgb="FFF8696B"/>
        <color rgb="FFFFEB84"/>
        <color rgb="FF63BE7B"/>
      </colorScale>
    </cfRule>
  </conditionalFormatting>
  <conditionalFormatting sqref="HD96:HD123">
    <cfRule type="colorScale" priority="674">
      <colorScale>
        <cfvo type="min"/>
        <cfvo type="percentile" val="50"/>
        <cfvo type="max"/>
        <color rgb="FFF8696B"/>
        <color rgb="FFFFEB84"/>
        <color rgb="FF63BE7B"/>
      </colorScale>
    </cfRule>
  </conditionalFormatting>
  <conditionalFormatting sqref="GR14:GR92">
    <cfRule type="colorScale" priority="671">
      <colorScale>
        <cfvo type="min"/>
        <cfvo type="percentile" val="50"/>
        <cfvo type="max"/>
        <color rgb="FFF8696B"/>
        <color rgb="FFFFEB84"/>
        <color rgb="FF63BE7B"/>
      </colorScale>
    </cfRule>
  </conditionalFormatting>
  <conditionalFormatting sqref="GR14:GR92">
    <cfRule type="colorScale" priority="670">
      <colorScale>
        <cfvo type="min"/>
        <cfvo type="percentile" val="50"/>
        <cfvo type="max"/>
        <color rgb="FFF8696B"/>
        <color rgb="FFFFEB84"/>
        <color rgb="FF63BE7B"/>
      </colorScale>
    </cfRule>
  </conditionalFormatting>
  <conditionalFormatting sqref="HT96:HT123">
    <cfRule type="colorScale" priority="664">
      <colorScale>
        <cfvo type="min"/>
        <cfvo type="percentile" val="50"/>
        <cfvo type="max"/>
        <color rgb="FFF8696B"/>
        <color rgb="FFFFEB84"/>
        <color rgb="FF63BE7B"/>
      </colorScale>
    </cfRule>
  </conditionalFormatting>
  <conditionalFormatting sqref="HM14:HM92">
    <cfRule type="colorScale" priority="658">
      <colorScale>
        <cfvo type="min"/>
        <cfvo type="percentile" val="50"/>
        <cfvo type="max"/>
        <color rgb="FFF8696B"/>
        <color rgb="FFFFEB84"/>
        <color rgb="FF63BE7B"/>
      </colorScale>
    </cfRule>
  </conditionalFormatting>
  <conditionalFormatting sqref="HQ96:HQ123 HG96:HL123">
    <cfRule type="colorScale" priority="666">
      <colorScale>
        <cfvo type="min"/>
        <cfvo type="percentile" val="50"/>
        <cfvo type="max"/>
        <color rgb="FFF8696B"/>
        <color rgb="FFFFEB84"/>
        <color rgb="FF63BE7B"/>
      </colorScale>
    </cfRule>
  </conditionalFormatting>
  <conditionalFormatting sqref="HR96:HS123">
    <cfRule type="colorScale" priority="665">
      <colorScale>
        <cfvo type="min"/>
        <cfvo type="percentile" val="50"/>
        <cfvo type="max"/>
        <color rgb="FFF8696B"/>
        <color rgb="FFFFEB84"/>
        <color rgb="FF63BE7B"/>
      </colorScale>
    </cfRule>
  </conditionalFormatting>
  <conditionalFormatting sqref="HQ15:HQ24 HG82:HG92 HG15:HG24 HQ82:HQ92 HL15:HL24 HL82:HL92">
    <cfRule type="colorScale" priority="663">
      <colorScale>
        <cfvo type="min"/>
        <cfvo type="percentile" val="50"/>
        <cfvo type="max"/>
        <color rgb="FFF8696B"/>
        <color rgb="FFFFEB84"/>
        <color rgb="FF63BE7B"/>
      </colorScale>
    </cfRule>
  </conditionalFormatting>
  <conditionalFormatting sqref="HF96:HF123">
    <cfRule type="colorScale" priority="662">
      <colorScale>
        <cfvo type="min"/>
        <cfvo type="percentile" val="50"/>
        <cfvo type="max"/>
        <color rgb="FFF8696B"/>
        <color rgb="FFFFEB84"/>
        <color rgb="FF63BE7B"/>
      </colorScale>
    </cfRule>
  </conditionalFormatting>
  <conditionalFormatting sqref="HT14:HT92">
    <cfRule type="colorScale" priority="667">
      <colorScale>
        <cfvo type="min"/>
        <cfvo type="percentile" val="50"/>
        <cfvo type="max"/>
        <color rgb="FFF8696B"/>
        <color rgb="FFFFEB84"/>
        <color rgb="FF63BE7B"/>
      </colorScale>
    </cfRule>
  </conditionalFormatting>
  <conditionalFormatting sqref="HQ25:HQ81 HG25:HG81 HL25:HL81">
    <cfRule type="colorScale" priority="668">
      <colorScale>
        <cfvo type="min"/>
        <cfvo type="percentile" val="50"/>
        <cfvo type="max"/>
        <color rgb="FFF8696B"/>
        <color rgb="FFFFEB84"/>
        <color rgb="FF63BE7B"/>
      </colorScale>
    </cfRule>
  </conditionalFormatting>
  <conditionalFormatting sqref="HR12:HS13 HS14:HS92">
    <cfRule type="colorScale" priority="669">
      <colorScale>
        <cfvo type="min"/>
        <cfvo type="percentile" val="50"/>
        <cfvo type="max"/>
        <color rgb="FFF8696B"/>
        <color rgb="FFFFEB84"/>
        <color rgb="FF63BE7B"/>
      </colorScale>
    </cfRule>
  </conditionalFormatting>
  <conditionalFormatting sqref="HL14 HG14">
    <cfRule type="colorScale" priority="661">
      <colorScale>
        <cfvo type="min"/>
        <cfvo type="percentile" val="50"/>
        <cfvo type="max"/>
        <color rgb="FFF8696B"/>
        <color rgb="FFFFEB84"/>
        <color rgb="FF63BE7B"/>
      </colorScale>
    </cfRule>
  </conditionalFormatting>
  <conditionalFormatting sqref="HQ14:HQ92">
    <cfRule type="colorScale" priority="660">
      <colorScale>
        <cfvo type="min"/>
        <cfvo type="percentile" val="50"/>
        <cfvo type="max"/>
        <color rgb="FFF8696B"/>
        <color rgb="FFFFEB84"/>
        <color rgb="FF63BE7B"/>
      </colorScale>
    </cfRule>
  </conditionalFormatting>
  <conditionalFormatting sqref="HF14:HF92">
    <cfRule type="colorScale" priority="659">
      <colorScale>
        <cfvo type="min"/>
        <cfvo type="percentile" val="50"/>
        <cfvo type="max"/>
        <color rgb="FFF8696B"/>
        <color rgb="FFFFEB84"/>
        <color rgb="FF63BE7B"/>
      </colorScale>
    </cfRule>
  </conditionalFormatting>
  <conditionalFormatting sqref="HU96:HV123">
    <cfRule type="colorScale" priority="657">
      <colorScale>
        <cfvo type="min"/>
        <cfvo type="percentile" val="50"/>
        <cfvo type="max"/>
        <color rgb="FFF8696B"/>
        <color rgb="FFFFEB84"/>
        <color rgb="FF63BE7B"/>
      </colorScale>
    </cfRule>
  </conditionalFormatting>
  <conditionalFormatting sqref="HU14:HU92">
    <cfRule type="colorScale" priority="656">
      <colorScale>
        <cfvo type="min"/>
        <cfvo type="percentile" val="50"/>
        <cfvo type="max"/>
        <color rgb="FF63BE7B"/>
        <color rgb="FFFFEB84"/>
        <color rgb="FFF8696B"/>
      </colorScale>
    </cfRule>
  </conditionalFormatting>
  <conditionalFormatting sqref="HM96:HN123">
    <cfRule type="colorScale" priority="655">
      <colorScale>
        <cfvo type="min"/>
        <cfvo type="percentile" val="50"/>
        <cfvo type="max"/>
        <color rgb="FFF8696B"/>
        <color rgb="FFFFEB84"/>
        <color rgb="FF63BE7B"/>
      </colorScale>
    </cfRule>
  </conditionalFormatting>
  <conditionalFormatting sqref="HO96:HP123">
    <cfRule type="colorScale" priority="654">
      <colorScale>
        <cfvo type="min"/>
        <cfvo type="percentile" val="50"/>
        <cfvo type="max"/>
        <color rgb="FFF8696B"/>
        <color rgb="FFFFEB84"/>
        <color rgb="FF63BE7B"/>
      </colorScale>
    </cfRule>
  </conditionalFormatting>
  <conditionalFormatting sqref="HU96:HV123">
    <cfRule type="colorScale" priority="653">
      <colorScale>
        <cfvo type="min"/>
        <cfvo type="percentile" val="50"/>
        <cfvo type="max"/>
        <color rgb="FF63BE7B"/>
        <color rgb="FFFFEB84"/>
        <color rgb="FFF8696B"/>
      </colorScale>
    </cfRule>
  </conditionalFormatting>
  <conditionalFormatting sqref="HO14:HP92">
    <cfRule type="colorScale" priority="652">
      <colorScale>
        <cfvo type="min"/>
        <cfvo type="percentile" val="50"/>
        <cfvo type="max"/>
        <color rgb="FFF8696B"/>
        <color rgb="FFFFEB84"/>
        <color rgb="FF63BE7B"/>
      </colorScale>
    </cfRule>
  </conditionalFormatting>
  <conditionalFormatting sqref="HQ96:HQ123">
    <cfRule type="colorScale" priority="651">
      <colorScale>
        <cfvo type="min"/>
        <cfvo type="percentile" val="50"/>
        <cfvo type="max"/>
        <color rgb="FFF8696B"/>
        <color rgb="FFFFEB84"/>
        <color rgb="FF63BE7B"/>
      </colorScale>
    </cfRule>
  </conditionalFormatting>
  <conditionalFormatting sqref="HZ14:IA92">
    <cfRule type="colorScale" priority="650">
      <colorScale>
        <cfvo type="min"/>
        <cfvo type="percentile" val="50"/>
        <cfvo type="max"/>
        <color rgb="FFF8696B"/>
        <color rgb="FFFFEB84"/>
        <color rgb="FF63BE7B"/>
      </colorScale>
    </cfRule>
  </conditionalFormatting>
  <conditionalFormatting sqref="HZ96:IB123">
    <cfRule type="colorScale" priority="649">
      <colorScale>
        <cfvo type="min"/>
        <cfvo type="percentile" val="50"/>
        <cfvo type="max"/>
        <color rgb="FFF8696B"/>
        <color rgb="FFFFEB84"/>
        <color rgb="FF63BE7B"/>
      </colorScale>
    </cfRule>
  </conditionalFormatting>
  <conditionalFormatting sqref="IC14:IC92">
    <cfRule type="colorScale" priority="648">
      <colorScale>
        <cfvo type="min"/>
        <cfvo type="percentile" val="50"/>
        <cfvo type="max"/>
        <color rgb="FFF8696B"/>
        <color rgb="FFFFEB84"/>
        <color rgb="FF63BE7B"/>
      </colorScale>
    </cfRule>
  </conditionalFormatting>
  <conditionalFormatting sqref="IC96:IC123">
    <cfRule type="colorScale" priority="647">
      <colorScale>
        <cfvo type="min"/>
        <cfvo type="percentile" val="50"/>
        <cfvo type="max"/>
        <color rgb="FFF8696B"/>
        <color rgb="FFFFEB84"/>
        <color rgb="FF63BE7B"/>
      </colorScale>
    </cfRule>
  </conditionalFormatting>
  <conditionalFormatting sqref="HP2:HP10 HL2:HL10">
    <cfRule type="colorScale" priority="646">
      <colorScale>
        <cfvo type="min"/>
        <cfvo type="percentile" val="50"/>
        <cfvo type="max"/>
        <color rgb="FFF8696B"/>
        <color rgb="FFFFEB84"/>
        <color rgb="FF63BE7B"/>
      </colorScale>
    </cfRule>
  </conditionalFormatting>
  <conditionalFormatting sqref="HM2:HN10">
    <cfRule type="colorScale" priority="645">
      <colorScale>
        <cfvo type="min"/>
        <cfvo type="percentile" val="50"/>
        <cfvo type="max"/>
        <color rgb="FFF8696B"/>
        <color rgb="FFFFEB84"/>
        <color rgb="FF63BE7B"/>
      </colorScale>
    </cfRule>
  </conditionalFormatting>
  <conditionalFormatting sqref="HQ2:HQ10">
    <cfRule type="colorScale" priority="644">
      <colorScale>
        <cfvo type="min"/>
        <cfvo type="percentile" val="50"/>
        <cfvo type="max"/>
        <color rgb="FFF8696B"/>
        <color rgb="FFFFEB84"/>
        <color rgb="FF63BE7B"/>
      </colorScale>
    </cfRule>
  </conditionalFormatting>
  <conditionalFormatting sqref="HJ14:HK92">
    <cfRule type="colorScale" priority="643">
      <colorScale>
        <cfvo type="min"/>
        <cfvo type="percentile" val="50"/>
        <cfvo type="max"/>
        <color rgb="FFF8696B"/>
        <color rgb="FFFFEB84"/>
        <color rgb="FF63BE7B"/>
      </colorScale>
    </cfRule>
  </conditionalFormatting>
  <conditionalFormatting sqref="HH14:HI92">
    <cfRule type="colorScale" priority="642">
      <colorScale>
        <cfvo type="min"/>
        <cfvo type="percentile" val="50"/>
        <cfvo type="max"/>
        <color rgb="FFF8696B"/>
        <color rgb="FFFFEB84"/>
        <color rgb="FF63BE7B"/>
      </colorScale>
    </cfRule>
  </conditionalFormatting>
  <conditionalFormatting sqref="HN14:HN92">
    <cfRule type="colorScale" priority="641">
      <colorScale>
        <cfvo type="min"/>
        <cfvo type="percentile" val="50"/>
        <cfvo type="max"/>
        <color rgb="FFF8696B"/>
        <color rgb="FFFFEB84"/>
        <color rgb="FF63BE7B"/>
      </colorScale>
    </cfRule>
  </conditionalFormatting>
  <conditionalFormatting sqref="IB14:IB92">
    <cfRule type="colorScale" priority="640">
      <colorScale>
        <cfvo type="min"/>
        <cfvo type="percentile" val="50"/>
        <cfvo type="max"/>
        <color rgb="FFF8696B"/>
        <color rgb="FFFFEB84"/>
        <color rgb="FF63BE7B"/>
      </colorScale>
    </cfRule>
  </conditionalFormatting>
  <conditionalFormatting sqref="HH14:HH92">
    <cfRule type="colorScale" priority="639">
      <colorScale>
        <cfvo type="min"/>
        <cfvo type="percentile" val="50"/>
        <cfvo type="max"/>
        <color rgb="FFF8696B"/>
        <color rgb="FFFFEB84"/>
        <color rgb="FF63BE7B"/>
      </colorScale>
    </cfRule>
  </conditionalFormatting>
  <conditionalFormatting sqref="HG14:HG92">
    <cfRule type="colorScale" priority="638">
      <colorScale>
        <cfvo type="min"/>
        <cfvo type="percentile" val="50"/>
        <cfvo type="max"/>
        <color rgb="FFF8696B"/>
        <color rgb="FFFFEB84"/>
        <color rgb="FF63BE7B"/>
      </colorScale>
    </cfRule>
  </conditionalFormatting>
  <conditionalFormatting sqref="ID14:ID92">
    <cfRule type="colorScale" priority="637">
      <colorScale>
        <cfvo type="min"/>
        <cfvo type="percentile" val="50"/>
        <cfvo type="max"/>
        <color rgb="FFF8696B"/>
        <color rgb="FFFFEB84"/>
        <color rgb="FF63BE7B"/>
      </colorScale>
    </cfRule>
  </conditionalFormatting>
  <conditionalFormatting sqref="ID96:ID123">
    <cfRule type="colorScale" priority="636">
      <colorScale>
        <cfvo type="min"/>
        <cfvo type="percentile" val="50"/>
        <cfvo type="max"/>
        <color rgb="FFF8696B"/>
        <color rgb="FFFFEB84"/>
        <color rgb="FF63BE7B"/>
      </colorScale>
    </cfRule>
  </conditionalFormatting>
  <conditionalFormatting sqref="HR14:HR92">
    <cfRule type="colorScale" priority="633">
      <colorScale>
        <cfvo type="min"/>
        <cfvo type="percentile" val="50"/>
        <cfvo type="max"/>
        <color rgb="FFF8696B"/>
        <color rgb="FFFFEB84"/>
        <color rgb="FF63BE7B"/>
      </colorScale>
    </cfRule>
  </conditionalFormatting>
  <conditionalFormatting sqref="HR14:HR92">
    <cfRule type="colorScale" priority="632">
      <colorScale>
        <cfvo type="min"/>
        <cfvo type="percentile" val="50"/>
        <cfvo type="max"/>
        <color rgb="FFF8696B"/>
        <color rgb="FFFFEB84"/>
        <color rgb="FF63BE7B"/>
      </colorScale>
    </cfRule>
  </conditionalFormatting>
  <conditionalFormatting sqref="FW2:FW9">
    <cfRule type="colorScale" priority="631">
      <colorScale>
        <cfvo type="min"/>
        <cfvo type="percentile" val="50"/>
        <cfvo type="max"/>
        <color rgb="FFF8696B"/>
        <color rgb="FFFFEB84"/>
        <color rgb="FF63BE7B"/>
      </colorScale>
    </cfRule>
  </conditionalFormatting>
  <conditionalFormatting sqref="GA2:GA9">
    <cfRule type="colorScale" priority="630">
      <colorScale>
        <cfvo type="min"/>
        <cfvo type="percentile" val="50"/>
        <cfvo type="max"/>
        <color rgb="FFF8696B"/>
        <color rgb="FFFFEB84"/>
        <color rgb="FF63BE7B"/>
      </colorScale>
    </cfRule>
  </conditionalFormatting>
  <conditionalFormatting sqref="GU2:GU9">
    <cfRule type="colorScale" priority="629">
      <colorScale>
        <cfvo type="min"/>
        <cfvo type="percentile" val="50"/>
        <cfvo type="max"/>
        <color rgb="FFF8696B"/>
        <color rgb="FFFFEB84"/>
        <color rgb="FF63BE7B"/>
      </colorScale>
    </cfRule>
  </conditionalFormatting>
  <conditionalFormatting sqref="GY2:GY9">
    <cfRule type="colorScale" priority="628">
      <colorScale>
        <cfvo type="min"/>
        <cfvo type="percentile" val="50"/>
        <cfvo type="max"/>
        <color rgb="FFF8696B"/>
        <color rgb="FFFFEB84"/>
        <color rgb="FF63BE7B"/>
      </colorScale>
    </cfRule>
  </conditionalFormatting>
  <conditionalFormatting sqref="GW2:GW9">
    <cfRule type="colorScale" priority="627">
      <colorScale>
        <cfvo type="min"/>
        <cfvo type="percentile" val="50"/>
        <cfvo type="max"/>
        <color rgb="FFF8696B"/>
        <color rgb="FFFFEB84"/>
        <color rgb="FF63BE7B"/>
      </colorScale>
    </cfRule>
  </conditionalFormatting>
  <conditionalFormatting sqref="HA2:HA9">
    <cfRule type="colorScale" priority="626">
      <colorScale>
        <cfvo type="min"/>
        <cfvo type="percentile" val="50"/>
        <cfvo type="max"/>
        <color rgb="FFF8696B"/>
        <color rgb="FFFFEB84"/>
        <color rgb="FF63BE7B"/>
      </colorScale>
    </cfRule>
  </conditionalFormatting>
  <conditionalFormatting sqref="HU2:HU9">
    <cfRule type="colorScale" priority="625">
      <colorScale>
        <cfvo type="min"/>
        <cfvo type="percentile" val="50"/>
        <cfvo type="max"/>
        <color rgb="FFF8696B"/>
        <color rgb="FFFFEB84"/>
        <color rgb="FF63BE7B"/>
      </colorScale>
    </cfRule>
  </conditionalFormatting>
  <conditionalFormatting sqref="HY2:HY9">
    <cfRule type="colorScale" priority="624">
      <colorScale>
        <cfvo type="min"/>
        <cfvo type="percentile" val="50"/>
        <cfvo type="max"/>
        <color rgb="FFF8696B"/>
        <color rgb="FFFFEB84"/>
        <color rgb="FF63BE7B"/>
      </colorScale>
    </cfRule>
  </conditionalFormatting>
  <conditionalFormatting sqref="HW2:HW9">
    <cfRule type="colorScale" priority="623">
      <colorScale>
        <cfvo type="min"/>
        <cfvo type="percentile" val="50"/>
        <cfvo type="max"/>
        <color rgb="FFF8696B"/>
        <color rgb="FFFFEB84"/>
        <color rgb="FF63BE7B"/>
      </colorScale>
    </cfRule>
  </conditionalFormatting>
  <conditionalFormatting sqref="IA2:IA9">
    <cfRule type="colorScale" priority="622">
      <colorScale>
        <cfvo type="min"/>
        <cfvo type="percentile" val="50"/>
        <cfvo type="max"/>
        <color rgb="FFF8696B"/>
        <color rgb="FFFFEB84"/>
        <color rgb="FF63BE7B"/>
      </colorScale>
    </cfRule>
  </conditionalFormatting>
  <conditionalFormatting sqref="IT96:IT123">
    <cfRule type="colorScale" priority="616">
      <colorScale>
        <cfvo type="min"/>
        <cfvo type="percentile" val="50"/>
        <cfvo type="max"/>
        <color rgb="FFF8696B"/>
        <color rgb="FFFFEB84"/>
        <color rgb="FF63BE7B"/>
      </colorScale>
    </cfRule>
  </conditionalFormatting>
  <conditionalFormatting sqref="IM14:IM92">
    <cfRule type="colorScale" priority="610">
      <colorScale>
        <cfvo type="min"/>
        <cfvo type="percentile" val="50"/>
        <cfvo type="max"/>
        <color rgb="FFF8696B"/>
        <color rgb="FFFFEB84"/>
        <color rgb="FF63BE7B"/>
      </colorScale>
    </cfRule>
  </conditionalFormatting>
  <conditionalFormatting sqref="IQ96:IQ123 IG96:IL123">
    <cfRule type="colorScale" priority="618">
      <colorScale>
        <cfvo type="min"/>
        <cfvo type="percentile" val="50"/>
        <cfvo type="max"/>
        <color rgb="FFF8696B"/>
        <color rgb="FFFFEB84"/>
        <color rgb="FF63BE7B"/>
      </colorScale>
    </cfRule>
  </conditionalFormatting>
  <conditionalFormatting sqref="IR96:IS123">
    <cfRule type="colorScale" priority="617">
      <colorScale>
        <cfvo type="min"/>
        <cfvo type="percentile" val="50"/>
        <cfvo type="max"/>
        <color rgb="FFF8696B"/>
        <color rgb="FFFFEB84"/>
        <color rgb="FF63BE7B"/>
      </colorScale>
    </cfRule>
  </conditionalFormatting>
  <conditionalFormatting sqref="IQ15:IQ24 IG82:IG92 IG15:IG24 IQ82:IQ92">
    <cfRule type="colorScale" priority="615">
      <colorScale>
        <cfvo type="min"/>
        <cfvo type="percentile" val="50"/>
        <cfvo type="max"/>
        <color rgb="FFF8696B"/>
        <color rgb="FFFFEB84"/>
        <color rgb="FF63BE7B"/>
      </colorScale>
    </cfRule>
  </conditionalFormatting>
  <conditionalFormatting sqref="IF96:IF123">
    <cfRule type="colorScale" priority="614">
      <colorScale>
        <cfvo type="min"/>
        <cfvo type="percentile" val="50"/>
        <cfvo type="max"/>
        <color rgb="FFF8696B"/>
        <color rgb="FFFFEB84"/>
        <color rgb="FF63BE7B"/>
      </colorScale>
    </cfRule>
  </conditionalFormatting>
  <conditionalFormatting sqref="IT14:IT92">
    <cfRule type="colorScale" priority="619">
      <colorScale>
        <cfvo type="min"/>
        <cfvo type="percentile" val="50"/>
        <cfvo type="max"/>
        <color rgb="FFF8696B"/>
        <color rgb="FFFFEB84"/>
        <color rgb="FF63BE7B"/>
      </colorScale>
    </cfRule>
  </conditionalFormatting>
  <conditionalFormatting sqref="IQ25:IQ81 IG25:IG81">
    <cfRule type="colorScale" priority="620">
      <colorScale>
        <cfvo type="min"/>
        <cfvo type="percentile" val="50"/>
        <cfvo type="max"/>
        <color rgb="FFF8696B"/>
        <color rgb="FFFFEB84"/>
        <color rgb="FF63BE7B"/>
      </colorScale>
    </cfRule>
  </conditionalFormatting>
  <conditionalFormatting sqref="IR12:IS13 IS14:IS92">
    <cfRule type="colorScale" priority="621">
      <colorScale>
        <cfvo type="min"/>
        <cfvo type="percentile" val="50"/>
        <cfvo type="max"/>
        <color rgb="FFF8696B"/>
        <color rgb="FFFFEB84"/>
        <color rgb="FF63BE7B"/>
      </colorScale>
    </cfRule>
  </conditionalFormatting>
  <conditionalFormatting sqref="IG14">
    <cfRule type="colorScale" priority="613">
      <colorScale>
        <cfvo type="min"/>
        <cfvo type="percentile" val="50"/>
        <cfvo type="max"/>
        <color rgb="FFF8696B"/>
        <color rgb="FFFFEB84"/>
        <color rgb="FF63BE7B"/>
      </colorScale>
    </cfRule>
  </conditionalFormatting>
  <conditionalFormatting sqref="IQ14:IQ92">
    <cfRule type="colorScale" priority="612">
      <colorScale>
        <cfvo type="min"/>
        <cfvo type="percentile" val="50"/>
        <cfvo type="max"/>
        <color rgb="FFF8696B"/>
        <color rgb="FFFFEB84"/>
        <color rgb="FF63BE7B"/>
      </colorScale>
    </cfRule>
  </conditionalFormatting>
  <conditionalFormatting sqref="IF14:IF92">
    <cfRule type="colorScale" priority="611">
      <colorScale>
        <cfvo type="min"/>
        <cfvo type="percentile" val="50"/>
        <cfvo type="max"/>
        <color rgb="FFF8696B"/>
        <color rgb="FFFFEB84"/>
        <color rgb="FF63BE7B"/>
      </colorScale>
    </cfRule>
  </conditionalFormatting>
  <conditionalFormatting sqref="IU96:IV123">
    <cfRule type="colorScale" priority="609">
      <colorScale>
        <cfvo type="min"/>
        <cfvo type="percentile" val="50"/>
        <cfvo type="max"/>
        <color rgb="FFF8696B"/>
        <color rgb="FFFFEB84"/>
        <color rgb="FF63BE7B"/>
      </colorScale>
    </cfRule>
  </conditionalFormatting>
  <conditionalFormatting sqref="IU14:IU92">
    <cfRule type="colorScale" priority="608">
      <colorScale>
        <cfvo type="min"/>
        <cfvo type="percentile" val="50"/>
        <cfvo type="max"/>
        <color rgb="FF63BE7B"/>
        <color rgb="FFFFEB84"/>
        <color rgb="FFF8696B"/>
      </colorScale>
    </cfRule>
  </conditionalFormatting>
  <conditionalFormatting sqref="IM96:IN123">
    <cfRule type="colorScale" priority="607">
      <colorScale>
        <cfvo type="min"/>
        <cfvo type="percentile" val="50"/>
        <cfvo type="max"/>
        <color rgb="FFF8696B"/>
        <color rgb="FFFFEB84"/>
        <color rgb="FF63BE7B"/>
      </colorScale>
    </cfRule>
  </conditionalFormatting>
  <conditionalFormatting sqref="IO96:IP123">
    <cfRule type="colorScale" priority="606">
      <colorScale>
        <cfvo type="min"/>
        <cfvo type="percentile" val="50"/>
        <cfvo type="max"/>
        <color rgb="FFF8696B"/>
        <color rgb="FFFFEB84"/>
        <color rgb="FF63BE7B"/>
      </colorScale>
    </cfRule>
  </conditionalFormatting>
  <conditionalFormatting sqref="IU96:IV123">
    <cfRule type="colorScale" priority="605">
      <colorScale>
        <cfvo type="min"/>
        <cfvo type="percentile" val="50"/>
        <cfvo type="max"/>
        <color rgb="FF63BE7B"/>
        <color rgb="FFFFEB84"/>
        <color rgb="FFF8696B"/>
      </colorScale>
    </cfRule>
  </conditionalFormatting>
  <conditionalFormatting sqref="IO14:IP92">
    <cfRule type="colorScale" priority="604">
      <colorScale>
        <cfvo type="min"/>
        <cfvo type="percentile" val="50"/>
        <cfvo type="max"/>
        <color rgb="FFF8696B"/>
        <color rgb="FFFFEB84"/>
        <color rgb="FF63BE7B"/>
      </colorScale>
    </cfRule>
  </conditionalFormatting>
  <conditionalFormatting sqref="IQ96:IQ123">
    <cfRule type="colorScale" priority="603">
      <colorScale>
        <cfvo type="min"/>
        <cfvo type="percentile" val="50"/>
        <cfvo type="max"/>
        <color rgb="FFF8696B"/>
        <color rgb="FFFFEB84"/>
        <color rgb="FF63BE7B"/>
      </colorScale>
    </cfRule>
  </conditionalFormatting>
  <conditionalFormatting sqref="IZ14:JA92">
    <cfRule type="colorScale" priority="602">
      <colorScale>
        <cfvo type="min"/>
        <cfvo type="percentile" val="50"/>
        <cfvo type="max"/>
        <color rgb="FFF8696B"/>
        <color rgb="FFFFEB84"/>
        <color rgb="FF63BE7B"/>
      </colorScale>
    </cfRule>
  </conditionalFormatting>
  <conditionalFormatting sqref="IZ96:JB123">
    <cfRule type="colorScale" priority="601">
      <colorScale>
        <cfvo type="min"/>
        <cfvo type="percentile" val="50"/>
        <cfvo type="max"/>
        <color rgb="FFF8696B"/>
        <color rgb="FFFFEB84"/>
        <color rgb="FF63BE7B"/>
      </colorScale>
    </cfRule>
  </conditionalFormatting>
  <conditionalFormatting sqref="JC14:JC92">
    <cfRule type="colorScale" priority="600">
      <colorScale>
        <cfvo type="min"/>
        <cfvo type="percentile" val="50"/>
        <cfvo type="max"/>
        <color rgb="FFF8696B"/>
        <color rgb="FFFFEB84"/>
        <color rgb="FF63BE7B"/>
      </colorScale>
    </cfRule>
  </conditionalFormatting>
  <conditionalFormatting sqref="JC96:JC123">
    <cfRule type="colorScale" priority="599">
      <colorScale>
        <cfvo type="min"/>
        <cfvo type="percentile" val="50"/>
        <cfvo type="max"/>
        <color rgb="FFF8696B"/>
        <color rgb="FFFFEB84"/>
        <color rgb="FF63BE7B"/>
      </colorScale>
    </cfRule>
  </conditionalFormatting>
  <conditionalFormatting sqref="IP2:IP10 IL2:IL10">
    <cfRule type="colorScale" priority="598">
      <colorScale>
        <cfvo type="min"/>
        <cfvo type="percentile" val="50"/>
        <cfvo type="max"/>
        <color rgb="FFF8696B"/>
        <color rgb="FFFFEB84"/>
        <color rgb="FF63BE7B"/>
      </colorScale>
    </cfRule>
  </conditionalFormatting>
  <conditionalFormatting sqref="IM2:IN10">
    <cfRule type="colorScale" priority="597">
      <colorScale>
        <cfvo type="min"/>
        <cfvo type="percentile" val="50"/>
        <cfvo type="max"/>
        <color rgb="FFF8696B"/>
        <color rgb="FFFFEB84"/>
        <color rgb="FF63BE7B"/>
      </colorScale>
    </cfRule>
  </conditionalFormatting>
  <conditionalFormatting sqref="IQ2:IQ10">
    <cfRule type="colorScale" priority="596">
      <colorScale>
        <cfvo type="min"/>
        <cfvo type="percentile" val="50"/>
        <cfvo type="max"/>
        <color rgb="FFF8696B"/>
        <color rgb="FFFFEB84"/>
        <color rgb="FF63BE7B"/>
      </colorScale>
    </cfRule>
  </conditionalFormatting>
  <conditionalFormatting sqref="IJ14:IK92">
    <cfRule type="colorScale" priority="595">
      <colorScale>
        <cfvo type="min"/>
        <cfvo type="percentile" val="50"/>
        <cfvo type="max"/>
        <color rgb="FFF8696B"/>
        <color rgb="FFFFEB84"/>
        <color rgb="FF63BE7B"/>
      </colorScale>
    </cfRule>
  </conditionalFormatting>
  <conditionalFormatting sqref="IH14:II92">
    <cfRule type="colorScale" priority="594">
      <colorScale>
        <cfvo type="min"/>
        <cfvo type="percentile" val="50"/>
        <cfvo type="max"/>
        <color rgb="FFF8696B"/>
        <color rgb="FFFFEB84"/>
        <color rgb="FF63BE7B"/>
      </colorScale>
    </cfRule>
  </conditionalFormatting>
  <conditionalFormatting sqref="IN14:IN92">
    <cfRule type="colorScale" priority="593">
      <colorScale>
        <cfvo type="min"/>
        <cfvo type="percentile" val="50"/>
        <cfvo type="max"/>
        <color rgb="FFF8696B"/>
        <color rgb="FFFFEB84"/>
        <color rgb="FF63BE7B"/>
      </colorScale>
    </cfRule>
  </conditionalFormatting>
  <conditionalFormatting sqref="JB14:JB92">
    <cfRule type="colorScale" priority="592">
      <colorScale>
        <cfvo type="min"/>
        <cfvo type="percentile" val="50"/>
        <cfvo type="max"/>
        <color rgb="FFF8696B"/>
        <color rgb="FFFFEB84"/>
        <color rgb="FF63BE7B"/>
      </colorScale>
    </cfRule>
  </conditionalFormatting>
  <conditionalFormatting sqref="IH14:IH92">
    <cfRule type="colorScale" priority="591">
      <colorScale>
        <cfvo type="min"/>
        <cfvo type="percentile" val="50"/>
        <cfvo type="max"/>
        <color rgb="FFF8696B"/>
        <color rgb="FFFFEB84"/>
        <color rgb="FF63BE7B"/>
      </colorScale>
    </cfRule>
  </conditionalFormatting>
  <conditionalFormatting sqref="IG14:IG92">
    <cfRule type="colorScale" priority="590">
      <colorScale>
        <cfvo type="min"/>
        <cfvo type="percentile" val="50"/>
        <cfvo type="max"/>
        <color rgb="FFF8696B"/>
        <color rgb="FFFFEB84"/>
        <color rgb="FF63BE7B"/>
      </colorScale>
    </cfRule>
  </conditionalFormatting>
  <conditionalFormatting sqref="JD14:JD92">
    <cfRule type="colorScale" priority="589">
      <colorScale>
        <cfvo type="min"/>
        <cfvo type="percentile" val="50"/>
        <cfvo type="max"/>
        <color rgb="FFF8696B"/>
        <color rgb="FFFFEB84"/>
        <color rgb="FF63BE7B"/>
      </colorScale>
    </cfRule>
  </conditionalFormatting>
  <conditionalFormatting sqref="JD96:JD123">
    <cfRule type="colorScale" priority="588">
      <colorScale>
        <cfvo type="min"/>
        <cfvo type="percentile" val="50"/>
        <cfvo type="max"/>
        <color rgb="FFF8696B"/>
        <color rgb="FFFFEB84"/>
        <color rgb="FF63BE7B"/>
      </colorScale>
    </cfRule>
  </conditionalFormatting>
  <conditionalFormatting sqref="IR14:IR92">
    <cfRule type="colorScale" priority="587">
      <colorScale>
        <cfvo type="min"/>
        <cfvo type="percentile" val="50"/>
        <cfvo type="max"/>
        <color rgb="FFF8696B"/>
        <color rgb="FFFFEB84"/>
        <color rgb="FF63BE7B"/>
      </colorScale>
    </cfRule>
  </conditionalFormatting>
  <conditionalFormatting sqref="IR14:IR92">
    <cfRule type="colorScale" priority="586">
      <colorScale>
        <cfvo type="min"/>
        <cfvo type="percentile" val="50"/>
        <cfvo type="max"/>
        <color rgb="FFF8696B"/>
        <color rgb="FFFFEB84"/>
        <color rgb="FF63BE7B"/>
      </colorScale>
    </cfRule>
  </conditionalFormatting>
  <conditionalFormatting sqref="IU2:IU9">
    <cfRule type="colorScale" priority="585">
      <colorScale>
        <cfvo type="min"/>
        <cfvo type="percentile" val="50"/>
        <cfvo type="max"/>
        <color rgb="FFF8696B"/>
        <color rgb="FFFFEB84"/>
        <color rgb="FF63BE7B"/>
      </colorScale>
    </cfRule>
  </conditionalFormatting>
  <conditionalFormatting sqref="IY2:IY9">
    <cfRule type="colorScale" priority="584">
      <colorScale>
        <cfvo type="min"/>
        <cfvo type="percentile" val="50"/>
        <cfvo type="max"/>
        <color rgb="FFF8696B"/>
        <color rgb="FFFFEB84"/>
        <color rgb="FF63BE7B"/>
      </colorScale>
    </cfRule>
  </conditionalFormatting>
  <conditionalFormatting sqref="IW2:IW9">
    <cfRule type="colorScale" priority="583">
      <colorScale>
        <cfvo type="min"/>
        <cfvo type="percentile" val="50"/>
        <cfvo type="max"/>
        <color rgb="FFF8696B"/>
        <color rgb="FFFFEB84"/>
        <color rgb="FF63BE7B"/>
      </colorScale>
    </cfRule>
  </conditionalFormatting>
  <conditionalFormatting sqref="JA2:JA9">
    <cfRule type="colorScale" priority="582">
      <colorScale>
        <cfvo type="min"/>
        <cfvo type="percentile" val="50"/>
        <cfvo type="max"/>
        <color rgb="FFF8696B"/>
        <color rgb="FFFFEB84"/>
        <color rgb="FF63BE7B"/>
      </colorScale>
    </cfRule>
  </conditionalFormatting>
  <conditionalFormatting sqref="JT96:JT123">
    <cfRule type="colorScale" priority="576">
      <colorScale>
        <cfvo type="min"/>
        <cfvo type="percentile" val="50"/>
        <cfvo type="max"/>
        <color rgb="FFF8696B"/>
        <color rgb="FFFFEB84"/>
        <color rgb="FF63BE7B"/>
      </colorScale>
    </cfRule>
  </conditionalFormatting>
  <conditionalFormatting sqref="JM14:JM92">
    <cfRule type="colorScale" priority="570">
      <colorScale>
        <cfvo type="min"/>
        <cfvo type="percentile" val="50"/>
        <cfvo type="max"/>
        <color rgb="FFF8696B"/>
        <color rgb="FFFFEB84"/>
        <color rgb="FF63BE7B"/>
      </colorScale>
    </cfRule>
  </conditionalFormatting>
  <conditionalFormatting sqref="JQ96:JQ123 JG96:JL123">
    <cfRule type="colorScale" priority="578">
      <colorScale>
        <cfvo type="min"/>
        <cfvo type="percentile" val="50"/>
        <cfvo type="max"/>
        <color rgb="FFF8696B"/>
        <color rgb="FFFFEB84"/>
        <color rgb="FF63BE7B"/>
      </colorScale>
    </cfRule>
  </conditionalFormatting>
  <conditionalFormatting sqref="JR96:JS123">
    <cfRule type="colorScale" priority="577">
      <colorScale>
        <cfvo type="min"/>
        <cfvo type="percentile" val="50"/>
        <cfvo type="max"/>
        <color rgb="FFF8696B"/>
        <color rgb="FFFFEB84"/>
        <color rgb="FF63BE7B"/>
      </colorScale>
    </cfRule>
  </conditionalFormatting>
  <conditionalFormatting sqref="JQ15:JQ24 JG82:JG92 JG15:JG24 JQ82:JQ92 JL15:JL24 JL82:JL92">
    <cfRule type="colorScale" priority="575">
      <colorScale>
        <cfvo type="min"/>
        <cfvo type="percentile" val="50"/>
        <cfvo type="max"/>
        <color rgb="FFF8696B"/>
        <color rgb="FFFFEB84"/>
        <color rgb="FF63BE7B"/>
      </colorScale>
    </cfRule>
  </conditionalFormatting>
  <conditionalFormatting sqref="JF96:JF123">
    <cfRule type="colorScale" priority="574">
      <colorScale>
        <cfvo type="min"/>
        <cfvo type="percentile" val="50"/>
        <cfvo type="max"/>
        <color rgb="FFF8696B"/>
        <color rgb="FFFFEB84"/>
        <color rgb="FF63BE7B"/>
      </colorScale>
    </cfRule>
  </conditionalFormatting>
  <conditionalFormatting sqref="JT14:JT92">
    <cfRule type="colorScale" priority="579">
      <colorScale>
        <cfvo type="min"/>
        <cfvo type="percentile" val="50"/>
        <cfvo type="max"/>
        <color rgb="FFF8696B"/>
        <color rgb="FFFFEB84"/>
        <color rgb="FF63BE7B"/>
      </colorScale>
    </cfRule>
  </conditionalFormatting>
  <conditionalFormatting sqref="JQ25:JQ81 JG25:JG81 JL25:JL81">
    <cfRule type="colorScale" priority="580">
      <colorScale>
        <cfvo type="min"/>
        <cfvo type="percentile" val="50"/>
        <cfvo type="max"/>
        <color rgb="FFF8696B"/>
        <color rgb="FFFFEB84"/>
        <color rgb="FF63BE7B"/>
      </colorScale>
    </cfRule>
  </conditionalFormatting>
  <conditionalFormatting sqref="JR12:JS13 JS14:JS92">
    <cfRule type="colorScale" priority="581">
      <colorScale>
        <cfvo type="min"/>
        <cfvo type="percentile" val="50"/>
        <cfvo type="max"/>
        <color rgb="FFF8696B"/>
        <color rgb="FFFFEB84"/>
        <color rgb="FF63BE7B"/>
      </colorScale>
    </cfRule>
  </conditionalFormatting>
  <conditionalFormatting sqref="JL14 JG14">
    <cfRule type="colorScale" priority="573">
      <colorScale>
        <cfvo type="min"/>
        <cfvo type="percentile" val="50"/>
        <cfvo type="max"/>
        <color rgb="FFF8696B"/>
        <color rgb="FFFFEB84"/>
        <color rgb="FF63BE7B"/>
      </colorScale>
    </cfRule>
  </conditionalFormatting>
  <conditionalFormatting sqref="JQ14:JQ92">
    <cfRule type="colorScale" priority="572">
      <colorScale>
        <cfvo type="min"/>
        <cfvo type="percentile" val="50"/>
        <cfvo type="max"/>
        <color rgb="FFF8696B"/>
        <color rgb="FFFFEB84"/>
        <color rgb="FF63BE7B"/>
      </colorScale>
    </cfRule>
  </conditionalFormatting>
  <conditionalFormatting sqref="JF14:JF92">
    <cfRule type="colorScale" priority="571">
      <colorScale>
        <cfvo type="min"/>
        <cfvo type="percentile" val="50"/>
        <cfvo type="max"/>
        <color rgb="FFF8696B"/>
        <color rgb="FFFFEB84"/>
        <color rgb="FF63BE7B"/>
      </colorScale>
    </cfRule>
  </conditionalFormatting>
  <conditionalFormatting sqref="JU96:JV123">
    <cfRule type="colorScale" priority="569">
      <colorScale>
        <cfvo type="min"/>
        <cfvo type="percentile" val="50"/>
        <cfvo type="max"/>
        <color rgb="FFF8696B"/>
        <color rgb="FFFFEB84"/>
        <color rgb="FF63BE7B"/>
      </colorScale>
    </cfRule>
  </conditionalFormatting>
  <conditionalFormatting sqref="JU14:JU92">
    <cfRule type="colorScale" priority="568">
      <colorScale>
        <cfvo type="min"/>
        <cfvo type="percentile" val="50"/>
        <cfvo type="max"/>
        <color rgb="FF63BE7B"/>
        <color rgb="FFFFEB84"/>
        <color rgb="FFF8696B"/>
      </colorScale>
    </cfRule>
  </conditionalFormatting>
  <conditionalFormatting sqref="JM96:JN123">
    <cfRule type="colorScale" priority="567">
      <colorScale>
        <cfvo type="min"/>
        <cfvo type="percentile" val="50"/>
        <cfvo type="max"/>
        <color rgb="FFF8696B"/>
        <color rgb="FFFFEB84"/>
        <color rgb="FF63BE7B"/>
      </colorScale>
    </cfRule>
  </conditionalFormatting>
  <conditionalFormatting sqref="JO96:JP123">
    <cfRule type="colorScale" priority="566">
      <colorScale>
        <cfvo type="min"/>
        <cfvo type="percentile" val="50"/>
        <cfvo type="max"/>
        <color rgb="FFF8696B"/>
        <color rgb="FFFFEB84"/>
        <color rgb="FF63BE7B"/>
      </colorScale>
    </cfRule>
  </conditionalFormatting>
  <conditionalFormatting sqref="JU96:JV123">
    <cfRule type="colorScale" priority="565">
      <colorScale>
        <cfvo type="min"/>
        <cfvo type="percentile" val="50"/>
        <cfvo type="max"/>
        <color rgb="FF63BE7B"/>
        <color rgb="FFFFEB84"/>
        <color rgb="FFF8696B"/>
      </colorScale>
    </cfRule>
  </conditionalFormatting>
  <conditionalFormatting sqref="JO14:JP92">
    <cfRule type="colorScale" priority="564">
      <colorScale>
        <cfvo type="min"/>
        <cfvo type="percentile" val="50"/>
        <cfvo type="max"/>
        <color rgb="FFF8696B"/>
        <color rgb="FFFFEB84"/>
        <color rgb="FF63BE7B"/>
      </colorScale>
    </cfRule>
  </conditionalFormatting>
  <conditionalFormatting sqref="JQ96:JQ123">
    <cfRule type="colorScale" priority="563">
      <colorScale>
        <cfvo type="min"/>
        <cfvo type="percentile" val="50"/>
        <cfvo type="max"/>
        <color rgb="FFF8696B"/>
        <color rgb="FFFFEB84"/>
        <color rgb="FF63BE7B"/>
      </colorScale>
    </cfRule>
  </conditionalFormatting>
  <conditionalFormatting sqref="JZ14:KA92">
    <cfRule type="colorScale" priority="562">
      <colorScale>
        <cfvo type="min"/>
        <cfvo type="percentile" val="50"/>
        <cfvo type="max"/>
        <color rgb="FFF8696B"/>
        <color rgb="FFFFEB84"/>
        <color rgb="FF63BE7B"/>
      </colorScale>
    </cfRule>
  </conditionalFormatting>
  <conditionalFormatting sqref="JZ96:KB123">
    <cfRule type="colorScale" priority="561">
      <colorScale>
        <cfvo type="min"/>
        <cfvo type="percentile" val="50"/>
        <cfvo type="max"/>
        <color rgb="FFF8696B"/>
        <color rgb="FFFFEB84"/>
        <color rgb="FF63BE7B"/>
      </colorScale>
    </cfRule>
  </conditionalFormatting>
  <conditionalFormatting sqref="KC14:KC92">
    <cfRule type="colorScale" priority="560">
      <colorScale>
        <cfvo type="min"/>
        <cfvo type="percentile" val="50"/>
        <cfvo type="max"/>
        <color rgb="FFF8696B"/>
        <color rgb="FFFFEB84"/>
        <color rgb="FF63BE7B"/>
      </colorScale>
    </cfRule>
  </conditionalFormatting>
  <conditionalFormatting sqref="KC96:KC123">
    <cfRule type="colorScale" priority="559">
      <colorScale>
        <cfvo type="min"/>
        <cfvo type="percentile" val="50"/>
        <cfvo type="max"/>
        <color rgb="FFF8696B"/>
        <color rgb="FFFFEB84"/>
        <color rgb="FF63BE7B"/>
      </colorScale>
    </cfRule>
  </conditionalFormatting>
  <conditionalFormatting sqref="JP2:JP10 JL2:JL10">
    <cfRule type="colorScale" priority="558">
      <colorScale>
        <cfvo type="min"/>
        <cfvo type="percentile" val="50"/>
        <cfvo type="max"/>
        <color rgb="FFF8696B"/>
        <color rgb="FFFFEB84"/>
        <color rgb="FF63BE7B"/>
      </colorScale>
    </cfRule>
  </conditionalFormatting>
  <conditionalFormatting sqref="JM2:JN10">
    <cfRule type="colorScale" priority="557">
      <colorScale>
        <cfvo type="min"/>
        <cfvo type="percentile" val="50"/>
        <cfvo type="max"/>
        <color rgb="FFF8696B"/>
        <color rgb="FFFFEB84"/>
        <color rgb="FF63BE7B"/>
      </colorScale>
    </cfRule>
  </conditionalFormatting>
  <conditionalFormatting sqref="JQ2:JQ10">
    <cfRule type="colorScale" priority="556">
      <colorScale>
        <cfvo type="min"/>
        <cfvo type="percentile" val="50"/>
        <cfvo type="max"/>
        <color rgb="FFF8696B"/>
        <color rgb="FFFFEB84"/>
        <color rgb="FF63BE7B"/>
      </colorScale>
    </cfRule>
  </conditionalFormatting>
  <conditionalFormatting sqref="JJ14:JK92">
    <cfRule type="colorScale" priority="555">
      <colorScale>
        <cfvo type="min"/>
        <cfvo type="percentile" val="50"/>
        <cfvo type="max"/>
        <color rgb="FFF8696B"/>
        <color rgb="FFFFEB84"/>
        <color rgb="FF63BE7B"/>
      </colorScale>
    </cfRule>
  </conditionalFormatting>
  <conditionalFormatting sqref="JH14:JI92">
    <cfRule type="colorScale" priority="554">
      <colorScale>
        <cfvo type="min"/>
        <cfvo type="percentile" val="50"/>
        <cfvo type="max"/>
        <color rgb="FFF8696B"/>
        <color rgb="FFFFEB84"/>
        <color rgb="FF63BE7B"/>
      </colorScale>
    </cfRule>
  </conditionalFormatting>
  <conditionalFormatting sqref="JN14:JN92">
    <cfRule type="colorScale" priority="553">
      <colorScale>
        <cfvo type="min"/>
        <cfvo type="percentile" val="50"/>
        <cfvo type="max"/>
        <color rgb="FFF8696B"/>
        <color rgb="FFFFEB84"/>
        <color rgb="FF63BE7B"/>
      </colorScale>
    </cfRule>
  </conditionalFormatting>
  <conditionalFormatting sqref="KB14:KB92">
    <cfRule type="colorScale" priority="552">
      <colorScale>
        <cfvo type="min"/>
        <cfvo type="percentile" val="50"/>
        <cfvo type="max"/>
        <color rgb="FFF8696B"/>
        <color rgb="FFFFEB84"/>
        <color rgb="FF63BE7B"/>
      </colorScale>
    </cfRule>
  </conditionalFormatting>
  <conditionalFormatting sqref="JH14:JH92">
    <cfRule type="colorScale" priority="551">
      <colorScale>
        <cfvo type="min"/>
        <cfvo type="percentile" val="50"/>
        <cfvo type="max"/>
        <color rgb="FFF8696B"/>
        <color rgb="FFFFEB84"/>
        <color rgb="FF63BE7B"/>
      </colorScale>
    </cfRule>
  </conditionalFormatting>
  <conditionalFormatting sqref="JG14:JG92">
    <cfRule type="colorScale" priority="550">
      <colorScale>
        <cfvo type="min"/>
        <cfvo type="percentile" val="50"/>
        <cfvo type="max"/>
        <color rgb="FFF8696B"/>
        <color rgb="FFFFEB84"/>
        <color rgb="FF63BE7B"/>
      </colorScale>
    </cfRule>
  </conditionalFormatting>
  <conditionalFormatting sqref="KD14:KD92">
    <cfRule type="colorScale" priority="549">
      <colorScale>
        <cfvo type="min"/>
        <cfvo type="percentile" val="50"/>
        <cfvo type="max"/>
        <color rgb="FFF8696B"/>
        <color rgb="FFFFEB84"/>
        <color rgb="FF63BE7B"/>
      </colorScale>
    </cfRule>
  </conditionalFormatting>
  <conditionalFormatting sqref="KD96:KD123">
    <cfRule type="colorScale" priority="548">
      <colorScale>
        <cfvo type="min"/>
        <cfvo type="percentile" val="50"/>
        <cfvo type="max"/>
        <color rgb="FFF8696B"/>
        <color rgb="FFFFEB84"/>
        <color rgb="FF63BE7B"/>
      </colorScale>
    </cfRule>
  </conditionalFormatting>
  <conditionalFormatting sqref="JR14:JR92">
    <cfRule type="colorScale" priority="547">
      <colorScale>
        <cfvo type="min"/>
        <cfvo type="percentile" val="50"/>
        <cfvo type="max"/>
        <color rgb="FFF8696B"/>
        <color rgb="FFFFEB84"/>
        <color rgb="FF63BE7B"/>
      </colorScale>
    </cfRule>
  </conditionalFormatting>
  <conditionalFormatting sqref="JR14:JR92">
    <cfRule type="colorScale" priority="546">
      <colorScale>
        <cfvo type="min"/>
        <cfvo type="percentile" val="50"/>
        <cfvo type="max"/>
        <color rgb="FFF8696B"/>
        <color rgb="FFFFEB84"/>
        <color rgb="FF63BE7B"/>
      </colorScale>
    </cfRule>
  </conditionalFormatting>
  <conditionalFormatting sqref="JU2:JU10">
    <cfRule type="colorScale" priority="545">
      <colorScale>
        <cfvo type="min"/>
        <cfvo type="percentile" val="50"/>
        <cfvo type="max"/>
        <color rgb="FFF8696B"/>
        <color rgb="FFFFEB84"/>
        <color rgb="FF63BE7B"/>
      </colorScale>
    </cfRule>
  </conditionalFormatting>
  <conditionalFormatting sqref="JY2:JY10">
    <cfRule type="colorScale" priority="544">
      <colorScale>
        <cfvo type="min"/>
        <cfvo type="percentile" val="50"/>
        <cfvo type="max"/>
        <color rgb="FFF8696B"/>
        <color rgb="FFFFEB84"/>
        <color rgb="FF63BE7B"/>
      </colorScale>
    </cfRule>
  </conditionalFormatting>
  <conditionalFormatting sqref="JW2:JW10">
    <cfRule type="colorScale" priority="543">
      <colorScale>
        <cfvo type="min"/>
        <cfvo type="percentile" val="50"/>
        <cfvo type="max"/>
        <color rgb="FFF8696B"/>
        <color rgb="FFFFEB84"/>
        <color rgb="FF63BE7B"/>
      </colorScale>
    </cfRule>
  </conditionalFormatting>
  <conditionalFormatting sqref="KA2:KA10">
    <cfRule type="colorScale" priority="542">
      <colorScale>
        <cfvo type="min"/>
        <cfvo type="percentile" val="50"/>
        <cfvo type="max"/>
        <color rgb="FFF8696B"/>
        <color rgb="FFFFEB84"/>
        <color rgb="FF63BE7B"/>
      </colorScale>
    </cfRule>
  </conditionalFormatting>
  <conditionalFormatting sqref="HL14:HL92">
    <cfRule type="colorScale" priority="541">
      <colorScale>
        <cfvo type="min"/>
        <cfvo type="percentile" val="50"/>
        <cfvo type="max"/>
        <color rgb="FFF8696B"/>
        <color rgb="FFFFEB84"/>
        <color rgb="FF63BE7B"/>
      </colorScale>
    </cfRule>
  </conditionalFormatting>
  <conditionalFormatting sqref="IL15:IL24 IL82:IL92">
    <cfRule type="colorScale" priority="539">
      <colorScale>
        <cfvo type="min"/>
        <cfvo type="percentile" val="50"/>
        <cfvo type="max"/>
        <color rgb="FFF8696B"/>
        <color rgb="FFFFEB84"/>
        <color rgb="FF63BE7B"/>
      </colorScale>
    </cfRule>
  </conditionalFormatting>
  <conditionalFormatting sqref="IL25:IL81">
    <cfRule type="colorScale" priority="540">
      <colorScale>
        <cfvo type="min"/>
        <cfvo type="percentile" val="50"/>
        <cfvo type="max"/>
        <color rgb="FFF8696B"/>
        <color rgb="FFFFEB84"/>
        <color rgb="FF63BE7B"/>
      </colorScale>
    </cfRule>
  </conditionalFormatting>
  <conditionalFormatting sqref="IL14">
    <cfRule type="colorScale" priority="538">
      <colorScale>
        <cfvo type="min"/>
        <cfvo type="percentile" val="50"/>
        <cfvo type="max"/>
        <color rgb="FFF8696B"/>
        <color rgb="FFFFEB84"/>
        <color rgb="FF63BE7B"/>
      </colorScale>
    </cfRule>
  </conditionalFormatting>
  <conditionalFormatting sqref="IL14:IL92">
    <cfRule type="colorScale" priority="537">
      <colorScale>
        <cfvo type="min"/>
        <cfvo type="percentile" val="50"/>
        <cfvo type="max"/>
        <color rgb="FFF8696B"/>
        <color rgb="FFFFEB84"/>
        <color rgb="FF63BE7B"/>
      </colorScale>
    </cfRule>
  </conditionalFormatting>
  <conditionalFormatting sqref="KT96:KT123">
    <cfRule type="colorScale" priority="531">
      <colorScale>
        <cfvo type="min"/>
        <cfvo type="percentile" val="50"/>
        <cfvo type="max"/>
        <color rgb="FFF8696B"/>
        <color rgb="FFFFEB84"/>
        <color rgb="FF63BE7B"/>
      </colorScale>
    </cfRule>
  </conditionalFormatting>
  <conditionalFormatting sqref="KM14:KM92">
    <cfRule type="colorScale" priority="525">
      <colorScale>
        <cfvo type="min"/>
        <cfvo type="percentile" val="50"/>
        <cfvo type="max"/>
        <color rgb="FFF8696B"/>
        <color rgb="FFFFEB84"/>
        <color rgb="FF63BE7B"/>
      </colorScale>
    </cfRule>
  </conditionalFormatting>
  <conditionalFormatting sqref="KQ96:KQ123 KG96:KL123">
    <cfRule type="colorScale" priority="533">
      <colorScale>
        <cfvo type="min"/>
        <cfvo type="percentile" val="50"/>
        <cfvo type="max"/>
        <color rgb="FFF8696B"/>
        <color rgb="FFFFEB84"/>
        <color rgb="FF63BE7B"/>
      </colorScale>
    </cfRule>
  </conditionalFormatting>
  <conditionalFormatting sqref="KR96:KS123">
    <cfRule type="colorScale" priority="532">
      <colorScale>
        <cfvo type="min"/>
        <cfvo type="percentile" val="50"/>
        <cfvo type="max"/>
        <color rgb="FFF8696B"/>
        <color rgb="FFFFEB84"/>
        <color rgb="FF63BE7B"/>
      </colorScale>
    </cfRule>
  </conditionalFormatting>
  <conditionalFormatting sqref="KQ15:KQ24 KG82:KG92 KG15:KG24 KQ82:KQ92 KL15:KL24 KL82:KL92">
    <cfRule type="colorScale" priority="530">
      <colorScale>
        <cfvo type="min"/>
        <cfvo type="percentile" val="50"/>
        <cfvo type="max"/>
        <color rgb="FFF8696B"/>
        <color rgb="FFFFEB84"/>
        <color rgb="FF63BE7B"/>
      </colorScale>
    </cfRule>
  </conditionalFormatting>
  <conditionalFormatting sqref="KF96:KF123">
    <cfRule type="colorScale" priority="529">
      <colorScale>
        <cfvo type="min"/>
        <cfvo type="percentile" val="50"/>
        <cfvo type="max"/>
        <color rgb="FFF8696B"/>
        <color rgb="FFFFEB84"/>
        <color rgb="FF63BE7B"/>
      </colorScale>
    </cfRule>
  </conditionalFormatting>
  <conditionalFormatting sqref="KT14:KT92">
    <cfRule type="colorScale" priority="534">
      <colorScale>
        <cfvo type="min"/>
        <cfvo type="percentile" val="50"/>
        <cfvo type="max"/>
        <color rgb="FFF8696B"/>
        <color rgb="FFFFEB84"/>
        <color rgb="FF63BE7B"/>
      </colorScale>
    </cfRule>
  </conditionalFormatting>
  <conditionalFormatting sqref="KQ25:KQ81 KG25:KG81 KL25:KL81">
    <cfRule type="colorScale" priority="535">
      <colorScale>
        <cfvo type="min"/>
        <cfvo type="percentile" val="50"/>
        <cfvo type="max"/>
        <color rgb="FFF8696B"/>
        <color rgb="FFFFEB84"/>
        <color rgb="FF63BE7B"/>
      </colorScale>
    </cfRule>
  </conditionalFormatting>
  <conditionalFormatting sqref="KR12:KS13 KS14:KS92">
    <cfRule type="colorScale" priority="536">
      <colorScale>
        <cfvo type="min"/>
        <cfvo type="percentile" val="50"/>
        <cfvo type="max"/>
        <color rgb="FFF8696B"/>
        <color rgb="FFFFEB84"/>
        <color rgb="FF63BE7B"/>
      </colorScale>
    </cfRule>
  </conditionalFormatting>
  <conditionalFormatting sqref="KL14 KG14">
    <cfRule type="colorScale" priority="528">
      <colorScale>
        <cfvo type="min"/>
        <cfvo type="percentile" val="50"/>
        <cfvo type="max"/>
        <color rgb="FFF8696B"/>
        <color rgb="FFFFEB84"/>
        <color rgb="FF63BE7B"/>
      </colorScale>
    </cfRule>
  </conditionalFormatting>
  <conditionalFormatting sqref="KQ14:KQ92">
    <cfRule type="colorScale" priority="527">
      <colorScale>
        <cfvo type="min"/>
        <cfvo type="percentile" val="50"/>
        <cfvo type="max"/>
        <color rgb="FFF8696B"/>
        <color rgb="FFFFEB84"/>
        <color rgb="FF63BE7B"/>
      </colorScale>
    </cfRule>
  </conditionalFormatting>
  <conditionalFormatting sqref="KF14:KF92">
    <cfRule type="colorScale" priority="526">
      <colorScale>
        <cfvo type="min"/>
        <cfvo type="percentile" val="50"/>
        <cfvo type="max"/>
        <color rgb="FFF8696B"/>
        <color rgb="FFFFEB84"/>
        <color rgb="FF63BE7B"/>
      </colorScale>
    </cfRule>
  </conditionalFormatting>
  <conditionalFormatting sqref="KU96:KV123">
    <cfRule type="colorScale" priority="524">
      <colorScale>
        <cfvo type="min"/>
        <cfvo type="percentile" val="50"/>
        <cfvo type="max"/>
        <color rgb="FFF8696B"/>
        <color rgb="FFFFEB84"/>
        <color rgb="FF63BE7B"/>
      </colorScale>
    </cfRule>
  </conditionalFormatting>
  <conditionalFormatting sqref="KU14:KU92">
    <cfRule type="colorScale" priority="523">
      <colorScale>
        <cfvo type="min"/>
        <cfvo type="percentile" val="50"/>
        <cfvo type="max"/>
        <color rgb="FF63BE7B"/>
        <color rgb="FFFFEB84"/>
        <color rgb="FFF8696B"/>
      </colorScale>
    </cfRule>
  </conditionalFormatting>
  <conditionalFormatting sqref="KM96:KN123">
    <cfRule type="colorScale" priority="522">
      <colorScale>
        <cfvo type="min"/>
        <cfvo type="percentile" val="50"/>
        <cfvo type="max"/>
        <color rgb="FFF8696B"/>
        <color rgb="FFFFEB84"/>
        <color rgb="FF63BE7B"/>
      </colorScale>
    </cfRule>
  </conditionalFormatting>
  <conditionalFormatting sqref="KO96:KP123">
    <cfRule type="colorScale" priority="521">
      <colorScale>
        <cfvo type="min"/>
        <cfvo type="percentile" val="50"/>
        <cfvo type="max"/>
        <color rgb="FFF8696B"/>
        <color rgb="FFFFEB84"/>
        <color rgb="FF63BE7B"/>
      </colorScale>
    </cfRule>
  </conditionalFormatting>
  <conditionalFormatting sqref="KU96:KV123">
    <cfRule type="colorScale" priority="520">
      <colorScale>
        <cfvo type="min"/>
        <cfvo type="percentile" val="50"/>
        <cfvo type="max"/>
        <color rgb="FF63BE7B"/>
        <color rgb="FFFFEB84"/>
        <color rgb="FFF8696B"/>
      </colorScale>
    </cfRule>
  </conditionalFormatting>
  <conditionalFormatting sqref="KO14:KP92">
    <cfRule type="colorScale" priority="519">
      <colorScale>
        <cfvo type="min"/>
        <cfvo type="percentile" val="50"/>
        <cfvo type="max"/>
        <color rgb="FFF8696B"/>
        <color rgb="FFFFEB84"/>
        <color rgb="FF63BE7B"/>
      </colorScale>
    </cfRule>
  </conditionalFormatting>
  <conditionalFormatting sqref="KQ96:KQ123">
    <cfRule type="colorScale" priority="518">
      <colorScale>
        <cfvo type="min"/>
        <cfvo type="percentile" val="50"/>
        <cfvo type="max"/>
        <color rgb="FFF8696B"/>
        <color rgb="FFFFEB84"/>
        <color rgb="FF63BE7B"/>
      </colorScale>
    </cfRule>
  </conditionalFormatting>
  <conditionalFormatting sqref="KZ14:LA92">
    <cfRule type="colorScale" priority="517">
      <colorScale>
        <cfvo type="min"/>
        <cfvo type="percentile" val="50"/>
        <cfvo type="max"/>
        <color rgb="FFF8696B"/>
        <color rgb="FFFFEB84"/>
        <color rgb="FF63BE7B"/>
      </colorScale>
    </cfRule>
  </conditionalFormatting>
  <conditionalFormatting sqref="KZ96:LB123">
    <cfRule type="colorScale" priority="516">
      <colorScale>
        <cfvo type="min"/>
        <cfvo type="percentile" val="50"/>
        <cfvo type="max"/>
        <color rgb="FFF8696B"/>
        <color rgb="FFFFEB84"/>
        <color rgb="FF63BE7B"/>
      </colorScale>
    </cfRule>
  </conditionalFormatting>
  <conditionalFormatting sqref="LC14:LC92">
    <cfRule type="colorScale" priority="515">
      <colorScale>
        <cfvo type="min"/>
        <cfvo type="percentile" val="50"/>
        <cfvo type="max"/>
        <color rgb="FFF8696B"/>
        <color rgb="FFFFEB84"/>
        <color rgb="FF63BE7B"/>
      </colorScale>
    </cfRule>
  </conditionalFormatting>
  <conditionalFormatting sqref="LC96:LC123">
    <cfRule type="colorScale" priority="514">
      <colorScale>
        <cfvo type="min"/>
        <cfvo type="percentile" val="50"/>
        <cfvo type="max"/>
        <color rgb="FFF8696B"/>
        <color rgb="FFFFEB84"/>
        <color rgb="FF63BE7B"/>
      </colorScale>
    </cfRule>
  </conditionalFormatting>
  <conditionalFormatting sqref="KP2:KP10 KL2:KL10">
    <cfRule type="colorScale" priority="513">
      <colorScale>
        <cfvo type="min"/>
        <cfvo type="percentile" val="50"/>
        <cfvo type="max"/>
        <color rgb="FFF8696B"/>
        <color rgb="FFFFEB84"/>
        <color rgb="FF63BE7B"/>
      </colorScale>
    </cfRule>
  </conditionalFormatting>
  <conditionalFormatting sqref="KM2:KN10">
    <cfRule type="colorScale" priority="512">
      <colorScale>
        <cfvo type="min"/>
        <cfvo type="percentile" val="50"/>
        <cfvo type="max"/>
        <color rgb="FFF8696B"/>
        <color rgb="FFFFEB84"/>
        <color rgb="FF63BE7B"/>
      </colorScale>
    </cfRule>
  </conditionalFormatting>
  <conditionalFormatting sqref="KQ2:KQ10">
    <cfRule type="colorScale" priority="511">
      <colorScale>
        <cfvo type="min"/>
        <cfvo type="percentile" val="50"/>
        <cfvo type="max"/>
        <color rgb="FFF8696B"/>
        <color rgb="FFFFEB84"/>
        <color rgb="FF63BE7B"/>
      </colorScale>
    </cfRule>
  </conditionalFormatting>
  <conditionalFormatting sqref="KJ14:KK92">
    <cfRule type="colorScale" priority="510">
      <colorScale>
        <cfvo type="min"/>
        <cfvo type="percentile" val="50"/>
        <cfvo type="max"/>
        <color rgb="FFF8696B"/>
        <color rgb="FFFFEB84"/>
        <color rgb="FF63BE7B"/>
      </colorScale>
    </cfRule>
  </conditionalFormatting>
  <conditionalFormatting sqref="KH14:KI92">
    <cfRule type="colorScale" priority="509">
      <colorScale>
        <cfvo type="min"/>
        <cfvo type="percentile" val="50"/>
        <cfvo type="max"/>
        <color rgb="FFF8696B"/>
        <color rgb="FFFFEB84"/>
        <color rgb="FF63BE7B"/>
      </colorScale>
    </cfRule>
  </conditionalFormatting>
  <conditionalFormatting sqref="KN14:KN92">
    <cfRule type="colorScale" priority="508">
      <colorScale>
        <cfvo type="min"/>
        <cfvo type="percentile" val="50"/>
        <cfvo type="max"/>
        <color rgb="FFF8696B"/>
        <color rgb="FFFFEB84"/>
        <color rgb="FF63BE7B"/>
      </colorScale>
    </cfRule>
  </conditionalFormatting>
  <conditionalFormatting sqref="LB14:LB92">
    <cfRule type="colorScale" priority="507">
      <colorScale>
        <cfvo type="min"/>
        <cfvo type="percentile" val="50"/>
        <cfvo type="max"/>
        <color rgb="FFF8696B"/>
        <color rgb="FFFFEB84"/>
        <color rgb="FF63BE7B"/>
      </colorScale>
    </cfRule>
  </conditionalFormatting>
  <conditionalFormatting sqref="KH14:KH92">
    <cfRule type="colorScale" priority="506">
      <colorScale>
        <cfvo type="min"/>
        <cfvo type="percentile" val="50"/>
        <cfvo type="max"/>
        <color rgb="FFF8696B"/>
        <color rgb="FFFFEB84"/>
        <color rgb="FF63BE7B"/>
      </colorScale>
    </cfRule>
  </conditionalFormatting>
  <conditionalFormatting sqref="KG14:KG92">
    <cfRule type="colorScale" priority="505">
      <colorScale>
        <cfvo type="min"/>
        <cfvo type="percentile" val="50"/>
        <cfvo type="max"/>
        <color rgb="FFF8696B"/>
        <color rgb="FFFFEB84"/>
        <color rgb="FF63BE7B"/>
      </colorScale>
    </cfRule>
  </conditionalFormatting>
  <conditionalFormatting sqref="LD14:LD92">
    <cfRule type="colorScale" priority="504">
      <colorScale>
        <cfvo type="min"/>
        <cfvo type="percentile" val="50"/>
        <cfvo type="max"/>
        <color rgb="FFF8696B"/>
        <color rgb="FFFFEB84"/>
        <color rgb="FF63BE7B"/>
      </colorScale>
    </cfRule>
  </conditionalFormatting>
  <conditionalFormatting sqref="LD96:LD123">
    <cfRule type="colorScale" priority="503">
      <colorScale>
        <cfvo type="min"/>
        <cfvo type="percentile" val="50"/>
        <cfvo type="max"/>
        <color rgb="FFF8696B"/>
        <color rgb="FFFFEB84"/>
        <color rgb="FF63BE7B"/>
      </colorScale>
    </cfRule>
  </conditionalFormatting>
  <conditionalFormatting sqref="KR14:KR92">
    <cfRule type="colorScale" priority="502">
      <colorScale>
        <cfvo type="min"/>
        <cfvo type="percentile" val="50"/>
        <cfvo type="max"/>
        <color rgb="FFF8696B"/>
        <color rgb="FFFFEB84"/>
        <color rgb="FF63BE7B"/>
      </colorScale>
    </cfRule>
  </conditionalFormatting>
  <conditionalFormatting sqref="KR14:KR92">
    <cfRule type="colorScale" priority="501">
      <colorScale>
        <cfvo type="min"/>
        <cfvo type="percentile" val="50"/>
        <cfvo type="max"/>
        <color rgb="FFF8696B"/>
        <color rgb="FFFFEB84"/>
        <color rgb="FF63BE7B"/>
      </colorScale>
    </cfRule>
  </conditionalFormatting>
  <conditionalFormatting sqref="KU2:KU10">
    <cfRule type="colorScale" priority="500">
      <colorScale>
        <cfvo type="min"/>
        <cfvo type="percentile" val="50"/>
        <cfvo type="max"/>
        <color rgb="FFF8696B"/>
        <color rgb="FFFFEB84"/>
        <color rgb="FF63BE7B"/>
      </colorScale>
    </cfRule>
  </conditionalFormatting>
  <conditionalFormatting sqref="KY2:KY10">
    <cfRule type="colorScale" priority="499">
      <colorScale>
        <cfvo type="min"/>
        <cfvo type="percentile" val="50"/>
        <cfvo type="max"/>
        <color rgb="FFF8696B"/>
        <color rgb="FFFFEB84"/>
        <color rgb="FF63BE7B"/>
      </colorScale>
    </cfRule>
  </conditionalFormatting>
  <conditionalFormatting sqref="KW2:KW10">
    <cfRule type="colorScale" priority="498">
      <colorScale>
        <cfvo type="min"/>
        <cfvo type="percentile" val="50"/>
        <cfvo type="max"/>
        <color rgb="FFF8696B"/>
        <color rgb="FFFFEB84"/>
        <color rgb="FF63BE7B"/>
      </colorScale>
    </cfRule>
  </conditionalFormatting>
  <conditionalFormatting sqref="LA2:LA10">
    <cfRule type="colorScale" priority="497">
      <colorScale>
        <cfvo type="min"/>
        <cfvo type="percentile" val="50"/>
        <cfvo type="max"/>
        <color rgb="FFF8696B"/>
        <color rgb="FFFFEB84"/>
        <color rgb="FF63BE7B"/>
      </colorScale>
    </cfRule>
  </conditionalFormatting>
  <conditionalFormatting sqref="LT96:LT123">
    <cfRule type="colorScale" priority="491">
      <colorScale>
        <cfvo type="min"/>
        <cfvo type="percentile" val="50"/>
        <cfvo type="max"/>
        <color rgb="FFF8696B"/>
        <color rgb="FFFFEB84"/>
        <color rgb="FF63BE7B"/>
      </colorScale>
    </cfRule>
  </conditionalFormatting>
  <conditionalFormatting sqref="LM14:LM92">
    <cfRule type="colorScale" priority="485">
      <colorScale>
        <cfvo type="min"/>
        <cfvo type="percentile" val="50"/>
        <cfvo type="max"/>
        <color rgb="FFF8696B"/>
        <color rgb="FFFFEB84"/>
        <color rgb="FF63BE7B"/>
      </colorScale>
    </cfRule>
  </conditionalFormatting>
  <conditionalFormatting sqref="LQ96:LQ123 LG96:LL123">
    <cfRule type="colorScale" priority="493">
      <colorScale>
        <cfvo type="min"/>
        <cfvo type="percentile" val="50"/>
        <cfvo type="max"/>
        <color rgb="FFF8696B"/>
        <color rgb="FFFFEB84"/>
        <color rgb="FF63BE7B"/>
      </colorScale>
    </cfRule>
  </conditionalFormatting>
  <conditionalFormatting sqref="LR96:LS123">
    <cfRule type="colorScale" priority="492">
      <colorScale>
        <cfvo type="min"/>
        <cfvo type="percentile" val="50"/>
        <cfvo type="max"/>
        <color rgb="FFF8696B"/>
        <color rgb="FFFFEB84"/>
        <color rgb="FF63BE7B"/>
      </colorScale>
    </cfRule>
  </conditionalFormatting>
  <conditionalFormatting sqref="LQ15:LQ24 LG82:LG92 LG15:LG24 LQ82:LQ92 LL15:LL24 LL82:LL92">
    <cfRule type="colorScale" priority="490">
      <colorScale>
        <cfvo type="min"/>
        <cfvo type="percentile" val="50"/>
        <cfvo type="max"/>
        <color rgb="FFF8696B"/>
        <color rgb="FFFFEB84"/>
        <color rgb="FF63BE7B"/>
      </colorScale>
    </cfRule>
  </conditionalFormatting>
  <conditionalFormatting sqref="LF96:LF123">
    <cfRule type="colorScale" priority="489">
      <colorScale>
        <cfvo type="min"/>
        <cfvo type="percentile" val="50"/>
        <cfvo type="max"/>
        <color rgb="FFF8696B"/>
        <color rgb="FFFFEB84"/>
        <color rgb="FF63BE7B"/>
      </colorScale>
    </cfRule>
  </conditionalFormatting>
  <conditionalFormatting sqref="LT14:LT92">
    <cfRule type="colorScale" priority="494">
      <colorScale>
        <cfvo type="min"/>
        <cfvo type="percentile" val="50"/>
        <cfvo type="max"/>
        <color rgb="FFF8696B"/>
        <color rgb="FFFFEB84"/>
        <color rgb="FF63BE7B"/>
      </colorScale>
    </cfRule>
  </conditionalFormatting>
  <conditionalFormatting sqref="LQ25:LQ81 LG25:LG81 LL25:LL81">
    <cfRule type="colorScale" priority="495">
      <colorScale>
        <cfvo type="min"/>
        <cfvo type="percentile" val="50"/>
        <cfvo type="max"/>
        <color rgb="FFF8696B"/>
        <color rgb="FFFFEB84"/>
        <color rgb="FF63BE7B"/>
      </colorScale>
    </cfRule>
  </conditionalFormatting>
  <conditionalFormatting sqref="LR12:LS13 LS14:LS92">
    <cfRule type="colorScale" priority="496">
      <colorScale>
        <cfvo type="min"/>
        <cfvo type="percentile" val="50"/>
        <cfvo type="max"/>
        <color rgb="FFF8696B"/>
        <color rgb="FFFFEB84"/>
        <color rgb="FF63BE7B"/>
      </colorScale>
    </cfRule>
  </conditionalFormatting>
  <conditionalFormatting sqref="LL14 LG14">
    <cfRule type="colorScale" priority="488">
      <colorScale>
        <cfvo type="min"/>
        <cfvo type="percentile" val="50"/>
        <cfvo type="max"/>
        <color rgb="FFF8696B"/>
        <color rgb="FFFFEB84"/>
        <color rgb="FF63BE7B"/>
      </colorScale>
    </cfRule>
  </conditionalFormatting>
  <conditionalFormatting sqref="LQ14:LQ92">
    <cfRule type="colorScale" priority="487">
      <colorScale>
        <cfvo type="min"/>
        <cfvo type="percentile" val="50"/>
        <cfvo type="max"/>
        <color rgb="FFF8696B"/>
        <color rgb="FFFFEB84"/>
        <color rgb="FF63BE7B"/>
      </colorScale>
    </cfRule>
  </conditionalFormatting>
  <conditionalFormatting sqref="LF14:LF92">
    <cfRule type="colorScale" priority="486">
      <colorScale>
        <cfvo type="min"/>
        <cfvo type="percentile" val="50"/>
        <cfvo type="max"/>
        <color rgb="FFF8696B"/>
        <color rgb="FFFFEB84"/>
        <color rgb="FF63BE7B"/>
      </colorScale>
    </cfRule>
  </conditionalFormatting>
  <conditionalFormatting sqref="LU96:LV123">
    <cfRule type="colorScale" priority="484">
      <colorScale>
        <cfvo type="min"/>
        <cfvo type="percentile" val="50"/>
        <cfvo type="max"/>
        <color rgb="FFF8696B"/>
        <color rgb="FFFFEB84"/>
        <color rgb="FF63BE7B"/>
      </colorScale>
    </cfRule>
  </conditionalFormatting>
  <conditionalFormatting sqref="LU14:LU92">
    <cfRule type="colorScale" priority="483">
      <colorScale>
        <cfvo type="min"/>
        <cfvo type="percentile" val="50"/>
        <cfvo type="max"/>
        <color rgb="FF63BE7B"/>
        <color rgb="FFFFEB84"/>
        <color rgb="FFF8696B"/>
      </colorScale>
    </cfRule>
  </conditionalFormatting>
  <conditionalFormatting sqref="LM96:LN123">
    <cfRule type="colorScale" priority="482">
      <colorScale>
        <cfvo type="min"/>
        <cfvo type="percentile" val="50"/>
        <cfvo type="max"/>
        <color rgb="FFF8696B"/>
        <color rgb="FFFFEB84"/>
        <color rgb="FF63BE7B"/>
      </colorScale>
    </cfRule>
  </conditionalFormatting>
  <conditionalFormatting sqref="LO96:LP123">
    <cfRule type="colorScale" priority="481">
      <colorScale>
        <cfvo type="min"/>
        <cfvo type="percentile" val="50"/>
        <cfvo type="max"/>
        <color rgb="FFF8696B"/>
        <color rgb="FFFFEB84"/>
        <color rgb="FF63BE7B"/>
      </colorScale>
    </cfRule>
  </conditionalFormatting>
  <conditionalFormatting sqref="LU96:LV123">
    <cfRule type="colorScale" priority="480">
      <colorScale>
        <cfvo type="min"/>
        <cfvo type="percentile" val="50"/>
        <cfvo type="max"/>
        <color rgb="FF63BE7B"/>
        <color rgb="FFFFEB84"/>
        <color rgb="FFF8696B"/>
      </colorScale>
    </cfRule>
  </conditionalFormatting>
  <conditionalFormatting sqref="LO14:LP92">
    <cfRule type="colorScale" priority="479">
      <colorScale>
        <cfvo type="min"/>
        <cfvo type="percentile" val="50"/>
        <cfvo type="max"/>
        <color rgb="FFF8696B"/>
        <color rgb="FFFFEB84"/>
        <color rgb="FF63BE7B"/>
      </colorScale>
    </cfRule>
  </conditionalFormatting>
  <conditionalFormatting sqref="LQ96:LQ123">
    <cfRule type="colorScale" priority="478">
      <colorScale>
        <cfvo type="min"/>
        <cfvo type="percentile" val="50"/>
        <cfvo type="max"/>
        <color rgb="FFF8696B"/>
        <color rgb="FFFFEB84"/>
        <color rgb="FF63BE7B"/>
      </colorScale>
    </cfRule>
  </conditionalFormatting>
  <conditionalFormatting sqref="LZ14:MA92">
    <cfRule type="colorScale" priority="477">
      <colorScale>
        <cfvo type="min"/>
        <cfvo type="percentile" val="50"/>
        <cfvo type="max"/>
        <color rgb="FFF8696B"/>
        <color rgb="FFFFEB84"/>
        <color rgb="FF63BE7B"/>
      </colorScale>
    </cfRule>
  </conditionalFormatting>
  <conditionalFormatting sqref="LZ96:MB123">
    <cfRule type="colorScale" priority="476">
      <colorScale>
        <cfvo type="min"/>
        <cfvo type="percentile" val="50"/>
        <cfvo type="max"/>
        <color rgb="FFF8696B"/>
        <color rgb="FFFFEB84"/>
        <color rgb="FF63BE7B"/>
      </colorScale>
    </cfRule>
  </conditionalFormatting>
  <conditionalFormatting sqref="MC14:MC92">
    <cfRule type="colorScale" priority="475">
      <colorScale>
        <cfvo type="min"/>
        <cfvo type="percentile" val="50"/>
        <cfvo type="max"/>
        <color rgb="FFF8696B"/>
        <color rgb="FFFFEB84"/>
        <color rgb="FF63BE7B"/>
      </colorScale>
    </cfRule>
  </conditionalFormatting>
  <conditionalFormatting sqref="MC96:MC123">
    <cfRule type="colorScale" priority="474">
      <colorScale>
        <cfvo type="min"/>
        <cfvo type="percentile" val="50"/>
        <cfvo type="max"/>
        <color rgb="FFF8696B"/>
        <color rgb="FFFFEB84"/>
        <color rgb="FF63BE7B"/>
      </colorScale>
    </cfRule>
  </conditionalFormatting>
  <conditionalFormatting sqref="LP2:LP10 LL2:LL10">
    <cfRule type="colorScale" priority="473">
      <colorScale>
        <cfvo type="min"/>
        <cfvo type="percentile" val="50"/>
        <cfvo type="max"/>
        <color rgb="FFF8696B"/>
        <color rgb="FFFFEB84"/>
        <color rgb="FF63BE7B"/>
      </colorScale>
    </cfRule>
  </conditionalFormatting>
  <conditionalFormatting sqref="LM2:LN10">
    <cfRule type="colorScale" priority="472">
      <colorScale>
        <cfvo type="min"/>
        <cfvo type="percentile" val="50"/>
        <cfvo type="max"/>
        <color rgb="FFF8696B"/>
        <color rgb="FFFFEB84"/>
        <color rgb="FF63BE7B"/>
      </colorScale>
    </cfRule>
  </conditionalFormatting>
  <conditionalFormatting sqref="LQ2:LQ10">
    <cfRule type="colorScale" priority="471">
      <colorScale>
        <cfvo type="min"/>
        <cfvo type="percentile" val="50"/>
        <cfvo type="max"/>
        <color rgb="FFF8696B"/>
        <color rgb="FFFFEB84"/>
        <color rgb="FF63BE7B"/>
      </colorScale>
    </cfRule>
  </conditionalFormatting>
  <conditionalFormatting sqref="LJ14:LK92">
    <cfRule type="colorScale" priority="470">
      <colorScale>
        <cfvo type="min"/>
        <cfvo type="percentile" val="50"/>
        <cfvo type="max"/>
        <color rgb="FFF8696B"/>
        <color rgb="FFFFEB84"/>
        <color rgb="FF63BE7B"/>
      </colorScale>
    </cfRule>
  </conditionalFormatting>
  <conditionalFormatting sqref="LH14:LI92">
    <cfRule type="colorScale" priority="469">
      <colorScale>
        <cfvo type="min"/>
        <cfvo type="percentile" val="50"/>
        <cfvo type="max"/>
        <color rgb="FFF8696B"/>
        <color rgb="FFFFEB84"/>
        <color rgb="FF63BE7B"/>
      </colorScale>
    </cfRule>
  </conditionalFormatting>
  <conditionalFormatting sqref="LN14:LN92">
    <cfRule type="colorScale" priority="468">
      <colorScale>
        <cfvo type="min"/>
        <cfvo type="percentile" val="50"/>
        <cfvo type="max"/>
        <color rgb="FFF8696B"/>
        <color rgb="FFFFEB84"/>
        <color rgb="FF63BE7B"/>
      </colorScale>
    </cfRule>
  </conditionalFormatting>
  <conditionalFormatting sqref="MB14:MB92">
    <cfRule type="colorScale" priority="467">
      <colorScale>
        <cfvo type="min"/>
        <cfvo type="percentile" val="50"/>
        <cfvo type="max"/>
        <color rgb="FFF8696B"/>
        <color rgb="FFFFEB84"/>
        <color rgb="FF63BE7B"/>
      </colorScale>
    </cfRule>
  </conditionalFormatting>
  <conditionalFormatting sqref="LH14:LH92">
    <cfRule type="colorScale" priority="466">
      <colorScale>
        <cfvo type="min"/>
        <cfvo type="percentile" val="50"/>
        <cfvo type="max"/>
        <color rgb="FFF8696B"/>
        <color rgb="FFFFEB84"/>
        <color rgb="FF63BE7B"/>
      </colorScale>
    </cfRule>
  </conditionalFormatting>
  <conditionalFormatting sqref="LG14:LG92">
    <cfRule type="colorScale" priority="465">
      <colorScale>
        <cfvo type="min"/>
        <cfvo type="percentile" val="50"/>
        <cfvo type="max"/>
        <color rgb="FFF8696B"/>
        <color rgb="FFFFEB84"/>
        <color rgb="FF63BE7B"/>
      </colorScale>
    </cfRule>
  </conditionalFormatting>
  <conditionalFormatting sqref="MD14:MD92">
    <cfRule type="colorScale" priority="464">
      <colorScale>
        <cfvo type="min"/>
        <cfvo type="percentile" val="50"/>
        <cfvo type="max"/>
        <color rgb="FFF8696B"/>
        <color rgb="FFFFEB84"/>
        <color rgb="FF63BE7B"/>
      </colorScale>
    </cfRule>
  </conditionalFormatting>
  <conditionalFormatting sqref="MD96:MD123">
    <cfRule type="colorScale" priority="463">
      <colorScale>
        <cfvo type="min"/>
        <cfvo type="percentile" val="50"/>
        <cfvo type="max"/>
        <color rgb="FFF8696B"/>
        <color rgb="FFFFEB84"/>
        <color rgb="FF63BE7B"/>
      </colorScale>
    </cfRule>
  </conditionalFormatting>
  <conditionalFormatting sqref="LR14:LR92">
    <cfRule type="colorScale" priority="462">
      <colorScale>
        <cfvo type="min"/>
        <cfvo type="percentile" val="50"/>
        <cfvo type="max"/>
        <color rgb="FFF8696B"/>
        <color rgb="FFFFEB84"/>
        <color rgb="FF63BE7B"/>
      </colorScale>
    </cfRule>
  </conditionalFormatting>
  <conditionalFormatting sqref="LR14:LR92">
    <cfRule type="colorScale" priority="461">
      <colorScale>
        <cfvo type="min"/>
        <cfvo type="percentile" val="50"/>
        <cfvo type="max"/>
        <color rgb="FFF8696B"/>
        <color rgb="FFFFEB84"/>
        <color rgb="FF63BE7B"/>
      </colorScale>
    </cfRule>
  </conditionalFormatting>
  <conditionalFormatting sqref="LU2:LU10">
    <cfRule type="colorScale" priority="460">
      <colorScale>
        <cfvo type="min"/>
        <cfvo type="percentile" val="50"/>
        <cfvo type="max"/>
        <color rgb="FFF8696B"/>
        <color rgb="FFFFEB84"/>
        <color rgb="FF63BE7B"/>
      </colorScale>
    </cfRule>
  </conditionalFormatting>
  <conditionalFormatting sqref="LY2:LY10">
    <cfRule type="colorScale" priority="459">
      <colorScale>
        <cfvo type="min"/>
        <cfvo type="percentile" val="50"/>
        <cfvo type="max"/>
        <color rgb="FFF8696B"/>
        <color rgb="FFFFEB84"/>
        <color rgb="FF63BE7B"/>
      </colorScale>
    </cfRule>
  </conditionalFormatting>
  <conditionalFormatting sqref="LW2:LW10">
    <cfRule type="colorScale" priority="458">
      <colorScale>
        <cfvo type="min"/>
        <cfvo type="percentile" val="50"/>
        <cfvo type="max"/>
        <color rgb="FFF8696B"/>
        <color rgb="FFFFEB84"/>
        <color rgb="FF63BE7B"/>
      </colorScale>
    </cfRule>
  </conditionalFormatting>
  <conditionalFormatting sqref="MA2:MA10">
    <cfRule type="colorScale" priority="457">
      <colorScale>
        <cfvo type="min"/>
        <cfvo type="percentile" val="50"/>
        <cfvo type="max"/>
        <color rgb="FFF8696B"/>
        <color rgb="FFFFEB84"/>
        <color rgb="FF63BE7B"/>
      </colorScale>
    </cfRule>
  </conditionalFormatting>
  <conditionalFormatting sqref="MT96:MT123">
    <cfRule type="colorScale" priority="451">
      <colorScale>
        <cfvo type="min"/>
        <cfvo type="percentile" val="50"/>
        <cfvo type="max"/>
        <color rgb="FFF8696B"/>
        <color rgb="FFFFEB84"/>
        <color rgb="FF63BE7B"/>
      </colorScale>
    </cfRule>
  </conditionalFormatting>
  <conditionalFormatting sqref="MM14:MM92">
    <cfRule type="colorScale" priority="445">
      <colorScale>
        <cfvo type="min"/>
        <cfvo type="percentile" val="50"/>
        <cfvo type="max"/>
        <color rgb="FFF8696B"/>
        <color rgb="FFFFEB84"/>
        <color rgb="FF63BE7B"/>
      </colorScale>
    </cfRule>
  </conditionalFormatting>
  <conditionalFormatting sqref="MQ96:MQ123 MG96:ML123">
    <cfRule type="colorScale" priority="453">
      <colorScale>
        <cfvo type="min"/>
        <cfvo type="percentile" val="50"/>
        <cfvo type="max"/>
        <color rgb="FFF8696B"/>
        <color rgb="FFFFEB84"/>
        <color rgb="FF63BE7B"/>
      </colorScale>
    </cfRule>
  </conditionalFormatting>
  <conditionalFormatting sqref="MR96:MS123">
    <cfRule type="colorScale" priority="452">
      <colorScale>
        <cfvo type="min"/>
        <cfvo type="percentile" val="50"/>
        <cfvo type="max"/>
        <color rgb="FFF8696B"/>
        <color rgb="FFFFEB84"/>
        <color rgb="FF63BE7B"/>
      </colorScale>
    </cfRule>
  </conditionalFormatting>
  <conditionalFormatting sqref="MQ15:MQ24 MG82:MG92 MG15:MG24 MQ82:MQ92 ML15:ML24 ML82:ML92">
    <cfRule type="colorScale" priority="450">
      <colorScale>
        <cfvo type="min"/>
        <cfvo type="percentile" val="50"/>
        <cfvo type="max"/>
        <color rgb="FFF8696B"/>
        <color rgb="FFFFEB84"/>
        <color rgb="FF63BE7B"/>
      </colorScale>
    </cfRule>
  </conditionalFormatting>
  <conditionalFormatting sqref="MF96:MF123">
    <cfRule type="colorScale" priority="449">
      <colorScale>
        <cfvo type="min"/>
        <cfvo type="percentile" val="50"/>
        <cfvo type="max"/>
        <color rgb="FFF8696B"/>
        <color rgb="FFFFEB84"/>
        <color rgb="FF63BE7B"/>
      </colorScale>
    </cfRule>
  </conditionalFormatting>
  <conditionalFormatting sqref="MT14:MT92">
    <cfRule type="colorScale" priority="454">
      <colorScale>
        <cfvo type="min"/>
        <cfvo type="percentile" val="50"/>
        <cfvo type="max"/>
        <color rgb="FFF8696B"/>
        <color rgb="FFFFEB84"/>
        <color rgb="FF63BE7B"/>
      </colorScale>
    </cfRule>
  </conditionalFormatting>
  <conditionalFormatting sqref="MQ25:MQ81 MG25:MG81 ML25:ML81">
    <cfRule type="colorScale" priority="455">
      <colorScale>
        <cfvo type="min"/>
        <cfvo type="percentile" val="50"/>
        <cfvo type="max"/>
        <color rgb="FFF8696B"/>
        <color rgb="FFFFEB84"/>
        <color rgb="FF63BE7B"/>
      </colorScale>
    </cfRule>
  </conditionalFormatting>
  <conditionalFormatting sqref="MR12:MS13 MS14:MS92">
    <cfRule type="colorScale" priority="456">
      <colorScale>
        <cfvo type="min"/>
        <cfvo type="percentile" val="50"/>
        <cfvo type="max"/>
        <color rgb="FFF8696B"/>
        <color rgb="FFFFEB84"/>
        <color rgb="FF63BE7B"/>
      </colorScale>
    </cfRule>
  </conditionalFormatting>
  <conditionalFormatting sqref="ML14 MG14">
    <cfRule type="colorScale" priority="448">
      <colorScale>
        <cfvo type="min"/>
        <cfvo type="percentile" val="50"/>
        <cfvo type="max"/>
        <color rgb="FFF8696B"/>
        <color rgb="FFFFEB84"/>
        <color rgb="FF63BE7B"/>
      </colorScale>
    </cfRule>
  </conditionalFormatting>
  <conditionalFormatting sqref="MQ14:MQ92">
    <cfRule type="colorScale" priority="447">
      <colorScale>
        <cfvo type="min"/>
        <cfvo type="percentile" val="50"/>
        <cfvo type="max"/>
        <color rgb="FFF8696B"/>
        <color rgb="FFFFEB84"/>
        <color rgb="FF63BE7B"/>
      </colorScale>
    </cfRule>
  </conditionalFormatting>
  <conditionalFormatting sqref="MF14:MF92">
    <cfRule type="colorScale" priority="446">
      <colorScale>
        <cfvo type="min"/>
        <cfvo type="percentile" val="50"/>
        <cfvo type="max"/>
        <color rgb="FFF8696B"/>
        <color rgb="FFFFEB84"/>
        <color rgb="FF63BE7B"/>
      </colorScale>
    </cfRule>
  </conditionalFormatting>
  <conditionalFormatting sqref="MU96:MV123">
    <cfRule type="colorScale" priority="444">
      <colorScale>
        <cfvo type="min"/>
        <cfvo type="percentile" val="50"/>
        <cfvo type="max"/>
        <color rgb="FFF8696B"/>
        <color rgb="FFFFEB84"/>
        <color rgb="FF63BE7B"/>
      </colorScale>
    </cfRule>
  </conditionalFormatting>
  <conditionalFormatting sqref="MU14:MU92">
    <cfRule type="colorScale" priority="443">
      <colorScale>
        <cfvo type="min"/>
        <cfvo type="percentile" val="50"/>
        <cfvo type="max"/>
        <color rgb="FF63BE7B"/>
        <color rgb="FFFFEB84"/>
        <color rgb="FFF8696B"/>
      </colorScale>
    </cfRule>
  </conditionalFormatting>
  <conditionalFormatting sqref="MM96:MN123">
    <cfRule type="colorScale" priority="442">
      <colorScale>
        <cfvo type="min"/>
        <cfvo type="percentile" val="50"/>
        <cfvo type="max"/>
        <color rgb="FFF8696B"/>
        <color rgb="FFFFEB84"/>
        <color rgb="FF63BE7B"/>
      </colorScale>
    </cfRule>
  </conditionalFormatting>
  <conditionalFormatting sqref="MO96:MP123">
    <cfRule type="colorScale" priority="441">
      <colorScale>
        <cfvo type="min"/>
        <cfvo type="percentile" val="50"/>
        <cfvo type="max"/>
        <color rgb="FFF8696B"/>
        <color rgb="FFFFEB84"/>
        <color rgb="FF63BE7B"/>
      </colorScale>
    </cfRule>
  </conditionalFormatting>
  <conditionalFormatting sqref="MU96:MV123">
    <cfRule type="colorScale" priority="440">
      <colorScale>
        <cfvo type="min"/>
        <cfvo type="percentile" val="50"/>
        <cfvo type="max"/>
        <color rgb="FF63BE7B"/>
        <color rgb="FFFFEB84"/>
        <color rgb="FFF8696B"/>
      </colorScale>
    </cfRule>
  </conditionalFormatting>
  <conditionalFormatting sqref="MO14:MP92">
    <cfRule type="colorScale" priority="439">
      <colorScale>
        <cfvo type="min"/>
        <cfvo type="percentile" val="50"/>
        <cfvo type="max"/>
        <color rgb="FFF8696B"/>
        <color rgb="FFFFEB84"/>
        <color rgb="FF63BE7B"/>
      </colorScale>
    </cfRule>
  </conditionalFormatting>
  <conditionalFormatting sqref="MQ96:MQ123">
    <cfRule type="colorScale" priority="438">
      <colorScale>
        <cfvo type="min"/>
        <cfvo type="percentile" val="50"/>
        <cfvo type="max"/>
        <color rgb="FFF8696B"/>
        <color rgb="FFFFEB84"/>
        <color rgb="FF63BE7B"/>
      </colorScale>
    </cfRule>
  </conditionalFormatting>
  <conditionalFormatting sqref="MZ14:NA92">
    <cfRule type="colorScale" priority="437">
      <colorScale>
        <cfvo type="min"/>
        <cfvo type="percentile" val="50"/>
        <cfvo type="max"/>
        <color rgb="FFF8696B"/>
        <color rgb="FFFFEB84"/>
        <color rgb="FF63BE7B"/>
      </colorScale>
    </cfRule>
  </conditionalFormatting>
  <conditionalFormatting sqref="MZ96:NB123">
    <cfRule type="colorScale" priority="436">
      <colorScale>
        <cfvo type="min"/>
        <cfvo type="percentile" val="50"/>
        <cfvo type="max"/>
        <color rgb="FFF8696B"/>
        <color rgb="FFFFEB84"/>
        <color rgb="FF63BE7B"/>
      </colorScale>
    </cfRule>
  </conditionalFormatting>
  <conditionalFormatting sqref="NC14:NC92">
    <cfRule type="colorScale" priority="435">
      <colorScale>
        <cfvo type="min"/>
        <cfvo type="percentile" val="50"/>
        <cfvo type="max"/>
        <color rgb="FFF8696B"/>
        <color rgb="FFFFEB84"/>
        <color rgb="FF63BE7B"/>
      </colorScale>
    </cfRule>
  </conditionalFormatting>
  <conditionalFormatting sqref="NC96:NC123">
    <cfRule type="colorScale" priority="434">
      <colorScale>
        <cfvo type="min"/>
        <cfvo type="percentile" val="50"/>
        <cfvo type="max"/>
        <color rgb="FFF8696B"/>
        <color rgb="FFFFEB84"/>
        <color rgb="FF63BE7B"/>
      </colorScale>
    </cfRule>
  </conditionalFormatting>
  <conditionalFormatting sqref="MP2:MP10 ML2:ML10">
    <cfRule type="colorScale" priority="433">
      <colorScale>
        <cfvo type="min"/>
        <cfvo type="percentile" val="50"/>
        <cfvo type="max"/>
        <color rgb="FFF8696B"/>
        <color rgb="FFFFEB84"/>
        <color rgb="FF63BE7B"/>
      </colorScale>
    </cfRule>
  </conditionalFormatting>
  <conditionalFormatting sqref="MM2:MN10">
    <cfRule type="colorScale" priority="432">
      <colorScale>
        <cfvo type="min"/>
        <cfvo type="percentile" val="50"/>
        <cfvo type="max"/>
        <color rgb="FFF8696B"/>
        <color rgb="FFFFEB84"/>
        <color rgb="FF63BE7B"/>
      </colorScale>
    </cfRule>
  </conditionalFormatting>
  <conditionalFormatting sqref="MQ2:MQ10">
    <cfRule type="colorScale" priority="431">
      <colorScale>
        <cfvo type="min"/>
        <cfvo type="percentile" val="50"/>
        <cfvo type="max"/>
        <color rgb="FFF8696B"/>
        <color rgb="FFFFEB84"/>
        <color rgb="FF63BE7B"/>
      </colorScale>
    </cfRule>
  </conditionalFormatting>
  <conditionalFormatting sqref="MJ14:MK92">
    <cfRule type="colorScale" priority="430">
      <colorScale>
        <cfvo type="min"/>
        <cfvo type="percentile" val="50"/>
        <cfvo type="max"/>
        <color rgb="FFF8696B"/>
        <color rgb="FFFFEB84"/>
        <color rgb="FF63BE7B"/>
      </colorScale>
    </cfRule>
  </conditionalFormatting>
  <conditionalFormatting sqref="MH14:MI92">
    <cfRule type="colorScale" priority="429">
      <colorScale>
        <cfvo type="min"/>
        <cfvo type="percentile" val="50"/>
        <cfvo type="max"/>
        <color rgb="FFF8696B"/>
        <color rgb="FFFFEB84"/>
        <color rgb="FF63BE7B"/>
      </colorScale>
    </cfRule>
  </conditionalFormatting>
  <conditionalFormatting sqref="MN14:MN92">
    <cfRule type="colorScale" priority="428">
      <colorScale>
        <cfvo type="min"/>
        <cfvo type="percentile" val="50"/>
        <cfvo type="max"/>
        <color rgb="FFF8696B"/>
        <color rgb="FFFFEB84"/>
        <color rgb="FF63BE7B"/>
      </colorScale>
    </cfRule>
  </conditionalFormatting>
  <conditionalFormatting sqref="NB14:NB92">
    <cfRule type="colorScale" priority="427">
      <colorScale>
        <cfvo type="min"/>
        <cfvo type="percentile" val="50"/>
        <cfvo type="max"/>
        <color rgb="FFF8696B"/>
        <color rgb="FFFFEB84"/>
        <color rgb="FF63BE7B"/>
      </colorScale>
    </cfRule>
  </conditionalFormatting>
  <conditionalFormatting sqref="MH14:MH92">
    <cfRule type="colorScale" priority="426">
      <colorScale>
        <cfvo type="min"/>
        <cfvo type="percentile" val="50"/>
        <cfvo type="max"/>
        <color rgb="FFF8696B"/>
        <color rgb="FFFFEB84"/>
        <color rgb="FF63BE7B"/>
      </colorScale>
    </cfRule>
  </conditionalFormatting>
  <conditionalFormatting sqref="MG14:MG92">
    <cfRule type="colorScale" priority="425">
      <colorScale>
        <cfvo type="min"/>
        <cfvo type="percentile" val="50"/>
        <cfvo type="max"/>
        <color rgb="FFF8696B"/>
        <color rgb="FFFFEB84"/>
        <color rgb="FF63BE7B"/>
      </colorScale>
    </cfRule>
  </conditionalFormatting>
  <conditionalFormatting sqref="ND14:ND92">
    <cfRule type="colorScale" priority="424">
      <colorScale>
        <cfvo type="min"/>
        <cfvo type="percentile" val="50"/>
        <cfvo type="max"/>
        <color rgb="FFF8696B"/>
        <color rgb="FFFFEB84"/>
        <color rgb="FF63BE7B"/>
      </colorScale>
    </cfRule>
  </conditionalFormatting>
  <conditionalFormatting sqref="ND96:ND123">
    <cfRule type="colorScale" priority="423">
      <colorScale>
        <cfvo type="min"/>
        <cfvo type="percentile" val="50"/>
        <cfvo type="max"/>
        <color rgb="FFF8696B"/>
        <color rgb="FFFFEB84"/>
        <color rgb="FF63BE7B"/>
      </colorScale>
    </cfRule>
  </conditionalFormatting>
  <conditionalFormatting sqref="MR14:MR92">
    <cfRule type="colorScale" priority="422">
      <colorScale>
        <cfvo type="min"/>
        <cfvo type="percentile" val="50"/>
        <cfvo type="max"/>
        <color rgb="FFF8696B"/>
        <color rgb="FFFFEB84"/>
        <color rgb="FF63BE7B"/>
      </colorScale>
    </cfRule>
  </conditionalFormatting>
  <conditionalFormatting sqref="MR14:MR92">
    <cfRule type="colorScale" priority="421">
      <colorScale>
        <cfvo type="min"/>
        <cfvo type="percentile" val="50"/>
        <cfvo type="max"/>
        <color rgb="FFF8696B"/>
        <color rgb="FFFFEB84"/>
        <color rgb="FF63BE7B"/>
      </colorScale>
    </cfRule>
  </conditionalFormatting>
  <conditionalFormatting sqref="MU2:MU10">
    <cfRule type="colorScale" priority="420">
      <colorScale>
        <cfvo type="min"/>
        <cfvo type="percentile" val="50"/>
        <cfvo type="max"/>
        <color rgb="FFF8696B"/>
        <color rgb="FFFFEB84"/>
        <color rgb="FF63BE7B"/>
      </colorScale>
    </cfRule>
  </conditionalFormatting>
  <conditionalFormatting sqref="MY2:MY10">
    <cfRule type="colorScale" priority="419">
      <colorScale>
        <cfvo type="min"/>
        <cfvo type="percentile" val="50"/>
        <cfvo type="max"/>
        <color rgb="FFF8696B"/>
        <color rgb="FFFFEB84"/>
        <color rgb="FF63BE7B"/>
      </colorScale>
    </cfRule>
  </conditionalFormatting>
  <conditionalFormatting sqref="MW2:MW10">
    <cfRule type="colorScale" priority="418">
      <colorScale>
        <cfvo type="min"/>
        <cfvo type="percentile" val="50"/>
        <cfvo type="max"/>
        <color rgb="FFF8696B"/>
        <color rgb="FFFFEB84"/>
        <color rgb="FF63BE7B"/>
      </colorScale>
    </cfRule>
  </conditionalFormatting>
  <conditionalFormatting sqref="NA2:NA10">
    <cfRule type="colorScale" priority="417">
      <colorScale>
        <cfvo type="min"/>
        <cfvo type="percentile" val="50"/>
        <cfvo type="max"/>
        <color rgb="FFF8696B"/>
        <color rgb="FFFFEB84"/>
        <color rgb="FF63BE7B"/>
      </colorScale>
    </cfRule>
  </conditionalFormatting>
  <conditionalFormatting sqref="NT96:NT123">
    <cfRule type="colorScale" priority="411">
      <colorScale>
        <cfvo type="min"/>
        <cfvo type="percentile" val="50"/>
        <cfvo type="max"/>
        <color rgb="FFF8696B"/>
        <color rgb="FFFFEB84"/>
        <color rgb="FF63BE7B"/>
      </colorScale>
    </cfRule>
  </conditionalFormatting>
  <conditionalFormatting sqref="NM14:NM92">
    <cfRule type="colorScale" priority="405">
      <colorScale>
        <cfvo type="min"/>
        <cfvo type="percentile" val="50"/>
        <cfvo type="max"/>
        <color rgb="FFF8696B"/>
        <color rgb="FFFFEB84"/>
        <color rgb="FF63BE7B"/>
      </colorScale>
    </cfRule>
  </conditionalFormatting>
  <conditionalFormatting sqref="NQ96:NQ123 NG96:NL123">
    <cfRule type="colorScale" priority="413">
      <colorScale>
        <cfvo type="min"/>
        <cfvo type="percentile" val="50"/>
        <cfvo type="max"/>
        <color rgb="FFF8696B"/>
        <color rgb="FFFFEB84"/>
        <color rgb="FF63BE7B"/>
      </colorScale>
    </cfRule>
  </conditionalFormatting>
  <conditionalFormatting sqref="NR96:NS123">
    <cfRule type="colorScale" priority="412">
      <colorScale>
        <cfvo type="min"/>
        <cfvo type="percentile" val="50"/>
        <cfvo type="max"/>
        <color rgb="FFF8696B"/>
        <color rgb="FFFFEB84"/>
        <color rgb="FF63BE7B"/>
      </colorScale>
    </cfRule>
  </conditionalFormatting>
  <conditionalFormatting sqref="NQ15:NQ24 NG82:NG92 NG15:NG24 NQ82:NQ92 NL15:NL24 NL82:NL92">
    <cfRule type="colorScale" priority="410">
      <colorScale>
        <cfvo type="min"/>
        <cfvo type="percentile" val="50"/>
        <cfvo type="max"/>
        <color rgb="FFF8696B"/>
        <color rgb="FFFFEB84"/>
        <color rgb="FF63BE7B"/>
      </colorScale>
    </cfRule>
  </conditionalFormatting>
  <conditionalFormatting sqref="NF96:NF123">
    <cfRule type="colorScale" priority="409">
      <colorScale>
        <cfvo type="min"/>
        <cfvo type="percentile" val="50"/>
        <cfvo type="max"/>
        <color rgb="FFF8696B"/>
        <color rgb="FFFFEB84"/>
        <color rgb="FF63BE7B"/>
      </colorScale>
    </cfRule>
  </conditionalFormatting>
  <conditionalFormatting sqref="NT14:NT92">
    <cfRule type="colorScale" priority="414">
      <colorScale>
        <cfvo type="min"/>
        <cfvo type="percentile" val="50"/>
        <cfvo type="max"/>
        <color rgb="FFF8696B"/>
        <color rgb="FFFFEB84"/>
        <color rgb="FF63BE7B"/>
      </colorScale>
    </cfRule>
  </conditionalFormatting>
  <conditionalFormatting sqref="NQ25:NQ81 NG25:NG81 NL25:NL81">
    <cfRule type="colorScale" priority="415">
      <colorScale>
        <cfvo type="min"/>
        <cfvo type="percentile" val="50"/>
        <cfvo type="max"/>
        <color rgb="FFF8696B"/>
        <color rgb="FFFFEB84"/>
        <color rgb="FF63BE7B"/>
      </colorScale>
    </cfRule>
  </conditionalFormatting>
  <conditionalFormatting sqref="NR12:NS13 NS14:NS92">
    <cfRule type="colorScale" priority="416">
      <colorScale>
        <cfvo type="min"/>
        <cfvo type="percentile" val="50"/>
        <cfvo type="max"/>
        <color rgb="FFF8696B"/>
        <color rgb="FFFFEB84"/>
        <color rgb="FF63BE7B"/>
      </colorScale>
    </cfRule>
  </conditionalFormatting>
  <conditionalFormatting sqref="NL14 NG14">
    <cfRule type="colorScale" priority="408">
      <colorScale>
        <cfvo type="min"/>
        <cfvo type="percentile" val="50"/>
        <cfvo type="max"/>
        <color rgb="FFF8696B"/>
        <color rgb="FFFFEB84"/>
        <color rgb="FF63BE7B"/>
      </colorScale>
    </cfRule>
  </conditionalFormatting>
  <conditionalFormatting sqref="NQ14:NQ92">
    <cfRule type="colorScale" priority="407">
      <colorScale>
        <cfvo type="min"/>
        <cfvo type="percentile" val="50"/>
        <cfvo type="max"/>
        <color rgb="FFF8696B"/>
        <color rgb="FFFFEB84"/>
        <color rgb="FF63BE7B"/>
      </colorScale>
    </cfRule>
  </conditionalFormatting>
  <conditionalFormatting sqref="NF14:NF92">
    <cfRule type="colorScale" priority="406">
      <colorScale>
        <cfvo type="min"/>
        <cfvo type="percentile" val="50"/>
        <cfvo type="max"/>
        <color rgb="FFF8696B"/>
        <color rgb="FFFFEB84"/>
        <color rgb="FF63BE7B"/>
      </colorScale>
    </cfRule>
  </conditionalFormatting>
  <conditionalFormatting sqref="NU96:NV123">
    <cfRule type="colorScale" priority="404">
      <colorScale>
        <cfvo type="min"/>
        <cfvo type="percentile" val="50"/>
        <cfvo type="max"/>
        <color rgb="FFF8696B"/>
        <color rgb="FFFFEB84"/>
        <color rgb="FF63BE7B"/>
      </colorScale>
    </cfRule>
  </conditionalFormatting>
  <conditionalFormatting sqref="NU14:NU92">
    <cfRule type="colorScale" priority="403">
      <colorScale>
        <cfvo type="min"/>
        <cfvo type="percentile" val="50"/>
        <cfvo type="max"/>
        <color rgb="FF63BE7B"/>
        <color rgb="FFFFEB84"/>
        <color rgb="FFF8696B"/>
      </colorScale>
    </cfRule>
  </conditionalFormatting>
  <conditionalFormatting sqref="NM96:NN123">
    <cfRule type="colorScale" priority="402">
      <colorScale>
        <cfvo type="min"/>
        <cfvo type="percentile" val="50"/>
        <cfvo type="max"/>
        <color rgb="FFF8696B"/>
        <color rgb="FFFFEB84"/>
        <color rgb="FF63BE7B"/>
      </colorScale>
    </cfRule>
  </conditionalFormatting>
  <conditionalFormatting sqref="NO96:NP123">
    <cfRule type="colorScale" priority="401">
      <colorScale>
        <cfvo type="min"/>
        <cfvo type="percentile" val="50"/>
        <cfvo type="max"/>
        <color rgb="FFF8696B"/>
        <color rgb="FFFFEB84"/>
        <color rgb="FF63BE7B"/>
      </colorScale>
    </cfRule>
  </conditionalFormatting>
  <conditionalFormatting sqref="NU96:NV123">
    <cfRule type="colorScale" priority="400">
      <colorScale>
        <cfvo type="min"/>
        <cfvo type="percentile" val="50"/>
        <cfvo type="max"/>
        <color rgb="FF63BE7B"/>
        <color rgb="FFFFEB84"/>
        <color rgb="FFF8696B"/>
      </colorScale>
    </cfRule>
  </conditionalFormatting>
  <conditionalFormatting sqref="NO14:NP92">
    <cfRule type="colorScale" priority="399">
      <colorScale>
        <cfvo type="min"/>
        <cfvo type="percentile" val="50"/>
        <cfvo type="max"/>
        <color rgb="FFF8696B"/>
        <color rgb="FFFFEB84"/>
        <color rgb="FF63BE7B"/>
      </colorScale>
    </cfRule>
  </conditionalFormatting>
  <conditionalFormatting sqref="NQ96:NQ123">
    <cfRule type="colorScale" priority="398">
      <colorScale>
        <cfvo type="min"/>
        <cfvo type="percentile" val="50"/>
        <cfvo type="max"/>
        <color rgb="FFF8696B"/>
        <color rgb="FFFFEB84"/>
        <color rgb="FF63BE7B"/>
      </colorScale>
    </cfRule>
  </conditionalFormatting>
  <conditionalFormatting sqref="NZ14:OA92">
    <cfRule type="colorScale" priority="397">
      <colorScale>
        <cfvo type="min"/>
        <cfvo type="percentile" val="50"/>
        <cfvo type="max"/>
        <color rgb="FFF8696B"/>
        <color rgb="FFFFEB84"/>
        <color rgb="FF63BE7B"/>
      </colorScale>
    </cfRule>
  </conditionalFormatting>
  <conditionalFormatting sqref="NZ96:OB123">
    <cfRule type="colorScale" priority="396">
      <colorScale>
        <cfvo type="min"/>
        <cfvo type="percentile" val="50"/>
        <cfvo type="max"/>
        <color rgb="FFF8696B"/>
        <color rgb="FFFFEB84"/>
        <color rgb="FF63BE7B"/>
      </colorScale>
    </cfRule>
  </conditionalFormatting>
  <conditionalFormatting sqref="OC14:OC92">
    <cfRule type="colorScale" priority="395">
      <colorScale>
        <cfvo type="min"/>
        <cfvo type="percentile" val="50"/>
        <cfvo type="max"/>
        <color rgb="FFF8696B"/>
        <color rgb="FFFFEB84"/>
        <color rgb="FF63BE7B"/>
      </colorScale>
    </cfRule>
  </conditionalFormatting>
  <conditionalFormatting sqref="OC96:OC123">
    <cfRule type="colorScale" priority="394">
      <colorScale>
        <cfvo type="min"/>
        <cfvo type="percentile" val="50"/>
        <cfvo type="max"/>
        <color rgb="FFF8696B"/>
        <color rgb="FFFFEB84"/>
        <color rgb="FF63BE7B"/>
      </colorScale>
    </cfRule>
  </conditionalFormatting>
  <conditionalFormatting sqref="NP2:NP10 NL2:NL10">
    <cfRule type="colorScale" priority="393">
      <colorScale>
        <cfvo type="min"/>
        <cfvo type="percentile" val="50"/>
        <cfvo type="max"/>
        <color rgb="FFF8696B"/>
        <color rgb="FFFFEB84"/>
        <color rgb="FF63BE7B"/>
      </colorScale>
    </cfRule>
  </conditionalFormatting>
  <conditionalFormatting sqref="NM2:NN10">
    <cfRule type="colorScale" priority="392">
      <colorScale>
        <cfvo type="min"/>
        <cfvo type="percentile" val="50"/>
        <cfvo type="max"/>
        <color rgb="FFF8696B"/>
        <color rgb="FFFFEB84"/>
        <color rgb="FF63BE7B"/>
      </colorScale>
    </cfRule>
  </conditionalFormatting>
  <conditionalFormatting sqref="NQ2:NQ10">
    <cfRule type="colorScale" priority="391">
      <colorScale>
        <cfvo type="min"/>
        <cfvo type="percentile" val="50"/>
        <cfvo type="max"/>
        <color rgb="FFF8696B"/>
        <color rgb="FFFFEB84"/>
        <color rgb="FF63BE7B"/>
      </colorScale>
    </cfRule>
  </conditionalFormatting>
  <conditionalFormatting sqref="NJ14:NK92">
    <cfRule type="colorScale" priority="390">
      <colorScale>
        <cfvo type="min"/>
        <cfvo type="percentile" val="50"/>
        <cfvo type="max"/>
        <color rgb="FFF8696B"/>
        <color rgb="FFFFEB84"/>
        <color rgb="FF63BE7B"/>
      </colorScale>
    </cfRule>
  </conditionalFormatting>
  <conditionalFormatting sqref="NH14:NI92">
    <cfRule type="colorScale" priority="389">
      <colorScale>
        <cfvo type="min"/>
        <cfvo type="percentile" val="50"/>
        <cfvo type="max"/>
        <color rgb="FFF8696B"/>
        <color rgb="FFFFEB84"/>
        <color rgb="FF63BE7B"/>
      </colorScale>
    </cfRule>
  </conditionalFormatting>
  <conditionalFormatting sqref="NN14:NN92">
    <cfRule type="colorScale" priority="388">
      <colorScale>
        <cfvo type="min"/>
        <cfvo type="percentile" val="50"/>
        <cfvo type="max"/>
        <color rgb="FFF8696B"/>
        <color rgb="FFFFEB84"/>
        <color rgb="FF63BE7B"/>
      </colorScale>
    </cfRule>
  </conditionalFormatting>
  <conditionalFormatting sqref="OB14:OB92">
    <cfRule type="colorScale" priority="387">
      <colorScale>
        <cfvo type="min"/>
        <cfvo type="percentile" val="50"/>
        <cfvo type="max"/>
        <color rgb="FFF8696B"/>
        <color rgb="FFFFEB84"/>
        <color rgb="FF63BE7B"/>
      </colorScale>
    </cfRule>
  </conditionalFormatting>
  <conditionalFormatting sqref="NH14:NH92">
    <cfRule type="colorScale" priority="386">
      <colorScale>
        <cfvo type="min"/>
        <cfvo type="percentile" val="50"/>
        <cfvo type="max"/>
        <color rgb="FFF8696B"/>
        <color rgb="FFFFEB84"/>
        <color rgb="FF63BE7B"/>
      </colorScale>
    </cfRule>
  </conditionalFormatting>
  <conditionalFormatting sqref="NG14:NG92">
    <cfRule type="colorScale" priority="385">
      <colorScale>
        <cfvo type="min"/>
        <cfvo type="percentile" val="50"/>
        <cfvo type="max"/>
        <color rgb="FFF8696B"/>
        <color rgb="FFFFEB84"/>
        <color rgb="FF63BE7B"/>
      </colorScale>
    </cfRule>
  </conditionalFormatting>
  <conditionalFormatting sqref="OD14:OD92">
    <cfRule type="colorScale" priority="384">
      <colorScale>
        <cfvo type="min"/>
        <cfvo type="percentile" val="50"/>
        <cfvo type="max"/>
        <color rgb="FFF8696B"/>
        <color rgb="FFFFEB84"/>
        <color rgb="FF63BE7B"/>
      </colorScale>
    </cfRule>
  </conditionalFormatting>
  <conditionalFormatting sqref="OD96:OD123">
    <cfRule type="colorScale" priority="383">
      <colorScale>
        <cfvo type="min"/>
        <cfvo type="percentile" val="50"/>
        <cfvo type="max"/>
        <color rgb="FFF8696B"/>
        <color rgb="FFFFEB84"/>
        <color rgb="FF63BE7B"/>
      </colorScale>
    </cfRule>
  </conditionalFormatting>
  <conditionalFormatting sqref="NR14:NR92">
    <cfRule type="colorScale" priority="382">
      <colorScale>
        <cfvo type="min"/>
        <cfvo type="percentile" val="50"/>
        <cfvo type="max"/>
        <color rgb="FFF8696B"/>
        <color rgb="FFFFEB84"/>
        <color rgb="FF63BE7B"/>
      </colorScale>
    </cfRule>
  </conditionalFormatting>
  <conditionalFormatting sqref="NR14:NR92">
    <cfRule type="colorScale" priority="381">
      <colorScale>
        <cfvo type="min"/>
        <cfvo type="percentile" val="50"/>
        <cfvo type="max"/>
        <color rgb="FFF8696B"/>
        <color rgb="FFFFEB84"/>
        <color rgb="FF63BE7B"/>
      </colorScale>
    </cfRule>
  </conditionalFormatting>
  <conditionalFormatting sqref="NU2:NU10">
    <cfRule type="colorScale" priority="380">
      <colorScale>
        <cfvo type="min"/>
        <cfvo type="percentile" val="50"/>
        <cfvo type="max"/>
        <color rgb="FFF8696B"/>
        <color rgb="FFFFEB84"/>
        <color rgb="FF63BE7B"/>
      </colorScale>
    </cfRule>
  </conditionalFormatting>
  <conditionalFormatting sqref="NY2:NY10">
    <cfRule type="colorScale" priority="379">
      <colorScale>
        <cfvo type="min"/>
        <cfvo type="percentile" val="50"/>
        <cfvo type="max"/>
        <color rgb="FFF8696B"/>
        <color rgb="FFFFEB84"/>
        <color rgb="FF63BE7B"/>
      </colorScale>
    </cfRule>
  </conditionalFormatting>
  <conditionalFormatting sqref="NW2:NW10">
    <cfRule type="colorScale" priority="378">
      <colorScale>
        <cfvo type="min"/>
        <cfvo type="percentile" val="50"/>
        <cfvo type="max"/>
        <color rgb="FFF8696B"/>
        <color rgb="FFFFEB84"/>
        <color rgb="FF63BE7B"/>
      </colorScale>
    </cfRule>
  </conditionalFormatting>
  <conditionalFormatting sqref="OA2:OA10">
    <cfRule type="colorScale" priority="377">
      <colorScale>
        <cfvo type="min"/>
        <cfvo type="percentile" val="50"/>
        <cfvo type="max"/>
        <color rgb="FFF8696B"/>
        <color rgb="FFFFEB84"/>
        <color rgb="FF63BE7B"/>
      </colorScale>
    </cfRule>
  </conditionalFormatting>
  <conditionalFormatting sqref="OT96:OT123">
    <cfRule type="colorScale" priority="371">
      <colorScale>
        <cfvo type="min"/>
        <cfvo type="percentile" val="50"/>
        <cfvo type="max"/>
        <color rgb="FFF8696B"/>
        <color rgb="FFFFEB84"/>
        <color rgb="FF63BE7B"/>
      </colorScale>
    </cfRule>
  </conditionalFormatting>
  <conditionalFormatting sqref="OM14:OM92">
    <cfRule type="colorScale" priority="365">
      <colorScale>
        <cfvo type="min"/>
        <cfvo type="percentile" val="50"/>
        <cfvo type="max"/>
        <color rgb="FFF8696B"/>
        <color rgb="FFFFEB84"/>
        <color rgb="FF63BE7B"/>
      </colorScale>
    </cfRule>
  </conditionalFormatting>
  <conditionalFormatting sqref="OQ96:OQ123 OG96:OL123">
    <cfRule type="colorScale" priority="373">
      <colorScale>
        <cfvo type="min"/>
        <cfvo type="percentile" val="50"/>
        <cfvo type="max"/>
        <color rgb="FFF8696B"/>
        <color rgb="FFFFEB84"/>
        <color rgb="FF63BE7B"/>
      </colorScale>
    </cfRule>
  </conditionalFormatting>
  <conditionalFormatting sqref="OR96:OS123">
    <cfRule type="colorScale" priority="372">
      <colorScale>
        <cfvo type="min"/>
        <cfvo type="percentile" val="50"/>
        <cfvo type="max"/>
        <color rgb="FFF8696B"/>
        <color rgb="FFFFEB84"/>
        <color rgb="FF63BE7B"/>
      </colorScale>
    </cfRule>
  </conditionalFormatting>
  <conditionalFormatting sqref="OQ15:OQ24 OG82:OG92 OG15:OG24 OQ82:OQ92 OL15:OL24 OL82:OL92">
    <cfRule type="colorScale" priority="370">
      <colorScale>
        <cfvo type="min"/>
        <cfvo type="percentile" val="50"/>
        <cfvo type="max"/>
        <color rgb="FFF8696B"/>
        <color rgb="FFFFEB84"/>
        <color rgb="FF63BE7B"/>
      </colorScale>
    </cfRule>
  </conditionalFormatting>
  <conditionalFormatting sqref="OF96:OF123">
    <cfRule type="colorScale" priority="369">
      <colorScale>
        <cfvo type="min"/>
        <cfvo type="percentile" val="50"/>
        <cfvo type="max"/>
        <color rgb="FFF8696B"/>
        <color rgb="FFFFEB84"/>
        <color rgb="FF63BE7B"/>
      </colorScale>
    </cfRule>
  </conditionalFormatting>
  <conditionalFormatting sqref="OT14:OT92">
    <cfRule type="colorScale" priority="374">
      <colorScale>
        <cfvo type="min"/>
        <cfvo type="percentile" val="50"/>
        <cfvo type="max"/>
        <color rgb="FFF8696B"/>
        <color rgb="FFFFEB84"/>
        <color rgb="FF63BE7B"/>
      </colorScale>
    </cfRule>
  </conditionalFormatting>
  <conditionalFormatting sqref="OQ25:OQ81 OG25:OG81 OL25:OL81">
    <cfRule type="colorScale" priority="375">
      <colorScale>
        <cfvo type="min"/>
        <cfvo type="percentile" val="50"/>
        <cfvo type="max"/>
        <color rgb="FFF8696B"/>
        <color rgb="FFFFEB84"/>
        <color rgb="FF63BE7B"/>
      </colorScale>
    </cfRule>
  </conditionalFormatting>
  <conditionalFormatting sqref="OR12:OS13 OS14:OS92">
    <cfRule type="colorScale" priority="376">
      <colorScale>
        <cfvo type="min"/>
        <cfvo type="percentile" val="50"/>
        <cfvo type="max"/>
        <color rgb="FFF8696B"/>
        <color rgb="FFFFEB84"/>
        <color rgb="FF63BE7B"/>
      </colorScale>
    </cfRule>
  </conditionalFormatting>
  <conditionalFormatting sqref="OL14 OG14">
    <cfRule type="colorScale" priority="368">
      <colorScale>
        <cfvo type="min"/>
        <cfvo type="percentile" val="50"/>
        <cfvo type="max"/>
        <color rgb="FFF8696B"/>
        <color rgb="FFFFEB84"/>
        <color rgb="FF63BE7B"/>
      </colorScale>
    </cfRule>
  </conditionalFormatting>
  <conditionalFormatting sqref="OQ14:OQ92">
    <cfRule type="colorScale" priority="367">
      <colorScale>
        <cfvo type="min"/>
        <cfvo type="percentile" val="50"/>
        <cfvo type="max"/>
        <color rgb="FFF8696B"/>
        <color rgb="FFFFEB84"/>
        <color rgb="FF63BE7B"/>
      </colorScale>
    </cfRule>
  </conditionalFormatting>
  <conditionalFormatting sqref="OF14:OF92">
    <cfRule type="colorScale" priority="366">
      <colorScale>
        <cfvo type="min"/>
        <cfvo type="percentile" val="50"/>
        <cfvo type="max"/>
        <color rgb="FFF8696B"/>
        <color rgb="FFFFEB84"/>
        <color rgb="FF63BE7B"/>
      </colorScale>
    </cfRule>
  </conditionalFormatting>
  <conditionalFormatting sqref="OU96:OV123">
    <cfRule type="colorScale" priority="364">
      <colorScale>
        <cfvo type="min"/>
        <cfvo type="percentile" val="50"/>
        <cfvo type="max"/>
        <color rgb="FFF8696B"/>
        <color rgb="FFFFEB84"/>
        <color rgb="FF63BE7B"/>
      </colorScale>
    </cfRule>
  </conditionalFormatting>
  <conditionalFormatting sqref="OU14:OU92">
    <cfRule type="colorScale" priority="363">
      <colorScale>
        <cfvo type="min"/>
        <cfvo type="percentile" val="50"/>
        <cfvo type="max"/>
        <color rgb="FF63BE7B"/>
        <color rgb="FFFFEB84"/>
        <color rgb="FFF8696B"/>
      </colorScale>
    </cfRule>
  </conditionalFormatting>
  <conditionalFormatting sqref="OM96:ON123">
    <cfRule type="colorScale" priority="362">
      <colorScale>
        <cfvo type="min"/>
        <cfvo type="percentile" val="50"/>
        <cfvo type="max"/>
        <color rgb="FFF8696B"/>
        <color rgb="FFFFEB84"/>
        <color rgb="FF63BE7B"/>
      </colorScale>
    </cfRule>
  </conditionalFormatting>
  <conditionalFormatting sqref="OO96:OP123">
    <cfRule type="colorScale" priority="361">
      <colorScale>
        <cfvo type="min"/>
        <cfvo type="percentile" val="50"/>
        <cfvo type="max"/>
        <color rgb="FFF8696B"/>
        <color rgb="FFFFEB84"/>
        <color rgb="FF63BE7B"/>
      </colorScale>
    </cfRule>
  </conditionalFormatting>
  <conditionalFormatting sqref="OU96:OV123">
    <cfRule type="colorScale" priority="360">
      <colorScale>
        <cfvo type="min"/>
        <cfvo type="percentile" val="50"/>
        <cfvo type="max"/>
        <color rgb="FF63BE7B"/>
        <color rgb="FFFFEB84"/>
        <color rgb="FFF8696B"/>
      </colorScale>
    </cfRule>
  </conditionalFormatting>
  <conditionalFormatting sqref="OO14:OP92">
    <cfRule type="colorScale" priority="359">
      <colorScale>
        <cfvo type="min"/>
        <cfvo type="percentile" val="50"/>
        <cfvo type="max"/>
        <color rgb="FFF8696B"/>
        <color rgb="FFFFEB84"/>
        <color rgb="FF63BE7B"/>
      </colorScale>
    </cfRule>
  </conditionalFormatting>
  <conditionalFormatting sqref="OQ96:OQ123">
    <cfRule type="colorScale" priority="358">
      <colorScale>
        <cfvo type="min"/>
        <cfvo type="percentile" val="50"/>
        <cfvo type="max"/>
        <color rgb="FFF8696B"/>
        <color rgb="FFFFEB84"/>
        <color rgb="FF63BE7B"/>
      </colorScale>
    </cfRule>
  </conditionalFormatting>
  <conditionalFormatting sqref="OZ14:PA92">
    <cfRule type="colorScale" priority="357">
      <colorScale>
        <cfvo type="min"/>
        <cfvo type="percentile" val="50"/>
        <cfvo type="max"/>
        <color rgb="FFF8696B"/>
        <color rgb="FFFFEB84"/>
        <color rgb="FF63BE7B"/>
      </colorScale>
    </cfRule>
  </conditionalFormatting>
  <conditionalFormatting sqref="OZ96:PB123">
    <cfRule type="colorScale" priority="356">
      <colorScale>
        <cfvo type="min"/>
        <cfvo type="percentile" val="50"/>
        <cfvo type="max"/>
        <color rgb="FFF8696B"/>
        <color rgb="FFFFEB84"/>
        <color rgb="FF63BE7B"/>
      </colorScale>
    </cfRule>
  </conditionalFormatting>
  <conditionalFormatting sqref="PC14:PC92">
    <cfRule type="colorScale" priority="355">
      <colorScale>
        <cfvo type="min"/>
        <cfvo type="percentile" val="50"/>
        <cfvo type="max"/>
        <color rgb="FFF8696B"/>
        <color rgb="FFFFEB84"/>
        <color rgb="FF63BE7B"/>
      </colorScale>
    </cfRule>
  </conditionalFormatting>
  <conditionalFormatting sqref="PC96:PC123">
    <cfRule type="colorScale" priority="354">
      <colorScale>
        <cfvo type="min"/>
        <cfvo type="percentile" val="50"/>
        <cfvo type="max"/>
        <color rgb="FFF8696B"/>
        <color rgb="FFFFEB84"/>
        <color rgb="FF63BE7B"/>
      </colorScale>
    </cfRule>
  </conditionalFormatting>
  <conditionalFormatting sqref="OP2:OP10 OL2:OL10">
    <cfRule type="colorScale" priority="353">
      <colorScale>
        <cfvo type="min"/>
        <cfvo type="percentile" val="50"/>
        <cfvo type="max"/>
        <color rgb="FFF8696B"/>
        <color rgb="FFFFEB84"/>
        <color rgb="FF63BE7B"/>
      </colorScale>
    </cfRule>
  </conditionalFormatting>
  <conditionalFormatting sqref="OM2:ON10">
    <cfRule type="colorScale" priority="352">
      <colorScale>
        <cfvo type="min"/>
        <cfvo type="percentile" val="50"/>
        <cfvo type="max"/>
        <color rgb="FFF8696B"/>
        <color rgb="FFFFEB84"/>
        <color rgb="FF63BE7B"/>
      </colorScale>
    </cfRule>
  </conditionalFormatting>
  <conditionalFormatting sqref="OQ2:OQ10">
    <cfRule type="colorScale" priority="351">
      <colorScale>
        <cfvo type="min"/>
        <cfvo type="percentile" val="50"/>
        <cfvo type="max"/>
        <color rgb="FFF8696B"/>
        <color rgb="FFFFEB84"/>
        <color rgb="FF63BE7B"/>
      </colorScale>
    </cfRule>
  </conditionalFormatting>
  <conditionalFormatting sqref="OJ14:OK92">
    <cfRule type="colorScale" priority="350">
      <colorScale>
        <cfvo type="min"/>
        <cfvo type="percentile" val="50"/>
        <cfvo type="max"/>
        <color rgb="FFF8696B"/>
        <color rgb="FFFFEB84"/>
        <color rgb="FF63BE7B"/>
      </colorScale>
    </cfRule>
  </conditionalFormatting>
  <conditionalFormatting sqref="OH14:OI92">
    <cfRule type="colorScale" priority="349">
      <colorScale>
        <cfvo type="min"/>
        <cfvo type="percentile" val="50"/>
        <cfvo type="max"/>
        <color rgb="FFF8696B"/>
        <color rgb="FFFFEB84"/>
        <color rgb="FF63BE7B"/>
      </colorScale>
    </cfRule>
  </conditionalFormatting>
  <conditionalFormatting sqref="ON14:ON92">
    <cfRule type="colorScale" priority="348">
      <colorScale>
        <cfvo type="min"/>
        <cfvo type="percentile" val="50"/>
        <cfvo type="max"/>
        <color rgb="FFF8696B"/>
        <color rgb="FFFFEB84"/>
        <color rgb="FF63BE7B"/>
      </colorScale>
    </cfRule>
  </conditionalFormatting>
  <conditionalFormatting sqref="PB14:PB92">
    <cfRule type="colorScale" priority="347">
      <colorScale>
        <cfvo type="min"/>
        <cfvo type="percentile" val="50"/>
        <cfvo type="max"/>
        <color rgb="FFF8696B"/>
        <color rgb="FFFFEB84"/>
        <color rgb="FF63BE7B"/>
      </colorScale>
    </cfRule>
  </conditionalFormatting>
  <conditionalFormatting sqref="OH14:OH92">
    <cfRule type="colorScale" priority="346">
      <colorScale>
        <cfvo type="min"/>
        <cfvo type="percentile" val="50"/>
        <cfvo type="max"/>
        <color rgb="FFF8696B"/>
        <color rgb="FFFFEB84"/>
        <color rgb="FF63BE7B"/>
      </colorScale>
    </cfRule>
  </conditionalFormatting>
  <conditionalFormatting sqref="OG14:OG92">
    <cfRule type="colorScale" priority="345">
      <colorScale>
        <cfvo type="min"/>
        <cfvo type="percentile" val="50"/>
        <cfvo type="max"/>
        <color rgb="FFF8696B"/>
        <color rgb="FFFFEB84"/>
        <color rgb="FF63BE7B"/>
      </colorScale>
    </cfRule>
  </conditionalFormatting>
  <conditionalFormatting sqref="PD14:PD92">
    <cfRule type="colorScale" priority="344">
      <colorScale>
        <cfvo type="min"/>
        <cfvo type="percentile" val="50"/>
        <cfvo type="max"/>
        <color rgb="FFF8696B"/>
        <color rgb="FFFFEB84"/>
        <color rgb="FF63BE7B"/>
      </colorScale>
    </cfRule>
  </conditionalFormatting>
  <conditionalFormatting sqref="PD96:PD123">
    <cfRule type="colorScale" priority="343">
      <colorScale>
        <cfvo type="min"/>
        <cfvo type="percentile" val="50"/>
        <cfvo type="max"/>
        <color rgb="FFF8696B"/>
        <color rgb="FFFFEB84"/>
        <color rgb="FF63BE7B"/>
      </colorScale>
    </cfRule>
  </conditionalFormatting>
  <conditionalFormatting sqref="OR14:OR92">
    <cfRule type="colorScale" priority="342">
      <colorScale>
        <cfvo type="min"/>
        <cfvo type="percentile" val="50"/>
        <cfvo type="max"/>
        <color rgb="FFF8696B"/>
        <color rgb="FFFFEB84"/>
        <color rgb="FF63BE7B"/>
      </colorScale>
    </cfRule>
  </conditionalFormatting>
  <conditionalFormatting sqref="OR14:OR92">
    <cfRule type="colorScale" priority="341">
      <colorScale>
        <cfvo type="min"/>
        <cfvo type="percentile" val="50"/>
        <cfvo type="max"/>
        <color rgb="FFF8696B"/>
        <color rgb="FFFFEB84"/>
        <color rgb="FF63BE7B"/>
      </colorScale>
    </cfRule>
  </conditionalFormatting>
  <conditionalFormatting sqref="OU2:OU10">
    <cfRule type="colorScale" priority="340">
      <colorScale>
        <cfvo type="min"/>
        <cfvo type="percentile" val="50"/>
        <cfvo type="max"/>
        <color rgb="FFF8696B"/>
        <color rgb="FFFFEB84"/>
        <color rgb="FF63BE7B"/>
      </colorScale>
    </cfRule>
  </conditionalFormatting>
  <conditionalFormatting sqref="OY2:OY10">
    <cfRule type="colorScale" priority="339">
      <colorScale>
        <cfvo type="min"/>
        <cfvo type="percentile" val="50"/>
        <cfvo type="max"/>
        <color rgb="FFF8696B"/>
        <color rgb="FFFFEB84"/>
        <color rgb="FF63BE7B"/>
      </colorScale>
    </cfRule>
  </conditionalFormatting>
  <conditionalFormatting sqref="OW2:OW10">
    <cfRule type="colorScale" priority="338">
      <colorScale>
        <cfvo type="min"/>
        <cfvo type="percentile" val="50"/>
        <cfvo type="max"/>
        <color rgb="FFF8696B"/>
        <color rgb="FFFFEB84"/>
        <color rgb="FF63BE7B"/>
      </colorScale>
    </cfRule>
  </conditionalFormatting>
  <conditionalFormatting sqref="PA2:PA10">
    <cfRule type="colorScale" priority="337">
      <colorScale>
        <cfvo type="min"/>
        <cfvo type="percentile" val="50"/>
        <cfvo type="max"/>
        <color rgb="FFF8696B"/>
        <color rgb="FFFFEB84"/>
        <color rgb="FF63BE7B"/>
      </colorScale>
    </cfRule>
  </conditionalFormatting>
  <conditionalFormatting sqref="PU96:PU123">
    <cfRule type="colorScale" priority="331">
      <colorScale>
        <cfvo type="min"/>
        <cfvo type="percentile" val="50"/>
        <cfvo type="max"/>
        <color rgb="FFF8696B"/>
        <color rgb="FFFFEB84"/>
        <color rgb="FF63BE7B"/>
      </colorScale>
    </cfRule>
  </conditionalFormatting>
  <conditionalFormatting sqref="PN14:PN92">
    <cfRule type="colorScale" priority="325">
      <colorScale>
        <cfvo type="min"/>
        <cfvo type="percentile" val="50"/>
        <cfvo type="max"/>
        <color rgb="FFF8696B"/>
        <color rgb="FFFFEB84"/>
        <color rgb="FF63BE7B"/>
      </colorScale>
    </cfRule>
  </conditionalFormatting>
  <conditionalFormatting sqref="PR96:PR123 PG96:PM123">
    <cfRule type="colorScale" priority="333">
      <colorScale>
        <cfvo type="min"/>
        <cfvo type="percentile" val="50"/>
        <cfvo type="max"/>
        <color rgb="FFF8696B"/>
        <color rgb="FFFFEB84"/>
        <color rgb="FF63BE7B"/>
      </colorScale>
    </cfRule>
  </conditionalFormatting>
  <conditionalFormatting sqref="PS96:PT123">
    <cfRule type="colorScale" priority="332">
      <colorScale>
        <cfvo type="min"/>
        <cfvo type="percentile" val="50"/>
        <cfvo type="max"/>
        <color rgb="FFF8696B"/>
        <color rgb="FFFFEB84"/>
        <color rgb="FF63BE7B"/>
      </colorScale>
    </cfRule>
  </conditionalFormatting>
  <conditionalFormatting sqref="PR15:PR24 PG82:PH92 PG15:PH24 PR82:PR92 PM15:PM24 PM82:PM92">
    <cfRule type="colorScale" priority="330">
      <colorScale>
        <cfvo type="min"/>
        <cfvo type="percentile" val="50"/>
        <cfvo type="max"/>
        <color rgb="FFF8696B"/>
        <color rgb="FFFFEB84"/>
        <color rgb="FF63BE7B"/>
      </colorScale>
    </cfRule>
  </conditionalFormatting>
  <conditionalFormatting sqref="PF96:PF123">
    <cfRule type="colorScale" priority="329">
      <colorScale>
        <cfvo type="min"/>
        <cfvo type="percentile" val="50"/>
        <cfvo type="max"/>
        <color rgb="FFF8696B"/>
        <color rgb="FFFFEB84"/>
        <color rgb="FF63BE7B"/>
      </colorScale>
    </cfRule>
  </conditionalFormatting>
  <conditionalFormatting sqref="PU14:PU92">
    <cfRule type="colorScale" priority="334">
      <colorScale>
        <cfvo type="min"/>
        <cfvo type="percentile" val="50"/>
        <cfvo type="max"/>
        <color rgb="FFF8696B"/>
        <color rgb="FFFFEB84"/>
        <color rgb="FF63BE7B"/>
      </colorScale>
    </cfRule>
  </conditionalFormatting>
  <conditionalFormatting sqref="PR25:PR81 PG25:PH81 PM25:PM81">
    <cfRule type="colorScale" priority="335">
      <colorScale>
        <cfvo type="min"/>
        <cfvo type="percentile" val="50"/>
        <cfvo type="max"/>
        <color rgb="FFF8696B"/>
        <color rgb="FFFFEB84"/>
        <color rgb="FF63BE7B"/>
      </colorScale>
    </cfRule>
  </conditionalFormatting>
  <conditionalFormatting sqref="PS12:PT13 PT14:PT92">
    <cfRule type="colorScale" priority="336">
      <colorScale>
        <cfvo type="min"/>
        <cfvo type="percentile" val="50"/>
        <cfvo type="max"/>
        <color rgb="FFF8696B"/>
        <color rgb="FFFFEB84"/>
        <color rgb="FF63BE7B"/>
      </colorScale>
    </cfRule>
  </conditionalFormatting>
  <conditionalFormatting sqref="PG14:PH14 PM14">
    <cfRule type="colorScale" priority="328">
      <colorScale>
        <cfvo type="min"/>
        <cfvo type="percentile" val="50"/>
        <cfvo type="max"/>
        <color rgb="FFF8696B"/>
        <color rgb="FFFFEB84"/>
        <color rgb="FF63BE7B"/>
      </colorScale>
    </cfRule>
  </conditionalFormatting>
  <conditionalFormatting sqref="PR14:PR92">
    <cfRule type="colorScale" priority="327">
      <colorScale>
        <cfvo type="min"/>
        <cfvo type="percentile" val="50"/>
        <cfvo type="max"/>
        <color rgb="FFF8696B"/>
        <color rgb="FFFFEB84"/>
        <color rgb="FF63BE7B"/>
      </colorScale>
    </cfRule>
  </conditionalFormatting>
  <conditionalFormatting sqref="PF14:PF92">
    <cfRule type="colorScale" priority="326">
      <colorScale>
        <cfvo type="min"/>
        <cfvo type="percentile" val="50"/>
        <cfvo type="max"/>
        <color rgb="FFF8696B"/>
        <color rgb="FFFFEB84"/>
        <color rgb="FF63BE7B"/>
      </colorScale>
    </cfRule>
  </conditionalFormatting>
  <conditionalFormatting sqref="PV96:PW123">
    <cfRule type="colorScale" priority="324">
      <colorScale>
        <cfvo type="min"/>
        <cfvo type="percentile" val="50"/>
        <cfvo type="max"/>
        <color rgb="FFF8696B"/>
        <color rgb="FFFFEB84"/>
        <color rgb="FF63BE7B"/>
      </colorScale>
    </cfRule>
  </conditionalFormatting>
  <conditionalFormatting sqref="PV14:PV92">
    <cfRule type="colorScale" priority="323">
      <colorScale>
        <cfvo type="min"/>
        <cfvo type="percentile" val="50"/>
        <cfvo type="max"/>
        <color rgb="FF63BE7B"/>
        <color rgb="FFFFEB84"/>
        <color rgb="FFF8696B"/>
      </colorScale>
    </cfRule>
  </conditionalFormatting>
  <conditionalFormatting sqref="PN96:PO123">
    <cfRule type="colorScale" priority="322">
      <colorScale>
        <cfvo type="min"/>
        <cfvo type="percentile" val="50"/>
        <cfvo type="max"/>
        <color rgb="FFF8696B"/>
        <color rgb="FFFFEB84"/>
        <color rgb="FF63BE7B"/>
      </colorScale>
    </cfRule>
  </conditionalFormatting>
  <conditionalFormatting sqref="PP96:PQ123">
    <cfRule type="colorScale" priority="321">
      <colorScale>
        <cfvo type="min"/>
        <cfvo type="percentile" val="50"/>
        <cfvo type="max"/>
        <color rgb="FFF8696B"/>
        <color rgb="FFFFEB84"/>
        <color rgb="FF63BE7B"/>
      </colorScale>
    </cfRule>
  </conditionalFormatting>
  <conditionalFormatting sqref="PV96:PW123">
    <cfRule type="colorScale" priority="320">
      <colorScale>
        <cfvo type="min"/>
        <cfvo type="percentile" val="50"/>
        <cfvo type="max"/>
        <color rgb="FF63BE7B"/>
        <color rgb="FFFFEB84"/>
        <color rgb="FFF8696B"/>
      </colorScale>
    </cfRule>
  </conditionalFormatting>
  <conditionalFormatting sqref="PP14:PQ92">
    <cfRule type="colorScale" priority="319">
      <colorScale>
        <cfvo type="min"/>
        <cfvo type="percentile" val="50"/>
        <cfvo type="max"/>
        <color rgb="FFF8696B"/>
        <color rgb="FFFFEB84"/>
        <color rgb="FF63BE7B"/>
      </colorScale>
    </cfRule>
  </conditionalFormatting>
  <conditionalFormatting sqref="PR96:PR123">
    <cfRule type="colorScale" priority="318">
      <colorScale>
        <cfvo type="min"/>
        <cfvo type="percentile" val="50"/>
        <cfvo type="max"/>
        <color rgb="FFF8696B"/>
        <color rgb="FFFFEB84"/>
        <color rgb="FF63BE7B"/>
      </colorScale>
    </cfRule>
  </conditionalFormatting>
  <conditionalFormatting sqref="QA14:QB92">
    <cfRule type="colorScale" priority="317">
      <colorScale>
        <cfvo type="min"/>
        <cfvo type="percentile" val="50"/>
        <cfvo type="max"/>
        <color rgb="FFF8696B"/>
        <color rgb="FFFFEB84"/>
        <color rgb="FF63BE7B"/>
      </colorScale>
    </cfRule>
  </conditionalFormatting>
  <conditionalFormatting sqref="QA96:QC123">
    <cfRule type="colorScale" priority="316">
      <colorScale>
        <cfvo type="min"/>
        <cfvo type="percentile" val="50"/>
        <cfvo type="max"/>
        <color rgb="FFF8696B"/>
        <color rgb="FFFFEB84"/>
        <color rgb="FF63BE7B"/>
      </colorScale>
    </cfRule>
  </conditionalFormatting>
  <conditionalFormatting sqref="QD14:QD92">
    <cfRule type="colorScale" priority="315">
      <colorScale>
        <cfvo type="min"/>
        <cfvo type="percentile" val="50"/>
        <cfvo type="max"/>
        <color rgb="FFF8696B"/>
        <color rgb="FFFFEB84"/>
        <color rgb="FF63BE7B"/>
      </colorScale>
    </cfRule>
  </conditionalFormatting>
  <conditionalFormatting sqref="QD96:QD123">
    <cfRule type="colorScale" priority="314">
      <colorScale>
        <cfvo type="min"/>
        <cfvo type="percentile" val="50"/>
        <cfvo type="max"/>
        <color rgb="FFF8696B"/>
        <color rgb="FFFFEB84"/>
        <color rgb="FF63BE7B"/>
      </colorScale>
    </cfRule>
  </conditionalFormatting>
  <conditionalFormatting sqref="PQ2:PQ10 PM2:PM10">
    <cfRule type="colorScale" priority="313">
      <colorScale>
        <cfvo type="min"/>
        <cfvo type="percentile" val="50"/>
        <cfvo type="max"/>
        <color rgb="FFF8696B"/>
        <color rgb="FFFFEB84"/>
        <color rgb="FF63BE7B"/>
      </colorScale>
    </cfRule>
  </conditionalFormatting>
  <conditionalFormatting sqref="PN2:PO10">
    <cfRule type="colorScale" priority="312">
      <colorScale>
        <cfvo type="min"/>
        <cfvo type="percentile" val="50"/>
        <cfvo type="max"/>
        <color rgb="FFF8696B"/>
        <color rgb="FFFFEB84"/>
        <color rgb="FF63BE7B"/>
      </colorScale>
    </cfRule>
  </conditionalFormatting>
  <conditionalFormatting sqref="PR2:PR10">
    <cfRule type="colorScale" priority="311">
      <colorScale>
        <cfvo type="min"/>
        <cfvo type="percentile" val="50"/>
        <cfvo type="max"/>
        <color rgb="FFF8696B"/>
        <color rgb="FFFFEB84"/>
        <color rgb="FF63BE7B"/>
      </colorScale>
    </cfRule>
  </conditionalFormatting>
  <conditionalFormatting sqref="PK14:PL92">
    <cfRule type="colorScale" priority="310">
      <colorScale>
        <cfvo type="min"/>
        <cfvo type="percentile" val="50"/>
        <cfvo type="max"/>
        <color rgb="FFF8696B"/>
        <color rgb="FFFFEB84"/>
        <color rgb="FF63BE7B"/>
      </colorScale>
    </cfRule>
  </conditionalFormatting>
  <conditionalFormatting sqref="PI14:PJ92">
    <cfRule type="colorScale" priority="309">
      <colorScale>
        <cfvo type="min"/>
        <cfvo type="percentile" val="50"/>
        <cfvo type="max"/>
        <color rgb="FFF8696B"/>
        <color rgb="FFFFEB84"/>
        <color rgb="FF63BE7B"/>
      </colorScale>
    </cfRule>
  </conditionalFormatting>
  <conditionalFormatting sqref="PO14:PO92">
    <cfRule type="colorScale" priority="308">
      <colorScale>
        <cfvo type="min"/>
        <cfvo type="percentile" val="50"/>
        <cfvo type="max"/>
        <color rgb="FFF8696B"/>
        <color rgb="FFFFEB84"/>
        <color rgb="FF63BE7B"/>
      </colorScale>
    </cfRule>
  </conditionalFormatting>
  <conditionalFormatting sqref="QC14:QC92">
    <cfRule type="colorScale" priority="307">
      <colorScale>
        <cfvo type="min"/>
        <cfvo type="percentile" val="50"/>
        <cfvo type="max"/>
        <color rgb="FFF8696B"/>
        <color rgb="FFFFEB84"/>
        <color rgb="FF63BE7B"/>
      </colorScale>
    </cfRule>
  </conditionalFormatting>
  <conditionalFormatting sqref="PI14:PI92">
    <cfRule type="colorScale" priority="306">
      <colorScale>
        <cfvo type="min"/>
        <cfvo type="percentile" val="50"/>
        <cfvo type="max"/>
        <color rgb="FFF8696B"/>
        <color rgb="FFFFEB84"/>
        <color rgb="FF63BE7B"/>
      </colorScale>
    </cfRule>
  </conditionalFormatting>
  <conditionalFormatting sqref="PG14:PH92">
    <cfRule type="colorScale" priority="305">
      <colorScale>
        <cfvo type="min"/>
        <cfvo type="percentile" val="50"/>
        <cfvo type="max"/>
        <color rgb="FFF8696B"/>
        <color rgb="FFFFEB84"/>
        <color rgb="FF63BE7B"/>
      </colorScale>
    </cfRule>
  </conditionalFormatting>
  <conditionalFormatting sqref="QE14:QF92">
    <cfRule type="colorScale" priority="304">
      <colorScale>
        <cfvo type="min"/>
        <cfvo type="percentile" val="50"/>
        <cfvo type="max"/>
        <color rgb="FFF8696B"/>
        <color rgb="FFFFEB84"/>
        <color rgb="FF63BE7B"/>
      </colorScale>
    </cfRule>
  </conditionalFormatting>
  <conditionalFormatting sqref="QE96:QF123">
    <cfRule type="colorScale" priority="303">
      <colorScale>
        <cfvo type="min"/>
        <cfvo type="percentile" val="50"/>
        <cfvo type="max"/>
        <color rgb="FFF8696B"/>
        <color rgb="FFFFEB84"/>
        <color rgb="FF63BE7B"/>
      </colorScale>
    </cfRule>
  </conditionalFormatting>
  <conditionalFormatting sqref="PS14:PS92">
    <cfRule type="colorScale" priority="302">
      <colorScale>
        <cfvo type="min"/>
        <cfvo type="percentile" val="50"/>
        <cfvo type="max"/>
        <color rgb="FFF8696B"/>
        <color rgb="FFFFEB84"/>
        <color rgb="FF63BE7B"/>
      </colorScale>
    </cfRule>
  </conditionalFormatting>
  <conditionalFormatting sqref="PS14:PS92">
    <cfRule type="colorScale" priority="301">
      <colorScale>
        <cfvo type="min"/>
        <cfvo type="percentile" val="50"/>
        <cfvo type="max"/>
        <color rgb="FFF8696B"/>
        <color rgb="FFFFEB84"/>
        <color rgb="FF63BE7B"/>
      </colorScale>
    </cfRule>
  </conditionalFormatting>
  <conditionalFormatting sqref="PV2:PV10">
    <cfRule type="colorScale" priority="300">
      <colorScale>
        <cfvo type="min"/>
        <cfvo type="percentile" val="50"/>
        <cfvo type="max"/>
        <color rgb="FFF8696B"/>
        <color rgb="FFFFEB84"/>
        <color rgb="FF63BE7B"/>
      </colorScale>
    </cfRule>
  </conditionalFormatting>
  <conditionalFormatting sqref="PZ2:PZ10">
    <cfRule type="colorScale" priority="299">
      <colorScale>
        <cfvo type="min"/>
        <cfvo type="percentile" val="50"/>
        <cfvo type="max"/>
        <color rgb="FFF8696B"/>
        <color rgb="FFFFEB84"/>
        <color rgb="FF63BE7B"/>
      </colorScale>
    </cfRule>
  </conditionalFormatting>
  <conditionalFormatting sqref="PX2:PX10">
    <cfRule type="colorScale" priority="298">
      <colorScale>
        <cfvo type="min"/>
        <cfvo type="percentile" val="50"/>
        <cfvo type="max"/>
        <color rgb="FFF8696B"/>
        <color rgb="FFFFEB84"/>
        <color rgb="FF63BE7B"/>
      </colorScale>
    </cfRule>
  </conditionalFormatting>
  <conditionalFormatting sqref="QB2:QB10">
    <cfRule type="colorScale" priority="297">
      <colorScale>
        <cfvo type="min"/>
        <cfvo type="percentile" val="50"/>
        <cfvo type="max"/>
        <color rgb="FFF8696B"/>
        <color rgb="FFFFEB84"/>
        <color rgb="FF63BE7B"/>
      </colorScale>
    </cfRule>
  </conditionalFormatting>
  <conditionalFormatting sqref="QW96:QW123">
    <cfRule type="colorScale" priority="251">
      <colorScale>
        <cfvo type="min"/>
        <cfvo type="percentile" val="50"/>
        <cfvo type="max"/>
        <color rgb="FFF8696B"/>
        <color rgb="FFFFEB84"/>
        <color rgb="FF63BE7B"/>
      </colorScale>
    </cfRule>
  </conditionalFormatting>
  <conditionalFormatting sqref="QP14:QP92">
    <cfRule type="colorScale" priority="245">
      <colorScale>
        <cfvo type="min"/>
        <cfvo type="percentile" val="50"/>
        <cfvo type="max"/>
        <color rgb="FFF8696B"/>
        <color rgb="FFFFEB84"/>
        <color rgb="FF63BE7B"/>
      </colorScale>
    </cfRule>
  </conditionalFormatting>
  <conditionalFormatting sqref="QT96:QT123 QI96:QO123">
    <cfRule type="colorScale" priority="253">
      <colorScale>
        <cfvo type="min"/>
        <cfvo type="percentile" val="50"/>
        <cfvo type="max"/>
        <color rgb="FFF8696B"/>
        <color rgb="FFFFEB84"/>
        <color rgb="FF63BE7B"/>
      </colorScale>
    </cfRule>
  </conditionalFormatting>
  <conditionalFormatting sqref="QU96:QV123">
    <cfRule type="colorScale" priority="252">
      <colorScale>
        <cfvo type="min"/>
        <cfvo type="percentile" val="50"/>
        <cfvo type="max"/>
        <color rgb="FFF8696B"/>
        <color rgb="FFFFEB84"/>
        <color rgb="FF63BE7B"/>
      </colorScale>
    </cfRule>
  </conditionalFormatting>
  <conditionalFormatting sqref="QT15:QT24 QI82:QJ92 QI15:QJ24 QT82:QT92 QO15:QO24 QO82:QO92">
    <cfRule type="colorScale" priority="250">
      <colorScale>
        <cfvo type="min"/>
        <cfvo type="percentile" val="50"/>
        <cfvo type="max"/>
        <color rgb="FFF8696B"/>
        <color rgb="FFFFEB84"/>
        <color rgb="FF63BE7B"/>
      </colorScale>
    </cfRule>
  </conditionalFormatting>
  <conditionalFormatting sqref="QH96:QH123">
    <cfRule type="colorScale" priority="249">
      <colorScale>
        <cfvo type="min"/>
        <cfvo type="percentile" val="50"/>
        <cfvo type="max"/>
        <color rgb="FFF8696B"/>
        <color rgb="FFFFEB84"/>
        <color rgb="FF63BE7B"/>
      </colorScale>
    </cfRule>
  </conditionalFormatting>
  <conditionalFormatting sqref="QW14:QW92">
    <cfRule type="colorScale" priority="254">
      <colorScale>
        <cfvo type="min"/>
        <cfvo type="percentile" val="50"/>
        <cfvo type="max"/>
        <color rgb="FFF8696B"/>
        <color rgb="FFFFEB84"/>
        <color rgb="FF63BE7B"/>
      </colorScale>
    </cfRule>
  </conditionalFormatting>
  <conditionalFormatting sqref="QT25:QT81 QI25:QJ81 QO25:QO81">
    <cfRule type="colorScale" priority="255">
      <colorScale>
        <cfvo type="min"/>
        <cfvo type="percentile" val="50"/>
        <cfvo type="max"/>
        <color rgb="FFF8696B"/>
        <color rgb="FFFFEB84"/>
        <color rgb="FF63BE7B"/>
      </colorScale>
    </cfRule>
  </conditionalFormatting>
  <conditionalFormatting sqref="QU12:QV13 QV14:QV92">
    <cfRule type="colorScale" priority="256">
      <colorScale>
        <cfvo type="min"/>
        <cfvo type="percentile" val="50"/>
        <cfvo type="max"/>
        <color rgb="FFF8696B"/>
        <color rgb="FFFFEB84"/>
        <color rgb="FF63BE7B"/>
      </colorScale>
    </cfRule>
  </conditionalFormatting>
  <conditionalFormatting sqref="QI14:QJ14 QO14">
    <cfRule type="colorScale" priority="248">
      <colorScale>
        <cfvo type="min"/>
        <cfvo type="percentile" val="50"/>
        <cfvo type="max"/>
        <color rgb="FFF8696B"/>
        <color rgb="FFFFEB84"/>
        <color rgb="FF63BE7B"/>
      </colorScale>
    </cfRule>
  </conditionalFormatting>
  <conditionalFormatting sqref="QT14:QT92">
    <cfRule type="colorScale" priority="247">
      <colorScale>
        <cfvo type="min"/>
        <cfvo type="percentile" val="50"/>
        <cfvo type="max"/>
        <color rgb="FFF8696B"/>
        <color rgb="FFFFEB84"/>
        <color rgb="FF63BE7B"/>
      </colorScale>
    </cfRule>
  </conditionalFormatting>
  <conditionalFormatting sqref="QH14:QH92">
    <cfRule type="colorScale" priority="246">
      <colorScale>
        <cfvo type="min"/>
        <cfvo type="percentile" val="50"/>
        <cfvo type="max"/>
        <color rgb="FFF8696B"/>
        <color rgb="FFFFEB84"/>
        <color rgb="FF63BE7B"/>
      </colorScale>
    </cfRule>
  </conditionalFormatting>
  <conditionalFormatting sqref="QX96:QY123">
    <cfRule type="colorScale" priority="244">
      <colorScale>
        <cfvo type="min"/>
        <cfvo type="percentile" val="50"/>
        <cfvo type="max"/>
        <color rgb="FFF8696B"/>
        <color rgb="FFFFEB84"/>
        <color rgb="FF63BE7B"/>
      </colorScale>
    </cfRule>
  </conditionalFormatting>
  <conditionalFormatting sqref="QX14:QX92">
    <cfRule type="colorScale" priority="243">
      <colorScale>
        <cfvo type="min"/>
        <cfvo type="percentile" val="50"/>
        <cfvo type="max"/>
        <color rgb="FF63BE7B"/>
        <color rgb="FFFFEB84"/>
        <color rgb="FFF8696B"/>
      </colorScale>
    </cfRule>
  </conditionalFormatting>
  <conditionalFormatting sqref="QP96:QQ123">
    <cfRule type="colorScale" priority="242">
      <colorScale>
        <cfvo type="min"/>
        <cfvo type="percentile" val="50"/>
        <cfvo type="max"/>
        <color rgb="FFF8696B"/>
        <color rgb="FFFFEB84"/>
        <color rgb="FF63BE7B"/>
      </colorScale>
    </cfRule>
  </conditionalFormatting>
  <conditionalFormatting sqref="QR96:QS123">
    <cfRule type="colorScale" priority="241">
      <colorScale>
        <cfvo type="min"/>
        <cfvo type="percentile" val="50"/>
        <cfvo type="max"/>
        <color rgb="FFF8696B"/>
        <color rgb="FFFFEB84"/>
        <color rgb="FF63BE7B"/>
      </colorScale>
    </cfRule>
  </conditionalFormatting>
  <conditionalFormatting sqref="QX96:QY123">
    <cfRule type="colorScale" priority="240">
      <colorScale>
        <cfvo type="min"/>
        <cfvo type="percentile" val="50"/>
        <cfvo type="max"/>
        <color rgb="FF63BE7B"/>
        <color rgb="FFFFEB84"/>
        <color rgb="FFF8696B"/>
      </colorScale>
    </cfRule>
  </conditionalFormatting>
  <conditionalFormatting sqref="QR14:QS92">
    <cfRule type="colorScale" priority="239">
      <colorScale>
        <cfvo type="min"/>
        <cfvo type="percentile" val="50"/>
        <cfvo type="max"/>
        <color rgb="FFF8696B"/>
        <color rgb="FFFFEB84"/>
        <color rgb="FF63BE7B"/>
      </colorScale>
    </cfRule>
  </conditionalFormatting>
  <conditionalFormatting sqref="QT96:QT123">
    <cfRule type="colorScale" priority="238">
      <colorScale>
        <cfvo type="min"/>
        <cfvo type="percentile" val="50"/>
        <cfvo type="max"/>
        <color rgb="FFF8696B"/>
        <color rgb="FFFFEB84"/>
        <color rgb="FF63BE7B"/>
      </colorScale>
    </cfRule>
  </conditionalFormatting>
  <conditionalFormatting sqref="RC14:RD92">
    <cfRule type="colorScale" priority="237">
      <colorScale>
        <cfvo type="min"/>
        <cfvo type="percentile" val="50"/>
        <cfvo type="max"/>
        <color rgb="FFF8696B"/>
        <color rgb="FFFFEB84"/>
        <color rgb="FF63BE7B"/>
      </colorScale>
    </cfRule>
  </conditionalFormatting>
  <conditionalFormatting sqref="RC96:RE123">
    <cfRule type="colorScale" priority="236">
      <colorScale>
        <cfvo type="min"/>
        <cfvo type="percentile" val="50"/>
        <cfvo type="max"/>
        <color rgb="FFF8696B"/>
        <color rgb="FFFFEB84"/>
        <color rgb="FF63BE7B"/>
      </colorScale>
    </cfRule>
  </conditionalFormatting>
  <conditionalFormatting sqref="RF14:RF92">
    <cfRule type="colorScale" priority="235">
      <colorScale>
        <cfvo type="min"/>
        <cfvo type="percentile" val="50"/>
        <cfvo type="max"/>
        <color rgb="FFF8696B"/>
        <color rgb="FFFFEB84"/>
        <color rgb="FF63BE7B"/>
      </colorScale>
    </cfRule>
  </conditionalFormatting>
  <conditionalFormatting sqref="RF96:RF123">
    <cfRule type="colorScale" priority="234">
      <colorScale>
        <cfvo type="min"/>
        <cfvo type="percentile" val="50"/>
        <cfvo type="max"/>
        <color rgb="FFF8696B"/>
        <color rgb="FFFFEB84"/>
        <color rgb="FF63BE7B"/>
      </colorScale>
    </cfRule>
  </conditionalFormatting>
  <conditionalFormatting sqref="QN2:QN10 QS2:QS10">
    <cfRule type="colorScale" priority="233">
      <colorScale>
        <cfvo type="min"/>
        <cfvo type="percentile" val="50"/>
        <cfvo type="max"/>
        <color rgb="FFF8696B"/>
        <color rgb="FFFFEB84"/>
        <color rgb="FF63BE7B"/>
      </colorScale>
    </cfRule>
  </conditionalFormatting>
  <conditionalFormatting sqref="QT2:QT10">
    <cfRule type="colorScale" priority="231">
      <colorScale>
        <cfvo type="min"/>
        <cfvo type="percentile" val="50"/>
        <cfvo type="max"/>
        <color rgb="FFF8696B"/>
        <color rgb="FFFFEB84"/>
        <color rgb="FF63BE7B"/>
      </colorScale>
    </cfRule>
  </conditionalFormatting>
  <conditionalFormatting sqref="QM14:QN92">
    <cfRule type="colorScale" priority="230">
      <colorScale>
        <cfvo type="min"/>
        <cfvo type="percentile" val="50"/>
        <cfvo type="max"/>
        <color rgb="FFF8696B"/>
        <color rgb="FFFFEB84"/>
        <color rgb="FF63BE7B"/>
      </colorScale>
    </cfRule>
  </conditionalFormatting>
  <conditionalFormatting sqref="QK14:QL92">
    <cfRule type="colorScale" priority="229">
      <colorScale>
        <cfvo type="min"/>
        <cfvo type="percentile" val="50"/>
        <cfvo type="max"/>
        <color rgb="FFF8696B"/>
        <color rgb="FFFFEB84"/>
        <color rgb="FF63BE7B"/>
      </colorScale>
    </cfRule>
  </conditionalFormatting>
  <conditionalFormatting sqref="QQ14:QQ92">
    <cfRule type="colorScale" priority="228">
      <colorScale>
        <cfvo type="min"/>
        <cfvo type="percentile" val="50"/>
        <cfvo type="max"/>
        <color rgb="FFF8696B"/>
        <color rgb="FFFFEB84"/>
        <color rgb="FF63BE7B"/>
      </colorScale>
    </cfRule>
  </conditionalFormatting>
  <conditionalFormatting sqref="RE14:RE92">
    <cfRule type="colorScale" priority="227">
      <colorScale>
        <cfvo type="min"/>
        <cfvo type="percentile" val="50"/>
        <cfvo type="max"/>
        <color rgb="FFF8696B"/>
        <color rgb="FFFFEB84"/>
        <color rgb="FF63BE7B"/>
      </colorScale>
    </cfRule>
  </conditionalFormatting>
  <conditionalFormatting sqref="QK14:QK92">
    <cfRule type="colorScale" priority="226">
      <colorScale>
        <cfvo type="min"/>
        <cfvo type="percentile" val="50"/>
        <cfvo type="max"/>
        <color rgb="FFF8696B"/>
        <color rgb="FFFFEB84"/>
        <color rgb="FF63BE7B"/>
      </colorScale>
    </cfRule>
  </conditionalFormatting>
  <conditionalFormatting sqref="QI14:QJ92">
    <cfRule type="colorScale" priority="225">
      <colorScale>
        <cfvo type="min"/>
        <cfvo type="percentile" val="50"/>
        <cfvo type="max"/>
        <color rgb="FFF8696B"/>
        <color rgb="FFFFEB84"/>
        <color rgb="FF63BE7B"/>
      </colorScale>
    </cfRule>
  </conditionalFormatting>
  <conditionalFormatting sqref="RG14:RM92">
    <cfRule type="colorScale" priority="224">
      <colorScale>
        <cfvo type="min"/>
        <cfvo type="percentile" val="50"/>
        <cfvo type="max"/>
        <color rgb="FFF8696B"/>
        <color rgb="FFFFEB84"/>
        <color rgb="FF63BE7B"/>
      </colorScale>
    </cfRule>
  </conditionalFormatting>
  <conditionalFormatting sqref="RG96:RM123">
    <cfRule type="colorScale" priority="223">
      <colorScale>
        <cfvo type="min"/>
        <cfvo type="percentile" val="50"/>
        <cfvo type="max"/>
        <color rgb="FFF8696B"/>
        <color rgb="FFFFEB84"/>
        <color rgb="FF63BE7B"/>
      </colorScale>
    </cfRule>
  </conditionalFormatting>
  <conditionalFormatting sqref="QU14:QU92">
    <cfRule type="colorScale" priority="222">
      <colorScale>
        <cfvo type="min"/>
        <cfvo type="percentile" val="50"/>
        <cfvo type="max"/>
        <color rgb="FFF8696B"/>
        <color rgb="FFFFEB84"/>
        <color rgb="FF63BE7B"/>
      </colorScale>
    </cfRule>
  </conditionalFormatting>
  <conditionalFormatting sqref="QU14:QU92">
    <cfRule type="colorScale" priority="221">
      <colorScale>
        <cfvo type="min"/>
        <cfvo type="percentile" val="50"/>
        <cfvo type="max"/>
        <color rgb="FFF8696B"/>
        <color rgb="FFFFEB84"/>
        <color rgb="FF63BE7B"/>
      </colorScale>
    </cfRule>
  </conditionalFormatting>
  <conditionalFormatting sqref="QX2:QX10">
    <cfRule type="colorScale" priority="220">
      <colorScale>
        <cfvo type="min"/>
        <cfvo type="percentile" val="50"/>
        <cfvo type="max"/>
        <color rgb="FFF8696B"/>
        <color rgb="FFFFEB84"/>
        <color rgb="FF63BE7B"/>
      </colorScale>
    </cfRule>
  </conditionalFormatting>
  <conditionalFormatting sqref="RB2:RB10">
    <cfRule type="colorScale" priority="219">
      <colorScale>
        <cfvo type="min"/>
        <cfvo type="percentile" val="50"/>
        <cfvo type="max"/>
        <color rgb="FFF8696B"/>
        <color rgb="FFFFEB84"/>
        <color rgb="FF63BE7B"/>
      </colorScale>
    </cfRule>
  </conditionalFormatting>
  <conditionalFormatting sqref="QZ2:QZ10">
    <cfRule type="colorScale" priority="218">
      <colorScale>
        <cfvo type="min"/>
        <cfvo type="percentile" val="50"/>
        <cfvo type="max"/>
        <color rgb="FFF8696B"/>
        <color rgb="FFFFEB84"/>
        <color rgb="FF63BE7B"/>
      </colorScale>
    </cfRule>
  </conditionalFormatting>
  <conditionalFormatting sqref="RD2:RD10">
    <cfRule type="colorScale" priority="217">
      <colorScale>
        <cfvo type="min"/>
        <cfvo type="percentile" val="50"/>
        <cfvo type="max"/>
        <color rgb="FFF8696B"/>
        <color rgb="FFFFEB84"/>
        <color rgb="FF63BE7B"/>
      </colorScale>
    </cfRule>
  </conditionalFormatting>
  <conditionalFormatting sqref="SE96:SE123">
    <cfRule type="colorScale" priority="211">
      <colorScale>
        <cfvo type="min"/>
        <cfvo type="percentile" val="50"/>
        <cfvo type="max"/>
        <color rgb="FFF8696B"/>
        <color rgb="FFFFEB84"/>
        <color rgb="FF63BE7B"/>
      </colorScale>
    </cfRule>
  </conditionalFormatting>
  <conditionalFormatting sqref="RX14:RX92">
    <cfRule type="colorScale" priority="205">
      <colorScale>
        <cfvo type="min"/>
        <cfvo type="percentile" val="50"/>
        <cfvo type="max"/>
        <color rgb="FFF8696B"/>
        <color rgb="FFFFEB84"/>
        <color rgb="FF63BE7B"/>
      </colorScale>
    </cfRule>
  </conditionalFormatting>
  <conditionalFormatting sqref="SB96:SB123 RP96:RW123">
    <cfRule type="colorScale" priority="213">
      <colorScale>
        <cfvo type="min"/>
        <cfvo type="percentile" val="50"/>
        <cfvo type="max"/>
        <color rgb="FFF8696B"/>
        <color rgb="FFFFEB84"/>
        <color rgb="FF63BE7B"/>
      </colorScale>
    </cfRule>
  </conditionalFormatting>
  <conditionalFormatting sqref="SC96:SD123">
    <cfRule type="colorScale" priority="212">
      <colorScale>
        <cfvo type="min"/>
        <cfvo type="percentile" val="50"/>
        <cfvo type="max"/>
        <color rgb="FFF8696B"/>
        <color rgb="FFFFEB84"/>
        <color rgb="FF63BE7B"/>
      </colorScale>
    </cfRule>
  </conditionalFormatting>
  <conditionalFormatting sqref="SB15:SB24 RP82:RR92 RP15:RR24 SB82:SB92 RW15:RW24 RW82:RW92">
    <cfRule type="colorScale" priority="210">
      <colorScale>
        <cfvo type="min"/>
        <cfvo type="percentile" val="50"/>
        <cfvo type="max"/>
        <color rgb="FFF8696B"/>
        <color rgb="FFFFEB84"/>
        <color rgb="FF63BE7B"/>
      </colorScale>
    </cfRule>
  </conditionalFormatting>
  <conditionalFormatting sqref="RO96:RO123">
    <cfRule type="colorScale" priority="209">
      <colorScale>
        <cfvo type="min"/>
        <cfvo type="percentile" val="50"/>
        <cfvo type="max"/>
        <color rgb="FFF8696B"/>
        <color rgb="FFFFEB84"/>
        <color rgb="FF63BE7B"/>
      </colorScale>
    </cfRule>
  </conditionalFormatting>
  <conditionalFormatting sqref="SE14:SE92">
    <cfRule type="colorScale" priority="214">
      <colorScale>
        <cfvo type="min"/>
        <cfvo type="percentile" val="50"/>
        <cfvo type="max"/>
        <color rgb="FFF8696B"/>
        <color rgb="FFFFEB84"/>
        <color rgb="FF63BE7B"/>
      </colorScale>
    </cfRule>
  </conditionalFormatting>
  <conditionalFormatting sqref="SB25:SB81 RP25:RR81 RW25:RW81">
    <cfRule type="colorScale" priority="215">
      <colorScale>
        <cfvo type="min"/>
        <cfvo type="percentile" val="50"/>
        <cfvo type="max"/>
        <color rgb="FFF8696B"/>
        <color rgb="FFFFEB84"/>
        <color rgb="FF63BE7B"/>
      </colorScale>
    </cfRule>
  </conditionalFormatting>
  <conditionalFormatting sqref="SC12:SD13 SD14:SD92">
    <cfRule type="colorScale" priority="216">
      <colorScale>
        <cfvo type="min"/>
        <cfvo type="percentile" val="50"/>
        <cfvo type="max"/>
        <color rgb="FFF8696B"/>
        <color rgb="FFFFEB84"/>
        <color rgb="FF63BE7B"/>
      </colorScale>
    </cfRule>
  </conditionalFormatting>
  <conditionalFormatting sqref="RP14:RR14 RW14">
    <cfRule type="colorScale" priority="208">
      <colorScale>
        <cfvo type="min"/>
        <cfvo type="percentile" val="50"/>
        <cfvo type="max"/>
        <color rgb="FFF8696B"/>
        <color rgb="FFFFEB84"/>
        <color rgb="FF63BE7B"/>
      </colorScale>
    </cfRule>
  </conditionalFormatting>
  <conditionalFormatting sqref="SB14:SB92">
    <cfRule type="colorScale" priority="207">
      <colorScale>
        <cfvo type="min"/>
        <cfvo type="percentile" val="50"/>
        <cfvo type="max"/>
        <color rgb="FFF8696B"/>
        <color rgb="FFFFEB84"/>
        <color rgb="FF63BE7B"/>
      </colorScale>
    </cfRule>
  </conditionalFormatting>
  <conditionalFormatting sqref="RO14:RO92">
    <cfRule type="colorScale" priority="206">
      <colorScale>
        <cfvo type="min"/>
        <cfvo type="percentile" val="50"/>
        <cfvo type="max"/>
        <color rgb="FFF8696B"/>
        <color rgb="FFFFEB84"/>
        <color rgb="FF63BE7B"/>
      </colorScale>
    </cfRule>
  </conditionalFormatting>
  <conditionalFormatting sqref="SF96:SG123">
    <cfRule type="colorScale" priority="204">
      <colorScale>
        <cfvo type="min"/>
        <cfvo type="percentile" val="50"/>
        <cfvo type="max"/>
        <color rgb="FFF8696B"/>
        <color rgb="FFFFEB84"/>
        <color rgb="FF63BE7B"/>
      </colorScale>
    </cfRule>
  </conditionalFormatting>
  <conditionalFormatting sqref="SF14:SF92">
    <cfRule type="colorScale" priority="203">
      <colorScale>
        <cfvo type="min"/>
        <cfvo type="percentile" val="50"/>
        <cfvo type="max"/>
        <color rgb="FF63BE7B"/>
        <color rgb="FFFFEB84"/>
        <color rgb="FFF8696B"/>
      </colorScale>
    </cfRule>
  </conditionalFormatting>
  <conditionalFormatting sqref="RX96:RY123">
    <cfRule type="colorScale" priority="202">
      <colorScale>
        <cfvo type="min"/>
        <cfvo type="percentile" val="50"/>
        <cfvo type="max"/>
        <color rgb="FFF8696B"/>
        <color rgb="FFFFEB84"/>
        <color rgb="FF63BE7B"/>
      </colorScale>
    </cfRule>
  </conditionalFormatting>
  <conditionalFormatting sqref="RZ96:SA123">
    <cfRule type="colorScale" priority="201">
      <colorScale>
        <cfvo type="min"/>
        <cfvo type="percentile" val="50"/>
        <cfvo type="max"/>
        <color rgb="FFF8696B"/>
        <color rgb="FFFFEB84"/>
        <color rgb="FF63BE7B"/>
      </colorScale>
    </cfRule>
  </conditionalFormatting>
  <conditionalFormatting sqref="SF96:SG123">
    <cfRule type="colorScale" priority="200">
      <colorScale>
        <cfvo type="min"/>
        <cfvo type="percentile" val="50"/>
        <cfvo type="max"/>
        <color rgb="FF63BE7B"/>
        <color rgb="FFFFEB84"/>
        <color rgb="FFF8696B"/>
      </colorScale>
    </cfRule>
  </conditionalFormatting>
  <conditionalFormatting sqref="RZ14:SA92">
    <cfRule type="colorScale" priority="199">
      <colorScale>
        <cfvo type="min"/>
        <cfvo type="percentile" val="50"/>
        <cfvo type="max"/>
        <color rgb="FFF8696B"/>
        <color rgb="FFFFEB84"/>
        <color rgb="FF63BE7B"/>
      </colorScale>
    </cfRule>
  </conditionalFormatting>
  <conditionalFormatting sqref="SB96:SB123">
    <cfRule type="colorScale" priority="198">
      <colorScale>
        <cfvo type="min"/>
        <cfvo type="percentile" val="50"/>
        <cfvo type="max"/>
        <color rgb="FFF8696B"/>
        <color rgb="FFFFEB84"/>
        <color rgb="FF63BE7B"/>
      </colorScale>
    </cfRule>
  </conditionalFormatting>
  <conditionalFormatting sqref="SK14:SL92">
    <cfRule type="colorScale" priority="197">
      <colorScale>
        <cfvo type="min"/>
        <cfvo type="percentile" val="50"/>
        <cfvo type="max"/>
        <color rgb="FFF8696B"/>
        <color rgb="FFFFEB84"/>
        <color rgb="FF63BE7B"/>
      </colorScale>
    </cfRule>
  </conditionalFormatting>
  <conditionalFormatting sqref="SK96:SM123">
    <cfRule type="colorScale" priority="196">
      <colorScale>
        <cfvo type="min"/>
        <cfvo type="percentile" val="50"/>
        <cfvo type="max"/>
        <color rgb="FFF8696B"/>
        <color rgb="FFFFEB84"/>
        <color rgb="FF63BE7B"/>
      </colorScale>
    </cfRule>
  </conditionalFormatting>
  <conditionalFormatting sqref="SN14:SN92">
    <cfRule type="colorScale" priority="195">
      <colorScale>
        <cfvo type="min"/>
        <cfvo type="percentile" val="50"/>
        <cfvo type="max"/>
        <color rgb="FFF8696B"/>
        <color rgb="FFFFEB84"/>
        <color rgb="FF63BE7B"/>
      </colorScale>
    </cfRule>
  </conditionalFormatting>
  <conditionalFormatting sqref="SN96:SN123">
    <cfRule type="colorScale" priority="194">
      <colorScale>
        <cfvo type="min"/>
        <cfvo type="percentile" val="50"/>
        <cfvo type="max"/>
        <color rgb="FFF8696B"/>
        <color rgb="FFFFEB84"/>
        <color rgb="FF63BE7B"/>
      </colorScale>
    </cfRule>
  </conditionalFormatting>
  <conditionalFormatting sqref="RV2:RV10 SA2:SA10">
    <cfRule type="colorScale" priority="193">
      <colorScale>
        <cfvo type="min"/>
        <cfvo type="percentile" val="50"/>
        <cfvo type="max"/>
        <color rgb="FFF8696B"/>
        <color rgb="FFFFEB84"/>
        <color rgb="FF63BE7B"/>
      </colorScale>
    </cfRule>
  </conditionalFormatting>
  <conditionalFormatting sqref="SB2:SB10">
    <cfRule type="colorScale" priority="191">
      <colorScale>
        <cfvo type="min"/>
        <cfvo type="percentile" val="50"/>
        <cfvo type="max"/>
        <color rgb="FFF8696B"/>
        <color rgb="FFFFEB84"/>
        <color rgb="FF63BE7B"/>
      </colorScale>
    </cfRule>
  </conditionalFormatting>
  <conditionalFormatting sqref="RU14:RV92">
    <cfRule type="colorScale" priority="190">
      <colorScale>
        <cfvo type="min"/>
        <cfvo type="percentile" val="50"/>
        <cfvo type="max"/>
        <color rgb="FFF8696B"/>
        <color rgb="FFFFEB84"/>
        <color rgb="FF63BE7B"/>
      </colorScale>
    </cfRule>
  </conditionalFormatting>
  <conditionalFormatting sqref="RS14:RT92">
    <cfRule type="colorScale" priority="189">
      <colorScale>
        <cfvo type="min"/>
        <cfvo type="percentile" val="50"/>
        <cfvo type="max"/>
        <color rgb="FFF8696B"/>
        <color rgb="FFFFEB84"/>
        <color rgb="FF63BE7B"/>
      </colorScale>
    </cfRule>
  </conditionalFormatting>
  <conditionalFormatting sqref="RY14:RY92">
    <cfRule type="colorScale" priority="188">
      <colorScale>
        <cfvo type="min"/>
        <cfvo type="percentile" val="50"/>
        <cfvo type="max"/>
        <color rgb="FFF8696B"/>
        <color rgb="FFFFEB84"/>
        <color rgb="FF63BE7B"/>
      </colorScale>
    </cfRule>
  </conditionalFormatting>
  <conditionalFormatting sqref="SM14:SM92">
    <cfRule type="colorScale" priority="187">
      <colorScale>
        <cfvo type="min"/>
        <cfvo type="percentile" val="50"/>
        <cfvo type="max"/>
        <color rgb="FFF8696B"/>
        <color rgb="FFFFEB84"/>
        <color rgb="FF63BE7B"/>
      </colorScale>
    </cfRule>
  </conditionalFormatting>
  <conditionalFormatting sqref="RS14:RS92">
    <cfRule type="colorScale" priority="186">
      <colorScale>
        <cfvo type="min"/>
        <cfvo type="percentile" val="50"/>
        <cfvo type="max"/>
        <color rgb="FFF8696B"/>
        <color rgb="FFFFEB84"/>
        <color rgb="FF63BE7B"/>
      </colorScale>
    </cfRule>
  </conditionalFormatting>
  <conditionalFormatting sqref="RP14:RR92">
    <cfRule type="colorScale" priority="185">
      <colorScale>
        <cfvo type="min"/>
        <cfvo type="percentile" val="50"/>
        <cfvo type="max"/>
        <color rgb="FFF8696B"/>
        <color rgb="FFFFEB84"/>
        <color rgb="FF63BE7B"/>
      </colorScale>
    </cfRule>
  </conditionalFormatting>
  <conditionalFormatting sqref="SO14:SP92">
    <cfRule type="colorScale" priority="184">
      <colorScale>
        <cfvo type="min"/>
        <cfvo type="percentile" val="50"/>
        <cfvo type="max"/>
        <color rgb="FFF8696B"/>
        <color rgb="FFFFEB84"/>
        <color rgb="FF63BE7B"/>
      </colorScale>
    </cfRule>
  </conditionalFormatting>
  <conditionalFormatting sqref="SO96:SP123">
    <cfRule type="colorScale" priority="183">
      <colorScale>
        <cfvo type="min"/>
        <cfvo type="percentile" val="50"/>
        <cfvo type="max"/>
        <color rgb="FFF8696B"/>
        <color rgb="FFFFEB84"/>
        <color rgb="FF63BE7B"/>
      </colorScale>
    </cfRule>
  </conditionalFormatting>
  <conditionalFormatting sqref="SC14:SC92">
    <cfRule type="colorScale" priority="182">
      <colorScale>
        <cfvo type="min"/>
        <cfvo type="percentile" val="50"/>
        <cfvo type="max"/>
        <color rgb="FFF8696B"/>
        <color rgb="FFFFEB84"/>
        <color rgb="FF63BE7B"/>
      </colorScale>
    </cfRule>
  </conditionalFormatting>
  <conditionalFormatting sqref="SC14:SC92">
    <cfRule type="colorScale" priority="181">
      <colorScale>
        <cfvo type="min"/>
        <cfvo type="percentile" val="50"/>
        <cfvo type="max"/>
        <color rgb="FFF8696B"/>
        <color rgb="FFFFEB84"/>
        <color rgb="FF63BE7B"/>
      </colorScale>
    </cfRule>
  </conditionalFormatting>
  <conditionalFormatting sqref="SF2:SF10">
    <cfRule type="colorScale" priority="180">
      <colorScale>
        <cfvo type="min"/>
        <cfvo type="percentile" val="50"/>
        <cfvo type="max"/>
        <color rgb="FFF8696B"/>
        <color rgb="FFFFEB84"/>
        <color rgb="FF63BE7B"/>
      </colorScale>
    </cfRule>
  </conditionalFormatting>
  <conditionalFormatting sqref="SJ2:SJ10">
    <cfRule type="colorScale" priority="179">
      <colorScale>
        <cfvo type="min"/>
        <cfvo type="percentile" val="50"/>
        <cfvo type="max"/>
        <color rgb="FFF8696B"/>
        <color rgb="FFFFEB84"/>
        <color rgb="FF63BE7B"/>
      </colorScale>
    </cfRule>
  </conditionalFormatting>
  <conditionalFormatting sqref="SH2:SH10">
    <cfRule type="colorScale" priority="178">
      <colorScale>
        <cfvo type="min"/>
        <cfvo type="percentile" val="50"/>
        <cfvo type="max"/>
        <color rgb="FFF8696B"/>
        <color rgb="FFFFEB84"/>
        <color rgb="FF63BE7B"/>
      </colorScale>
    </cfRule>
  </conditionalFormatting>
  <conditionalFormatting sqref="SL2:SL10">
    <cfRule type="colorScale" priority="177">
      <colorScale>
        <cfvo type="min"/>
        <cfvo type="percentile" val="50"/>
        <cfvo type="max"/>
        <color rgb="FFF8696B"/>
        <color rgb="FFFFEB84"/>
        <color rgb="FF63BE7B"/>
      </colorScale>
    </cfRule>
  </conditionalFormatting>
  <conditionalFormatting sqref="SQ14:SQ92">
    <cfRule type="colorScale" priority="136">
      <colorScale>
        <cfvo type="min"/>
        <cfvo type="percentile" val="50"/>
        <cfvo type="max"/>
        <color rgb="FFF8696B"/>
        <color rgb="FFFFEB84"/>
        <color rgb="FF63BE7B"/>
      </colorScale>
    </cfRule>
  </conditionalFormatting>
  <conditionalFormatting sqref="SQ96:SQ123">
    <cfRule type="colorScale" priority="135">
      <colorScale>
        <cfvo type="min"/>
        <cfvo type="percentile" val="50"/>
        <cfvo type="max"/>
        <color rgb="FFF8696B"/>
        <color rgb="FFFFEB84"/>
        <color rgb="FF63BE7B"/>
      </colorScale>
    </cfRule>
  </conditionalFormatting>
  <conditionalFormatting sqref="QQ2:QQ10 QO2:QO10">
    <cfRule type="colorScale" priority="1743">
      <colorScale>
        <cfvo type="min"/>
        <cfvo type="percentile" val="50"/>
        <cfvo type="max"/>
        <color rgb="FFF8696B"/>
        <color rgb="FFFFEB84"/>
        <color rgb="FF63BE7B"/>
      </colorScale>
    </cfRule>
  </conditionalFormatting>
  <conditionalFormatting sqref="RY2:RY10 RW2:RW10">
    <cfRule type="colorScale" priority="1745">
      <colorScale>
        <cfvo type="min"/>
        <cfvo type="percentile" val="50"/>
        <cfvo type="max"/>
        <color rgb="FFF8696B"/>
        <color rgb="FFFFEB84"/>
        <color rgb="FF63BE7B"/>
      </colorScale>
    </cfRule>
  </conditionalFormatting>
  <conditionalFormatting sqref="TM96:TM123">
    <cfRule type="colorScale" priority="128">
      <colorScale>
        <cfvo type="min"/>
        <cfvo type="percentile" val="50"/>
        <cfvo type="max"/>
        <color rgb="FFF8696B"/>
        <color rgb="FFFFEB84"/>
        <color rgb="FF63BE7B"/>
      </colorScale>
    </cfRule>
  </conditionalFormatting>
  <conditionalFormatting sqref="TF14:TF92">
    <cfRule type="colorScale" priority="122">
      <colorScale>
        <cfvo type="min"/>
        <cfvo type="percentile" val="50"/>
        <cfvo type="max"/>
        <color rgb="FFF8696B"/>
        <color rgb="FFFFEB84"/>
        <color rgb="FF63BE7B"/>
      </colorScale>
    </cfRule>
  </conditionalFormatting>
  <conditionalFormatting sqref="TJ96:TJ123 SX96:TE123">
    <cfRule type="colorScale" priority="130">
      <colorScale>
        <cfvo type="min"/>
        <cfvo type="percentile" val="50"/>
        <cfvo type="max"/>
        <color rgb="FFF8696B"/>
        <color rgb="FFFFEB84"/>
        <color rgb="FF63BE7B"/>
      </colorScale>
    </cfRule>
  </conditionalFormatting>
  <conditionalFormatting sqref="TK96:TL123">
    <cfRule type="colorScale" priority="129">
      <colorScale>
        <cfvo type="min"/>
        <cfvo type="percentile" val="50"/>
        <cfvo type="max"/>
        <color rgb="FFF8696B"/>
        <color rgb="FFFFEB84"/>
        <color rgb="FF63BE7B"/>
      </colorScale>
    </cfRule>
  </conditionalFormatting>
  <conditionalFormatting sqref="TJ15:TJ24 SX82:SZ92 SX15:SZ24 TJ82:TJ92 TE15:TE24 TE82:TE92">
    <cfRule type="colorScale" priority="127">
      <colorScale>
        <cfvo type="min"/>
        <cfvo type="percentile" val="50"/>
        <cfvo type="max"/>
        <color rgb="FFF8696B"/>
        <color rgb="FFFFEB84"/>
        <color rgb="FF63BE7B"/>
      </colorScale>
    </cfRule>
  </conditionalFormatting>
  <conditionalFormatting sqref="SW96:SW123">
    <cfRule type="colorScale" priority="126">
      <colorScale>
        <cfvo type="min"/>
        <cfvo type="percentile" val="50"/>
        <cfvo type="max"/>
        <color rgb="FFF8696B"/>
        <color rgb="FFFFEB84"/>
        <color rgb="FF63BE7B"/>
      </colorScale>
    </cfRule>
  </conditionalFormatting>
  <conditionalFormatting sqref="TM14:TM92">
    <cfRule type="colorScale" priority="131">
      <colorScale>
        <cfvo type="min"/>
        <cfvo type="percentile" val="50"/>
        <cfvo type="max"/>
        <color rgb="FFF8696B"/>
        <color rgb="FFFFEB84"/>
        <color rgb="FF63BE7B"/>
      </colorScale>
    </cfRule>
  </conditionalFormatting>
  <conditionalFormatting sqref="TJ25:TJ81 SX25:SZ81 TE25:TE81">
    <cfRule type="colorScale" priority="132">
      <colorScale>
        <cfvo type="min"/>
        <cfvo type="percentile" val="50"/>
        <cfvo type="max"/>
        <color rgb="FFF8696B"/>
        <color rgb="FFFFEB84"/>
        <color rgb="FF63BE7B"/>
      </colorScale>
    </cfRule>
  </conditionalFormatting>
  <conditionalFormatting sqref="TK12:TL13 TL14:TL92">
    <cfRule type="colorScale" priority="133">
      <colorScale>
        <cfvo type="min"/>
        <cfvo type="percentile" val="50"/>
        <cfvo type="max"/>
        <color rgb="FFF8696B"/>
        <color rgb="FFFFEB84"/>
        <color rgb="FF63BE7B"/>
      </colorScale>
    </cfRule>
  </conditionalFormatting>
  <conditionalFormatting sqref="SX14:SZ14 TE14">
    <cfRule type="colorScale" priority="125">
      <colorScale>
        <cfvo type="min"/>
        <cfvo type="percentile" val="50"/>
        <cfvo type="max"/>
        <color rgb="FFF8696B"/>
        <color rgb="FFFFEB84"/>
        <color rgb="FF63BE7B"/>
      </colorScale>
    </cfRule>
  </conditionalFormatting>
  <conditionalFormatting sqref="TJ14:TJ92">
    <cfRule type="colorScale" priority="124">
      <colorScale>
        <cfvo type="min"/>
        <cfvo type="percentile" val="50"/>
        <cfvo type="max"/>
        <color rgb="FFF8696B"/>
        <color rgb="FFFFEB84"/>
        <color rgb="FF63BE7B"/>
      </colorScale>
    </cfRule>
  </conditionalFormatting>
  <conditionalFormatting sqref="SW14:SW92">
    <cfRule type="colorScale" priority="123">
      <colorScale>
        <cfvo type="min"/>
        <cfvo type="percentile" val="50"/>
        <cfvo type="max"/>
        <color rgb="FFF8696B"/>
        <color rgb="FFFFEB84"/>
        <color rgb="FF63BE7B"/>
      </colorScale>
    </cfRule>
  </conditionalFormatting>
  <conditionalFormatting sqref="TN96:TO123">
    <cfRule type="colorScale" priority="121">
      <colorScale>
        <cfvo type="min"/>
        <cfvo type="percentile" val="50"/>
        <cfvo type="max"/>
        <color rgb="FFF8696B"/>
        <color rgb="FFFFEB84"/>
        <color rgb="FF63BE7B"/>
      </colorScale>
    </cfRule>
  </conditionalFormatting>
  <conditionalFormatting sqref="TN14:TN92">
    <cfRule type="colorScale" priority="120">
      <colorScale>
        <cfvo type="min"/>
        <cfvo type="percentile" val="50"/>
        <cfvo type="max"/>
        <color rgb="FF63BE7B"/>
        <color rgb="FFFFEB84"/>
        <color rgb="FFF8696B"/>
      </colorScale>
    </cfRule>
  </conditionalFormatting>
  <conditionalFormatting sqref="TF96:TG123">
    <cfRule type="colorScale" priority="119">
      <colorScale>
        <cfvo type="min"/>
        <cfvo type="percentile" val="50"/>
        <cfvo type="max"/>
        <color rgb="FFF8696B"/>
        <color rgb="FFFFEB84"/>
        <color rgb="FF63BE7B"/>
      </colorScale>
    </cfRule>
  </conditionalFormatting>
  <conditionalFormatting sqref="TH96:TI123">
    <cfRule type="colorScale" priority="118">
      <colorScale>
        <cfvo type="min"/>
        <cfvo type="percentile" val="50"/>
        <cfvo type="max"/>
        <color rgb="FFF8696B"/>
        <color rgb="FFFFEB84"/>
        <color rgb="FF63BE7B"/>
      </colorScale>
    </cfRule>
  </conditionalFormatting>
  <conditionalFormatting sqref="TN96:TO123">
    <cfRule type="colorScale" priority="117">
      <colorScale>
        <cfvo type="min"/>
        <cfvo type="percentile" val="50"/>
        <cfvo type="max"/>
        <color rgb="FF63BE7B"/>
        <color rgb="FFFFEB84"/>
        <color rgb="FFF8696B"/>
      </colorScale>
    </cfRule>
  </conditionalFormatting>
  <conditionalFormatting sqref="TH14:TI92">
    <cfRule type="colorScale" priority="116">
      <colorScale>
        <cfvo type="min"/>
        <cfvo type="percentile" val="50"/>
        <cfvo type="max"/>
        <color rgb="FFF8696B"/>
        <color rgb="FFFFEB84"/>
        <color rgb="FF63BE7B"/>
      </colorScale>
    </cfRule>
  </conditionalFormatting>
  <conditionalFormatting sqref="TJ96:TJ123">
    <cfRule type="colorScale" priority="115">
      <colorScale>
        <cfvo type="min"/>
        <cfvo type="percentile" val="50"/>
        <cfvo type="max"/>
        <color rgb="FFF8696B"/>
        <color rgb="FFFFEB84"/>
        <color rgb="FF63BE7B"/>
      </colorScale>
    </cfRule>
  </conditionalFormatting>
  <conditionalFormatting sqref="TS14:TT92">
    <cfRule type="colorScale" priority="114">
      <colorScale>
        <cfvo type="min"/>
        <cfvo type="percentile" val="50"/>
        <cfvo type="max"/>
        <color rgb="FFF8696B"/>
        <color rgb="FFFFEB84"/>
        <color rgb="FF63BE7B"/>
      </colorScale>
    </cfRule>
  </conditionalFormatting>
  <conditionalFormatting sqref="TS96:TU123">
    <cfRule type="colorScale" priority="113">
      <colorScale>
        <cfvo type="min"/>
        <cfvo type="percentile" val="50"/>
        <cfvo type="max"/>
        <color rgb="FFF8696B"/>
        <color rgb="FFFFEB84"/>
        <color rgb="FF63BE7B"/>
      </colorScale>
    </cfRule>
  </conditionalFormatting>
  <conditionalFormatting sqref="TV14:TV92">
    <cfRule type="colorScale" priority="112">
      <colorScale>
        <cfvo type="min"/>
        <cfvo type="percentile" val="50"/>
        <cfvo type="max"/>
        <color rgb="FFF8696B"/>
        <color rgb="FFFFEB84"/>
        <color rgb="FF63BE7B"/>
      </colorScale>
    </cfRule>
  </conditionalFormatting>
  <conditionalFormatting sqref="TV96:TV123">
    <cfRule type="colorScale" priority="111">
      <colorScale>
        <cfvo type="min"/>
        <cfvo type="percentile" val="50"/>
        <cfvo type="max"/>
        <color rgb="FFF8696B"/>
        <color rgb="FFFFEB84"/>
        <color rgb="FF63BE7B"/>
      </colorScale>
    </cfRule>
  </conditionalFormatting>
  <conditionalFormatting sqref="TD2:TD10 TI2:TI10">
    <cfRule type="colorScale" priority="110">
      <colorScale>
        <cfvo type="min"/>
        <cfvo type="percentile" val="50"/>
        <cfvo type="max"/>
        <color rgb="FFF8696B"/>
        <color rgb="FFFFEB84"/>
        <color rgb="FF63BE7B"/>
      </colorScale>
    </cfRule>
  </conditionalFormatting>
  <conditionalFormatting sqref="TJ2:TJ10">
    <cfRule type="colorScale" priority="109">
      <colorScale>
        <cfvo type="min"/>
        <cfvo type="percentile" val="50"/>
        <cfvo type="max"/>
        <color rgb="FFF8696B"/>
        <color rgb="FFFFEB84"/>
        <color rgb="FF63BE7B"/>
      </colorScale>
    </cfRule>
  </conditionalFormatting>
  <conditionalFormatting sqref="TC14:TD92">
    <cfRule type="colorScale" priority="108">
      <colorScale>
        <cfvo type="min"/>
        <cfvo type="percentile" val="50"/>
        <cfvo type="max"/>
        <color rgb="FFF8696B"/>
        <color rgb="FFFFEB84"/>
        <color rgb="FF63BE7B"/>
      </colorScale>
    </cfRule>
  </conditionalFormatting>
  <conditionalFormatting sqref="TA14:TB92">
    <cfRule type="colorScale" priority="107">
      <colorScale>
        <cfvo type="min"/>
        <cfvo type="percentile" val="50"/>
        <cfvo type="max"/>
        <color rgb="FFF8696B"/>
        <color rgb="FFFFEB84"/>
        <color rgb="FF63BE7B"/>
      </colorScale>
    </cfRule>
  </conditionalFormatting>
  <conditionalFormatting sqref="TG14:TG92">
    <cfRule type="colorScale" priority="106">
      <colorScale>
        <cfvo type="min"/>
        <cfvo type="percentile" val="50"/>
        <cfvo type="max"/>
        <color rgb="FFF8696B"/>
        <color rgb="FFFFEB84"/>
        <color rgb="FF63BE7B"/>
      </colorScale>
    </cfRule>
  </conditionalFormatting>
  <conditionalFormatting sqref="TU14:TU92">
    <cfRule type="colorScale" priority="105">
      <colorScale>
        <cfvo type="min"/>
        <cfvo type="percentile" val="50"/>
        <cfvo type="max"/>
        <color rgb="FFF8696B"/>
        <color rgb="FFFFEB84"/>
        <color rgb="FF63BE7B"/>
      </colorScale>
    </cfRule>
  </conditionalFormatting>
  <conditionalFormatting sqref="TA14:TA92">
    <cfRule type="colorScale" priority="104">
      <colorScale>
        <cfvo type="min"/>
        <cfvo type="percentile" val="50"/>
        <cfvo type="max"/>
        <color rgb="FFF8696B"/>
        <color rgb="FFFFEB84"/>
        <color rgb="FF63BE7B"/>
      </colorScale>
    </cfRule>
  </conditionalFormatting>
  <conditionalFormatting sqref="SX14:SZ92">
    <cfRule type="colorScale" priority="103">
      <colorScale>
        <cfvo type="min"/>
        <cfvo type="percentile" val="50"/>
        <cfvo type="max"/>
        <color rgb="FFF8696B"/>
        <color rgb="FFFFEB84"/>
        <color rgb="FF63BE7B"/>
      </colorScale>
    </cfRule>
  </conditionalFormatting>
  <conditionalFormatting sqref="TW14:TX92">
    <cfRule type="colorScale" priority="102">
      <colorScale>
        <cfvo type="min"/>
        <cfvo type="percentile" val="50"/>
        <cfvo type="max"/>
        <color rgb="FFF8696B"/>
        <color rgb="FFFFEB84"/>
        <color rgb="FF63BE7B"/>
      </colorScale>
    </cfRule>
  </conditionalFormatting>
  <conditionalFormatting sqref="TW96:TX123">
    <cfRule type="colorScale" priority="101">
      <colorScale>
        <cfvo type="min"/>
        <cfvo type="percentile" val="50"/>
        <cfvo type="max"/>
        <color rgb="FFF8696B"/>
        <color rgb="FFFFEB84"/>
        <color rgb="FF63BE7B"/>
      </colorScale>
    </cfRule>
  </conditionalFormatting>
  <conditionalFormatting sqref="TK14:TK92">
    <cfRule type="colorScale" priority="100">
      <colorScale>
        <cfvo type="min"/>
        <cfvo type="percentile" val="50"/>
        <cfvo type="max"/>
        <color rgb="FFF8696B"/>
        <color rgb="FFFFEB84"/>
        <color rgb="FF63BE7B"/>
      </colorScale>
    </cfRule>
  </conditionalFormatting>
  <conditionalFormatting sqref="TK14:TK92">
    <cfRule type="colorScale" priority="99">
      <colorScale>
        <cfvo type="min"/>
        <cfvo type="percentile" val="50"/>
        <cfvo type="max"/>
        <color rgb="FFF8696B"/>
        <color rgb="FFFFEB84"/>
        <color rgb="FF63BE7B"/>
      </colorScale>
    </cfRule>
  </conditionalFormatting>
  <conditionalFormatting sqref="TN2:TN10">
    <cfRule type="colorScale" priority="98">
      <colorScale>
        <cfvo type="min"/>
        <cfvo type="percentile" val="50"/>
        <cfvo type="max"/>
        <color rgb="FFF8696B"/>
        <color rgb="FFFFEB84"/>
        <color rgb="FF63BE7B"/>
      </colorScale>
    </cfRule>
  </conditionalFormatting>
  <conditionalFormatting sqref="TR2:TR10">
    <cfRule type="colorScale" priority="97">
      <colorScale>
        <cfvo type="min"/>
        <cfvo type="percentile" val="50"/>
        <cfvo type="max"/>
        <color rgb="FFF8696B"/>
        <color rgb="FFFFEB84"/>
        <color rgb="FF63BE7B"/>
      </colorScale>
    </cfRule>
  </conditionalFormatting>
  <conditionalFormatting sqref="TP2:TP10">
    <cfRule type="colorScale" priority="96">
      <colorScale>
        <cfvo type="min"/>
        <cfvo type="percentile" val="50"/>
        <cfvo type="max"/>
        <color rgb="FFF8696B"/>
        <color rgb="FFFFEB84"/>
        <color rgb="FF63BE7B"/>
      </colorScale>
    </cfRule>
  </conditionalFormatting>
  <conditionalFormatting sqref="TT2:TT10">
    <cfRule type="colorScale" priority="95">
      <colorScale>
        <cfvo type="min"/>
        <cfvo type="percentile" val="50"/>
        <cfvo type="max"/>
        <color rgb="FFF8696B"/>
        <color rgb="FFFFEB84"/>
        <color rgb="FF63BE7B"/>
      </colorScale>
    </cfRule>
  </conditionalFormatting>
  <conditionalFormatting sqref="TY14:TY92">
    <cfRule type="colorScale" priority="94">
      <colorScale>
        <cfvo type="min"/>
        <cfvo type="percentile" val="50"/>
        <cfvo type="max"/>
        <color rgb="FFF8696B"/>
        <color rgb="FFFFEB84"/>
        <color rgb="FF63BE7B"/>
      </colorScale>
    </cfRule>
  </conditionalFormatting>
  <conditionalFormatting sqref="TY96:TY123">
    <cfRule type="colorScale" priority="93">
      <colorScale>
        <cfvo type="min"/>
        <cfvo type="percentile" val="50"/>
        <cfvo type="max"/>
        <color rgb="FFF8696B"/>
        <color rgb="FFFFEB84"/>
        <color rgb="FF63BE7B"/>
      </colorScale>
    </cfRule>
  </conditionalFormatting>
  <conditionalFormatting sqref="TG2:TG10 TE2:TE10">
    <cfRule type="colorScale" priority="134">
      <colorScale>
        <cfvo type="min"/>
        <cfvo type="percentile" val="50"/>
        <cfvo type="max"/>
        <color rgb="FFF8696B"/>
        <color rgb="FFFFEB84"/>
        <color rgb="FF63BE7B"/>
      </colorScale>
    </cfRule>
  </conditionalFormatting>
  <conditionalFormatting sqref="SR14:SU92">
    <cfRule type="colorScale" priority="92">
      <colorScale>
        <cfvo type="min"/>
        <cfvo type="percentile" val="50"/>
        <cfvo type="max"/>
        <color rgb="FFF8696B"/>
        <color rgb="FFFFEB84"/>
        <color rgb="FF63BE7B"/>
      </colorScale>
    </cfRule>
  </conditionalFormatting>
  <conditionalFormatting sqref="SR96:SU123">
    <cfRule type="colorScale" priority="91">
      <colorScale>
        <cfvo type="min"/>
        <cfvo type="percentile" val="50"/>
        <cfvo type="max"/>
        <color rgb="FFF8696B"/>
        <color rgb="FFFFEB84"/>
        <color rgb="FF63BE7B"/>
      </colorScale>
    </cfRule>
  </conditionalFormatting>
  <conditionalFormatting sqref="TZ14:UC92">
    <cfRule type="colorScale" priority="90">
      <colorScale>
        <cfvo type="min"/>
        <cfvo type="percentile" val="50"/>
        <cfvo type="max"/>
        <color rgb="FFF8696B"/>
        <color rgb="FFFFEB84"/>
        <color rgb="FF63BE7B"/>
      </colorScale>
    </cfRule>
  </conditionalFormatting>
  <conditionalFormatting sqref="TZ96:UC123">
    <cfRule type="colorScale" priority="89">
      <colorScale>
        <cfvo type="min"/>
        <cfvo type="percentile" val="50"/>
        <cfvo type="max"/>
        <color rgb="FFF8696B"/>
        <color rgb="FFFFEB84"/>
        <color rgb="FF63BE7B"/>
      </colorScale>
    </cfRule>
  </conditionalFormatting>
  <conditionalFormatting sqref="UU96:UU123">
    <cfRule type="colorScale" priority="82">
      <colorScale>
        <cfvo type="min"/>
        <cfvo type="percentile" val="50"/>
        <cfvo type="max"/>
        <color rgb="FFF8696B"/>
        <color rgb="FFFFEB84"/>
        <color rgb="FF63BE7B"/>
      </colorScale>
    </cfRule>
  </conditionalFormatting>
  <conditionalFormatting sqref="UN14:UN92">
    <cfRule type="colorScale" priority="76">
      <colorScale>
        <cfvo type="min"/>
        <cfvo type="percentile" val="50"/>
        <cfvo type="max"/>
        <color rgb="FFF8696B"/>
        <color rgb="FFFFEB84"/>
        <color rgb="FF63BE7B"/>
      </colorScale>
    </cfRule>
  </conditionalFormatting>
  <conditionalFormatting sqref="UR96:UR123 UF96:UM123">
    <cfRule type="colorScale" priority="84">
      <colorScale>
        <cfvo type="min"/>
        <cfvo type="percentile" val="50"/>
        <cfvo type="max"/>
        <color rgb="FFF8696B"/>
        <color rgb="FFFFEB84"/>
        <color rgb="FF63BE7B"/>
      </colorScale>
    </cfRule>
  </conditionalFormatting>
  <conditionalFormatting sqref="US96:UT123">
    <cfRule type="colorScale" priority="83">
      <colorScale>
        <cfvo type="min"/>
        <cfvo type="percentile" val="50"/>
        <cfvo type="max"/>
        <color rgb="FFF8696B"/>
        <color rgb="FFFFEB84"/>
        <color rgb="FF63BE7B"/>
      </colorScale>
    </cfRule>
  </conditionalFormatting>
  <conditionalFormatting sqref="UR15:UR24 UF82:UH92 UF15:UH24 UR82:UR92 UM15:UM24 UM82:UM92">
    <cfRule type="colorScale" priority="81">
      <colorScale>
        <cfvo type="min"/>
        <cfvo type="percentile" val="50"/>
        <cfvo type="max"/>
        <color rgb="FFF8696B"/>
        <color rgb="FFFFEB84"/>
        <color rgb="FF63BE7B"/>
      </colorScale>
    </cfRule>
  </conditionalFormatting>
  <conditionalFormatting sqref="UE96:UE123">
    <cfRule type="colorScale" priority="80">
      <colorScale>
        <cfvo type="min"/>
        <cfvo type="percentile" val="50"/>
        <cfvo type="max"/>
        <color rgb="FFF8696B"/>
        <color rgb="FFFFEB84"/>
        <color rgb="FF63BE7B"/>
      </colorScale>
    </cfRule>
  </conditionalFormatting>
  <conditionalFormatting sqref="UU14:UU92">
    <cfRule type="colorScale" priority="85">
      <colorScale>
        <cfvo type="min"/>
        <cfvo type="percentile" val="50"/>
        <cfvo type="max"/>
        <color rgb="FFF8696B"/>
        <color rgb="FFFFEB84"/>
        <color rgb="FF63BE7B"/>
      </colorScale>
    </cfRule>
  </conditionalFormatting>
  <conditionalFormatting sqref="UR25:UR81 UF25:UH81 UM25:UM81">
    <cfRule type="colorScale" priority="86">
      <colorScale>
        <cfvo type="min"/>
        <cfvo type="percentile" val="50"/>
        <cfvo type="max"/>
        <color rgb="FFF8696B"/>
        <color rgb="FFFFEB84"/>
        <color rgb="FF63BE7B"/>
      </colorScale>
    </cfRule>
  </conditionalFormatting>
  <conditionalFormatting sqref="US12:UT13 UT14:UT92">
    <cfRule type="colorScale" priority="87">
      <colorScale>
        <cfvo type="min"/>
        <cfvo type="percentile" val="50"/>
        <cfvo type="max"/>
        <color rgb="FFF8696B"/>
        <color rgb="FFFFEB84"/>
        <color rgb="FF63BE7B"/>
      </colorScale>
    </cfRule>
  </conditionalFormatting>
  <conditionalFormatting sqref="UF14:UH14 UM14">
    <cfRule type="colorScale" priority="79">
      <colorScale>
        <cfvo type="min"/>
        <cfvo type="percentile" val="50"/>
        <cfvo type="max"/>
        <color rgb="FFF8696B"/>
        <color rgb="FFFFEB84"/>
        <color rgb="FF63BE7B"/>
      </colorScale>
    </cfRule>
  </conditionalFormatting>
  <conditionalFormatting sqref="UR14:UR92">
    <cfRule type="colorScale" priority="78">
      <colorScale>
        <cfvo type="min"/>
        <cfvo type="percentile" val="50"/>
        <cfvo type="max"/>
        <color rgb="FFF8696B"/>
        <color rgb="FFFFEB84"/>
        <color rgb="FF63BE7B"/>
      </colorScale>
    </cfRule>
  </conditionalFormatting>
  <conditionalFormatting sqref="UE14:UE92">
    <cfRule type="colorScale" priority="77">
      <colorScale>
        <cfvo type="min"/>
        <cfvo type="percentile" val="50"/>
        <cfvo type="max"/>
        <color rgb="FFF8696B"/>
        <color rgb="FFFFEB84"/>
        <color rgb="FF63BE7B"/>
      </colorScale>
    </cfRule>
  </conditionalFormatting>
  <conditionalFormatting sqref="UV96:UW123">
    <cfRule type="colorScale" priority="75">
      <colorScale>
        <cfvo type="min"/>
        <cfvo type="percentile" val="50"/>
        <cfvo type="max"/>
        <color rgb="FFF8696B"/>
        <color rgb="FFFFEB84"/>
        <color rgb="FF63BE7B"/>
      </colorScale>
    </cfRule>
  </conditionalFormatting>
  <conditionalFormatting sqref="UV14:UV92">
    <cfRule type="colorScale" priority="74">
      <colorScale>
        <cfvo type="min"/>
        <cfvo type="percentile" val="50"/>
        <cfvo type="max"/>
        <color rgb="FF63BE7B"/>
        <color rgb="FFFFEB84"/>
        <color rgb="FFF8696B"/>
      </colorScale>
    </cfRule>
  </conditionalFormatting>
  <conditionalFormatting sqref="UN96:UO123">
    <cfRule type="colorScale" priority="73">
      <colorScale>
        <cfvo type="min"/>
        <cfvo type="percentile" val="50"/>
        <cfvo type="max"/>
        <color rgb="FFF8696B"/>
        <color rgb="FFFFEB84"/>
        <color rgb="FF63BE7B"/>
      </colorScale>
    </cfRule>
  </conditionalFormatting>
  <conditionalFormatting sqref="UP96:UQ123">
    <cfRule type="colorScale" priority="72">
      <colorScale>
        <cfvo type="min"/>
        <cfvo type="percentile" val="50"/>
        <cfvo type="max"/>
        <color rgb="FFF8696B"/>
        <color rgb="FFFFEB84"/>
        <color rgb="FF63BE7B"/>
      </colorScale>
    </cfRule>
  </conditionalFormatting>
  <conditionalFormatting sqref="UV96:UW123">
    <cfRule type="colorScale" priority="71">
      <colorScale>
        <cfvo type="min"/>
        <cfvo type="percentile" val="50"/>
        <cfvo type="max"/>
        <color rgb="FF63BE7B"/>
        <color rgb="FFFFEB84"/>
        <color rgb="FFF8696B"/>
      </colorScale>
    </cfRule>
  </conditionalFormatting>
  <conditionalFormatting sqref="UP14:UQ92">
    <cfRule type="colorScale" priority="70">
      <colorScale>
        <cfvo type="min"/>
        <cfvo type="percentile" val="50"/>
        <cfvo type="max"/>
        <color rgb="FFF8696B"/>
        <color rgb="FFFFEB84"/>
        <color rgb="FF63BE7B"/>
      </colorScale>
    </cfRule>
  </conditionalFormatting>
  <conditionalFormatting sqref="UR96:UR123">
    <cfRule type="colorScale" priority="69">
      <colorScale>
        <cfvo type="min"/>
        <cfvo type="percentile" val="50"/>
        <cfvo type="max"/>
        <color rgb="FFF8696B"/>
        <color rgb="FFFFEB84"/>
        <color rgb="FF63BE7B"/>
      </colorScale>
    </cfRule>
  </conditionalFormatting>
  <conditionalFormatting sqref="VA14:VB92">
    <cfRule type="colorScale" priority="68">
      <colorScale>
        <cfvo type="min"/>
        <cfvo type="percentile" val="50"/>
        <cfvo type="max"/>
        <color rgb="FFF8696B"/>
        <color rgb="FFFFEB84"/>
        <color rgb="FF63BE7B"/>
      </colorScale>
    </cfRule>
  </conditionalFormatting>
  <conditionalFormatting sqref="VA96:VC123">
    <cfRule type="colorScale" priority="67">
      <colorScale>
        <cfvo type="min"/>
        <cfvo type="percentile" val="50"/>
        <cfvo type="max"/>
        <color rgb="FFF8696B"/>
        <color rgb="FFFFEB84"/>
        <color rgb="FF63BE7B"/>
      </colorScale>
    </cfRule>
  </conditionalFormatting>
  <conditionalFormatting sqref="VD14:VD92">
    <cfRule type="colorScale" priority="66">
      <colorScale>
        <cfvo type="min"/>
        <cfvo type="percentile" val="50"/>
        <cfvo type="max"/>
        <color rgb="FFF8696B"/>
        <color rgb="FFFFEB84"/>
        <color rgb="FF63BE7B"/>
      </colorScale>
    </cfRule>
  </conditionalFormatting>
  <conditionalFormatting sqref="VD96:VD123">
    <cfRule type="colorScale" priority="65">
      <colorScale>
        <cfvo type="min"/>
        <cfvo type="percentile" val="50"/>
        <cfvo type="max"/>
        <color rgb="FFF8696B"/>
        <color rgb="FFFFEB84"/>
        <color rgb="FF63BE7B"/>
      </colorScale>
    </cfRule>
  </conditionalFormatting>
  <conditionalFormatting sqref="UL2:UL10 UQ2:UQ10">
    <cfRule type="colorScale" priority="64">
      <colorScale>
        <cfvo type="min"/>
        <cfvo type="percentile" val="50"/>
        <cfvo type="max"/>
        <color rgb="FFF8696B"/>
        <color rgb="FFFFEB84"/>
        <color rgb="FF63BE7B"/>
      </colorScale>
    </cfRule>
  </conditionalFormatting>
  <conditionalFormatting sqref="UR2:UR10">
    <cfRule type="colorScale" priority="63">
      <colorScale>
        <cfvo type="min"/>
        <cfvo type="percentile" val="50"/>
        <cfvo type="max"/>
        <color rgb="FFF8696B"/>
        <color rgb="FFFFEB84"/>
        <color rgb="FF63BE7B"/>
      </colorScale>
    </cfRule>
  </conditionalFormatting>
  <conditionalFormatting sqref="UK14:UL92">
    <cfRule type="colorScale" priority="62">
      <colorScale>
        <cfvo type="min"/>
        <cfvo type="percentile" val="50"/>
        <cfvo type="max"/>
        <color rgb="FFF8696B"/>
        <color rgb="FFFFEB84"/>
        <color rgb="FF63BE7B"/>
      </colorScale>
    </cfRule>
  </conditionalFormatting>
  <conditionalFormatting sqref="UI14:UJ92">
    <cfRule type="colorScale" priority="61">
      <colorScale>
        <cfvo type="min"/>
        <cfvo type="percentile" val="50"/>
        <cfvo type="max"/>
        <color rgb="FFF8696B"/>
        <color rgb="FFFFEB84"/>
        <color rgb="FF63BE7B"/>
      </colorScale>
    </cfRule>
  </conditionalFormatting>
  <conditionalFormatting sqref="UO14:UO92">
    <cfRule type="colorScale" priority="60">
      <colorScale>
        <cfvo type="min"/>
        <cfvo type="percentile" val="50"/>
        <cfvo type="max"/>
        <color rgb="FFF8696B"/>
        <color rgb="FFFFEB84"/>
        <color rgb="FF63BE7B"/>
      </colorScale>
    </cfRule>
  </conditionalFormatting>
  <conditionalFormatting sqref="VC14:VC92">
    <cfRule type="colorScale" priority="59">
      <colorScale>
        <cfvo type="min"/>
        <cfvo type="percentile" val="50"/>
        <cfvo type="max"/>
        <color rgb="FFF8696B"/>
        <color rgb="FFFFEB84"/>
        <color rgb="FF63BE7B"/>
      </colorScale>
    </cfRule>
  </conditionalFormatting>
  <conditionalFormatting sqref="UI14:UI92">
    <cfRule type="colorScale" priority="58">
      <colorScale>
        <cfvo type="min"/>
        <cfvo type="percentile" val="50"/>
        <cfvo type="max"/>
        <color rgb="FFF8696B"/>
        <color rgb="FFFFEB84"/>
        <color rgb="FF63BE7B"/>
      </colorScale>
    </cfRule>
  </conditionalFormatting>
  <conditionalFormatting sqref="UF14:UH92">
    <cfRule type="colorScale" priority="57">
      <colorScale>
        <cfvo type="min"/>
        <cfvo type="percentile" val="50"/>
        <cfvo type="max"/>
        <color rgb="FFF8696B"/>
        <color rgb="FFFFEB84"/>
        <color rgb="FF63BE7B"/>
      </colorScale>
    </cfRule>
  </conditionalFormatting>
  <conditionalFormatting sqref="VE14:VF92">
    <cfRule type="colorScale" priority="56">
      <colorScale>
        <cfvo type="min"/>
        <cfvo type="percentile" val="50"/>
        <cfvo type="max"/>
        <color rgb="FFF8696B"/>
        <color rgb="FFFFEB84"/>
        <color rgb="FF63BE7B"/>
      </colorScale>
    </cfRule>
  </conditionalFormatting>
  <conditionalFormatting sqref="VE96:VF123">
    <cfRule type="colorScale" priority="55">
      <colorScale>
        <cfvo type="min"/>
        <cfvo type="percentile" val="50"/>
        <cfvo type="max"/>
        <color rgb="FFF8696B"/>
        <color rgb="FFFFEB84"/>
        <color rgb="FF63BE7B"/>
      </colorScale>
    </cfRule>
  </conditionalFormatting>
  <conditionalFormatting sqref="US14:US92">
    <cfRule type="colorScale" priority="54">
      <colorScale>
        <cfvo type="min"/>
        <cfvo type="percentile" val="50"/>
        <cfvo type="max"/>
        <color rgb="FFF8696B"/>
        <color rgb="FFFFEB84"/>
        <color rgb="FF63BE7B"/>
      </colorScale>
    </cfRule>
  </conditionalFormatting>
  <conditionalFormatting sqref="US14:US92">
    <cfRule type="colorScale" priority="53">
      <colorScale>
        <cfvo type="min"/>
        <cfvo type="percentile" val="50"/>
        <cfvo type="max"/>
        <color rgb="FFF8696B"/>
        <color rgb="FFFFEB84"/>
        <color rgb="FF63BE7B"/>
      </colorScale>
    </cfRule>
  </conditionalFormatting>
  <conditionalFormatting sqref="UV2:UV10">
    <cfRule type="colorScale" priority="52">
      <colorScale>
        <cfvo type="min"/>
        <cfvo type="percentile" val="50"/>
        <cfvo type="max"/>
        <color rgb="FFF8696B"/>
        <color rgb="FFFFEB84"/>
        <color rgb="FF63BE7B"/>
      </colorScale>
    </cfRule>
  </conditionalFormatting>
  <conditionalFormatting sqref="UZ2:UZ10">
    <cfRule type="colorScale" priority="51">
      <colorScale>
        <cfvo type="min"/>
        <cfvo type="percentile" val="50"/>
        <cfvo type="max"/>
        <color rgb="FFF8696B"/>
        <color rgb="FFFFEB84"/>
        <color rgb="FF63BE7B"/>
      </colorScale>
    </cfRule>
  </conditionalFormatting>
  <conditionalFormatting sqref="UX2:UX10">
    <cfRule type="colorScale" priority="50">
      <colorScale>
        <cfvo type="min"/>
        <cfvo type="percentile" val="50"/>
        <cfvo type="max"/>
        <color rgb="FFF8696B"/>
        <color rgb="FFFFEB84"/>
        <color rgb="FF63BE7B"/>
      </colorScale>
    </cfRule>
  </conditionalFormatting>
  <conditionalFormatting sqref="VB2:VB10">
    <cfRule type="colorScale" priority="49">
      <colorScale>
        <cfvo type="min"/>
        <cfvo type="percentile" val="50"/>
        <cfvo type="max"/>
        <color rgb="FFF8696B"/>
        <color rgb="FFFFEB84"/>
        <color rgb="FF63BE7B"/>
      </colorScale>
    </cfRule>
  </conditionalFormatting>
  <conditionalFormatting sqref="VG14:VG92">
    <cfRule type="colorScale" priority="48">
      <colorScale>
        <cfvo type="min"/>
        <cfvo type="percentile" val="50"/>
        <cfvo type="max"/>
        <color rgb="FFF8696B"/>
        <color rgb="FFFFEB84"/>
        <color rgb="FF63BE7B"/>
      </colorScale>
    </cfRule>
  </conditionalFormatting>
  <conditionalFormatting sqref="VG96:VG123">
    <cfRule type="colorScale" priority="47">
      <colorScale>
        <cfvo type="min"/>
        <cfvo type="percentile" val="50"/>
        <cfvo type="max"/>
        <color rgb="FFF8696B"/>
        <color rgb="FFFFEB84"/>
        <color rgb="FF63BE7B"/>
      </colorScale>
    </cfRule>
  </conditionalFormatting>
  <conditionalFormatting sqref="UO2:UO10 UM2:UM10">
    <cfRule type="colorScale" priority="88">
      <colorScale>
        <cfvo type="min"/>
        <cfvo type="percentile" val="50"/>
        <cfvo type="max"/>
        <color rgb="FFF8696B"/>
        <color rgb="FFFFEB84"/>
        <color rgb="FF63BE7B"/>
      </colorScale>
    </cfRule>
  </conditionalFormatting>
  <conditionalFormatting sqref="VH14:VK92">
    <cfRule type="colorScale" priority="46">
      <colorScale>
        <cfvo type="min"/>
        <cfvo type="percentile" val="50"/>
        <cfvo type="max"/>
        <color rgb="FFF8696B"/>
        <color rgb="FFFFEB84"/>
        <color rgb="FF63BE7B"/>
      </colorScale>
    </cfRule>
  </conditionalFormatting>
  <conditionalFormatting sqref="VH96:VK123">
    <cfRule type="colorScale" priority="45">
      <colorScale>
        <cfvo type="min"/>
        <cfvo type="percentile" val="50"/>
        <cfvo type="max"/>
        <color rgb="FFF8696B"/>
        <color rgb="FFFFEB84"/>
        <color rgb="FF63BE7B"/>
      </colorScale>
    </cfRule>
  </conditionalFormatting>
  <conditionalFormatting sqref="WC96:WC123">
    <cfRule type="colorScale" priority="38">
      <colorScale>
        <cfvo type="min"/>
        <cfvo type="percentile" val="50"/>
        <cfvo type="max"/>
        <color rgb="FFF8696B"/>
        <color rgb="FFFFEB84"/>
        <color rgb="FF63BE7B"/>
      </colorScale>
    </cfRule>
  </conditionalFormatting>
  <conditionalFormatting sqref="VV14:VV92">
    <cfRule type="colorScale" priority="32">
      <colorScale>
        <cfvo type="min"/>
        <cfvo type="percentile" val="50"/>
        <cfvo type="max"/>
        <color rgb="FFF8696B"/>
        <color rgb="FFFFEB84"/>
        <color rgb="FF63BE7B"/>
      </colorScale>
    </cfRule>
  </conditionalFormatting>
  <conditionalFormatting sqref="VZ96:VZ123 VN96:VU123">
    <cfRule type="colorScale" priority="40">
      <colorScale>
        <cfvo type="min"/>
        <cfvo type="percentile" val="50"/>
        <cfvo type="max"/>
        <color rgb="FFF8696B"/>
        <color rgb="FFFFEB84"/>
        <color rgb="FF63BE7B"/>
      </colorScale>
    </cfRule>
  </conditionalFormatting>
  <conditionalFormatting sqref="WA96:WB123">
    <cfRule type="colorScale" priority="39">
      <colorScale>
        <cfvo type="min"/>
        <cfvo type="percentile" val="50"/>
        <cfvo type="max"/>
        <color rgb="FFF8696B"/>
        <color rgb="FFFFEB84"/>
        <color rgb="FF63BE7B"/>
      </colorScale>
    </cfRule>
  </conditionalFormatting>
  <conditionalFormatting sqref="VZ15:VZ24 VN82:VP92 VN15:VP24 VZ82:VZ92 VU15:VU24 VU82:VU92">
    <cfRule type="colorScale" priority="37">
      <colorScale>
        <cfvo type="min"/>
        <cfvo type="percentile" val="50"/>
        <cfvo type="max"/>
        <color rgb="FFF8696B"/>
        <color rgb="FFFFEB84"/>
        <color rgb="FF63BE7B"/>
      </colorScale>
    </cfRule>
  </conditionalFormatting>
  <conditionalFormatting sqref="VM96:VM123">
    <cfRule type="colorScale" priority="36">
      <colorScale>
        <cfvo type="min"/>
        <cfvo type="percentile" val="50"/>
        <cfvo type="max"/>
        <color rgb="FFF8696B"/>
        <color rgb="FFFFEB84"/>
        <color rgb="FF63BE7B"/>
      </colorScale>
    </cfRule>
  </conditionalFormatting>
  <conditionalFormatting sqref="WC14:WC92">
    <cfRule type="colorScale" priority="41">
      <colorScale>
        <cfvo type="min"/>
        <cfvo type="percentile" val="50"/>
        <cfvo type="max"/>
        <color rgb="FFF8696B"/>
        <color rgb="FFFFEB84"/>
        <color rgb="FF63BE7B"/>
      </colorScale>
    </cfRule>
  </conditionalFormatting>
  <conditionalFormatting sqref="VZ25:VZ81 VN25:VP81 VU25:VU81">
    <cfRule type="colorScale" priority="42">
      <colorScale>
        <cfvo type="min"/>
        <cfvo type="percentile" val="50"/>
        <cfvo type="max"/>
        <color rgb="FFF8696B"/>
        <color rgb="FFFFEB84"/>
        <color rgb="FF63BE7B"/>
      </colorScale>
    </cfRule>
  </conditionalFormatting>
  <conditionalFormatting sqref="WA12:WB13 WB14:WB92">
    <cfRule type="colorScale" priority="43">
      <colorScale>
        <cfvo type="min"/>
        <cfvo type="percentile" val="50"/>
        <cfvo type="max"/>
        <color rgb="FFF8696B"/>
        <color rgb="FFFFEB84"/>
        <color rgb="FF63BE7B"/>
      </colorScale>
    </cfRule>
  </conditionalFormatting>
  <conditionalFormatting sqref="VN14:VP14 VU14">
    <cfRule type="colorScale" priority="35">
      <colorScale>
        <cfvo type="min"/>
        <cfvo type="percentile" val="50"/>
        <cfvo type="max"/>
        <color rgb="FFF8696B"/>
        <color rgb="FFFFEB84"/>
        <color rgb="FF63BE7B"/>
      </colorScale>
    </cfRule>
  </conditionalFormatting>
  <conditionalFormatting sqref="VZ14:VZ92">
    <cfRule type="colorScale" priority="34">
      <colorScale>
        <cfvo type="min"/>
        <cfvo type="percentile" val="50"/>
        <cfvo type="max"/>
        <color rgb="FFF8696B"/>
        <color rgb="FFFFEB84"/>
        <color rgb="FF63BE7B"/>
      </colorScale>
    </cfRule>
  </conditionalFormatting>
  <conditionalFormatting sqref="VM14:VM92">
    <cfRule type="colorScale" priority="33">
      <colorScale>
        <cfvo type="min"/>
        <cfvo type="percentile" val="50"/>
        <cfvo type="max"/>
        <color rgb="FFF8696B"/>
        <color rgb="FFFFEB84"/>
        <color rgb="FF63BE7B"/>
      </colorScale>
    </cfRule>
  </conditionalFormatting>
  <conditionalFormatting sqref="WD96:WE123">
    <cfRule type="colorScale" priority="31">
      <colorScale>
        <cfvo type="min"/>
        <cfvo type="percentile" val="50"/>
        <cfvo type="max"/>
        <color rgb="FFF8696B"/>
        <color rgb="FFFFEB84"/>
        <color rgb="FF63BE7B"/>
      </colorScale>
    </cfRule>
  </conditionalFormatting>
  <conditionalFormatting sqref="WD14:WD92">
    <cfRule type="colorScale" priority="30">
      <colorScale>
        <cfvo type="min"/>
        <cfvo type="percentile" val="50"/>
        <cfvo type="max"/>
        <color rgb="FF63BE7B"/>
        <color rgb="FFFFEB84"/>
        <color rgb="FFF8696B"/>
      </colorScale>
    </cfRule>
  </conditionalFormatting>
  <conditionalFormatting sqref="VV96:VW123">
    <cfRule type="colorScale" priority="29">
      <colorScale>
        <cfvo type="min"/>
        <cfvo type="percentile" val="50"/>
        <cfvo type="max"/>
        <color rgb="FFF8696B"/>
        <color rgb="FFFFEB84"/>
        <color rgb="FF63BE7B"/>
      </colorScale>
    </cfRule>
  </conditionalFormatting>
  <conditionalFormatting sqref="VX96:VY123">
    <cfRule type="colorScale" priority="28">
      <colorScale>
        <cfvo type="min"/>
        <cfvo type="percentile" val="50"/>
        <cfvo type="max"/>
        <color rgb="FFF8696B"/>
        <color rgb="FFFFEB84"/>
        <color rgb="FF63BE7B"/>
      </colorScale>
    </cfRule>
  </conditionalFormatting>
  <conditionalFormatting sqref="WD96:WE123">
    <cfRule type="colorScale" priority="27">
      <colorScale>
        <cfvo type="min"/>
        <cfvo type="percentile" val="50"/>
        <cfvo type="max"/>
        <color rgb="FF63BE7B"/>
        <color rgb="FFFFEB84"/>
        <color rgb="FFF8696B"/>
      </colorScale>
    </cfRule>
  </conditionalFormatting>
  <conditionalFormatting sqref="VX14:VY92">
    <cfRule type="colorScale" priority="26">
      <colorScale>
        <cfvo type="min"/>
        <cfvo type="percentile" val="50"/>
        <cfvo type="max"/>
        <color rgb="FFF8696B"/>
        <color rgb="FFFFEB84"/>
        <color rgb="FF63BE7B"/>
      </colorScale>
    </cfRule>
  </conditionalFormatting>
  <conditionalFormatting sqref="VZ96:VZ123">
    <cfRule type="colorScale" priority="25">
      <colorScale>
        <cfvo type="min"/>
        <cfvo type="percentile" val="50"/>
        <cfvo type="max"/>
        <color rgb="FFF8696B"/>
        <color rgb="FFFFEB84"/>
        <color rgb="FF63BE7B"/>
      </colorScale>
    </cfRule>
  </conditionalFormatting>
  <conditionalFormatting sqref="WI14:WJ92">
    <cfRule type="colorScale" priority="24">
      <colorScale>
        <cfvo type="min"/>
        <cfvo type="percentile" val="50"/>
        <cfvo type="max"/>
        <color rgb="FFF8696B"/>
        <color rgb="FFFFEB84"/>
        <color rgb="FF63BE7B"/>
      </colorScale>
    </cfRule>
  </conditionalFormatting>
  <conditionalFormatting sqref="WI96:WK123">
    <cfRule type="colorScale" priority="23">
      <colorScale>
        <cfvo type="min"/>
        <cfvo type="percentile" val="50"/>
        <cfvo type="max"/>
        <color rgb="FFF8696B"/>
        <color rgb="FFFFEB84"/>
        <color rgb="FF63BE7B"/>
      </colorScale>
    </cfRule>
  </conditionalFormatting>
  <conditionalFormatting sqref="WL14:WL92">
    <cfRule type="colorScale" priority="22">
      <colorScale>
        <cfvo type="min"/>
        <cfvo type="percentile" val="50"/>
        <cfvo type="max"/>
        <color rgb="FFF8696B"/>
        <color rgb="FFFFEB84"/>
        <color rgb="FF63BE7B"/>
      </colorScale>
    </cfRule>
  </conditionalFormatting>
  <conditionalFormatting sqref="WL96:WL123">
    <cfRule type="colorScale" priority="21">
      <colorScale>
        <cfvo type="min"/>
        <cfvo type="percentile" val="50"/>
        <cfvo type="max"/>
        <color rgb="FFF8696B"/>
        <color rgb="FFFFEB84"/>
        <color rgb="FF63BE7B"/>
      </colorScale>
    </cfRule>
  </conditionalFormatting>
  <conditionalFormatting sqref="VT2:VT10 VY2:VY10">
    <cfRule type="colorScale" priority="20">
      <colorScale>
        <cfvo type="min"/>
        <cfvo type="percentile" val="50"/>
        <cfvo type="max"/>
        <color rgb="FFF8696B"/>
        <color rgb="FFFFEB84"/>
        <color rgb="FF63BE7B"/>
      </colorScale>
    </cfRule>
  </conditionalFormatting>
  <conditionalFormatting sqref="VZ2:VZ10">
    <cfRule type="colorScale" priority="19">
      <colorScale>
        <cfvo type="min"/>
        <cfvo type="percentile" val="50"/>
        <cfvo type="max"/>
        <color rgb="FFF8696B"/>
        <color rgb="FFFFEB84"/>
        <color rgb="FF63BE7B"/>
      </colorScale>
    </cfRule>
  </conditionalFormatting>
  <conditionalFormatting sqref="VS14:VT92">
    <cfRule type="colorScale" priority="18">
      <colorScale>
        <cfvo type="min"/>
        <cfvo type="percentile" val="50"/>
        <cfvo type="max"/>
        <color rgb="FFF8696B"/>
        <color rgb="FFFFEB84"/>
        <color rgb="FF63BE7B"/>
      </colorScale>
    </cfRule>
  </conditionalFormatting>
  <conditionalFormatting sqref="VQ14:VR92">
    <cfRule type="colorScale" priority="17">
      <colorScale>
        <cfvo type="min"/>
        <cfvo type="percentile" val="50"/>
        <cfvo type="max"/>
        <color rgb="FFF8696B"/>
        <color rgb="FFFFEB84"/>
        <color rgb="FF63BE7B"/>
      </colorScale>
    </cfRule>
  </conditionalFormatting>
  <conditionalFormatting sqref="VW14:VW92">
    <cfRule type="colorScale" priority="16">
      <colorScale>
        <cfvo type="min"/>
        <cfvo type="percentile" val="50"/>
        <cfvo type="max"/>
        <color rgb="FFF8696B"/>
        <color rgb="FFFFEB84"/>
        <color rgb="FF63BE7B"/>
      </colorScale>
    </cfRule>
  </conditionalFormatting>
  <conditionalFormatting sqref="WK14:WK92">
    <cfRule type="colorScale" priority="15">
      <colorScale>
        <cfvo type="min"/>
        <cfvo type="percentile" val="50"/>
        <cfvo type="max"/>
        <color rgb="FFF8696B"/>
        <color rgb="FFFFEB84"/>
        <color rgb="FF63BE7B"/>
      </colorScale>
    </cfRule>
  </conditionalFormatting>
  <conditionalFormatting sqref="VQ14:VQ92">
    <cfRule type="colorScale" priority="14">
      <colorScale>
        <cfvo type="min"/>
        <cfvo type="percentile" val="50"/>
        <cfvo type="max"/>
        <color rgb="FFF8696B"/>
        <color rgb="FFFFEB84"/>
        <color rgb="FF63BE7B"/>
      </colorScale>
    </cfRule>
  </conditionalFormatting>
  <conditionalFormatting sqref="VN14:VP92">
    <cfRule type="colorScale" priority="13">
      <colorScale>
        <cfvo type="min"/>
        <cfvo type="percentile" val="50"/>
        <cfvo type="max"/>
        <color rgb="FFF8696B"/>
        <color rgb="FFFFEB84"/>
        <color rgb="FF63BE7B"/>
      </colorScale>
    </cfRule>
  </conditionalFormatting>
  <conditionalFormatting sqref="WM14:WN92">
    <cfRule type="colorScale" priority="12">
      <colorScale>
        <cfvo type="min"/>
        <cfvo type="percentile" val="50"/>
        <cfvo type="max"/>
        <color rgb="FFF8696B"/>
        <color rgb="FFFFEB84"/>
        <color rgb="FF63BE7B"/>
      </colorScale>
    </cfRule>
  </conditionalFormatting>
  <conditionalFormatting sqref="WM96:WN123">
    <cfRule type="colorScale" priority="11">
      <colorScale>
        <cfvo type="min"/>
        <cfvo type="percentile" val="50"/>
        <cfvo type="max"/>
        <color rgb="FFF8696B"/>
        <color rgb="FFFFEB84"/>
        <color rgb="FF63BE7B"/>
      </colorScale>
    </cfRule>
  </conditionalFormatting>
  <conditionalFormatting sqref="WA14:WA92">
    <cfRule type="colorScale" priority="10">
      <colorScale>
        <cfvo type="min"/>
        <cfvo type="percentile" val="50"/>
        <cfvo type="max"/>
        <color rgb="FFF8696B"/>
        <color rgb="FFFFEB84"/>
        <color rgb="FF63BE7B"/>
      </colorScale>
    </cfRule>
  </conditionalFormatting>
  <conditionalFormatting sqref="WA14:WA92">
    <cfRule type="colorScale" priority="9">
      <colorScale>
        <cfvo type="min"/>
        <cfvo type="percentile" val="50"/>
        <cfvo type="max"/>
        <color rgb="FFF8696B"/>
        <color rgb="FFFFEB84"/>
        <color rgb="FF63BE7B"/>
      </colorScale>
    </cfRule>
  </conditionalFormatting>
  <conditionalFormatting sqref="WD2:WD10">
    <cfRule type="colorScale" priority="8">
      <colorScale>
        <cfvo type="min"/>
        <cfvo type="percentile" val="50"/>
        <cfvo type="max"/>
        <color rgb="FFF8696B"/>
        <color rgb="FFFFEB84"/>
        <color rgb="FF63BE7B"/>
      </colorScale>
    </cfRule>
  </conditionalFormatting>
  <conditionalFormatting sqref="WH2:WH10">
    <cfRule type="colorScale" priority="7">
      <colorScale>
        <cfvo type="min"/>
        <cfvo type="percentile" val="50"/>
        <cfvo type="max"/>
        <color rgb="FFF8696B"/>
        <color rgb="FFFFEB84"/>
        <color rgb="FF63BE7B"/>
      </colorScale>
    </cfRule>
  </conditionalFormatting>
  <conditionalFormatting sqref="WF2:WF10">
    <cfRule type="colorScale" priority="6">
      <colorScale>
        <cfvo type="min"/>
        <cfvo type="percentile" val="50"/>
        <cfvo type="max"/>
        <color rgb="FFF8696B"/>
        <color rgb="FFFFEB84"/>
        <color rgb="FF63BE7B"/>
      </colorScale>
    </cfRule>
  </conditionalFormatting>
  <conditionalFormatting sqref="WJ2:WJ10">
    <cfRule type="colorScale" priority="5">
      <colorScale>
        <cfvo type="min"/>
        <cfvo type="percentile" val="50"/>
        <cfvo type="max"/>
        <color rgb="FFF8696B"/>
        <color rgb="FFFFEB84"/>
        <color rgb="FF63BE7B"/>
      </colorScale>
    </cfRule>
  </conditionalFormatting>
  <conditionalFormatting sqref="WO14:WO92">
    <cfRule type="colorScale" priority="4">
      <colorScale>
        <cfvo type="min"/>
        <cfvo type="percentile" val="50"/>
        <cfvo type="max"/>
        <color rgb="FFF8696B"/>
        <color rgb="FFFFEB84"/>
        <color rgb="FF63BE7B"/>
      </colorScale>
    </cfRule>
  </conditionalFormatting>
  <conditionalFormatting sqref="WO96:WO123">
    <cfRule type="colorScale" priority="3">
      <colorScale>
        <cfvo type="min"/>
        <cfvo type="percentile" val="50"/>
        <cfvo type="max"/>
        <color rgb="FFF8696B"/>
        <color rgb="FFFFEB84"/>
        <color rgb="FF63BE7B"/>
      </colorScale>
    </cfRule>
  </conditionalFormatting>
  <conditionalFormatting sqref="VW2:VW10 VU2:VU10">
    <cfRule type="colorScale" priority="44">
      <colorScale>
        <cfvo type="min"/>
        <cfvo type="percentile" val="50"/>
        <cfvo type="max"/>
        <color rgb="FFF8696B"/>
        <color rgb="FFFFEB84"/>
        <color rgb="FF63BE7B"/>
      </colorScale>
    </cfRule>
  </conditionalFormatting>
  <conditionalFormatting sqref="WP14:WS92">
    <cfRule type="colorScale" priority="2">
      <colorScale>
        <cfvo type="min"/>
        <cfvo type="percentile" val="50"/>
        <cfvo type="max"/>
        <color rgb="FFF8696B"/>
        <color rgb="FFFFEB84"/>
        <color rgb="FF63BE7B"/>
      </colorScale>
    </cfRule>
  </conditionalFormatting>
  <conditionalFormatting sqref="WP96:WS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0"/>
  <sheetViews>
    <sheetView workbookViewId="0">
      <pane xSplit="13" ySplit="1" topLeftCell="N2" activePane="bottomRight" state="frozen"/>
      <selection pane="topRight" activeCell="N1" sqref="N1"/>
      <selection pane="bottomLeft" activeCell="A2" sqref="A2"/>
      <selection pane="bottomRight" activeCell="R2" sqref="R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hidden="1" customWidth="1" outlineLevel="1"/>
    <col min="25" max="25" width="10.5703125" hidden="1" customWidth="1" outlineLevel="1"/>
    <col min="26" max="26" width="9.28515625" hidden="1" customWidth="1" outlineLevel="1"/>
    <col min="27" max="27" width="7.28515625" hidden="1" customWidth="1" outlineLevel="1"/>
    <col min="28" max="28" width="8.28515625" hidden="1" customWidth="1" outlineLevel="1"/>
    <col min="29" max="29" width="9.28515625" hidden="1" customWidth="1" outlineLevel="1"/>
    <col min="30" max="30" width="8" hidden="1" customWidth="1" outlineLevel="1"/>
    <col min="31" max="31" width="3.7109375" hidden="1" customWidth="1" outlineLevel="1"/>
    <col min="32" max="32" width="11.28515625" style="166" hidden="1" customWidth="1" outlineLevel="1"/>
    <col min="33" max="33" width="10.7109375" hidden="1" customWidth="1" outlineLevel="1"/>
    <col min="34" max="34" width="9.5703125" hidden="1" customWidth="1" outlineLevel="1"/>
    <col min="35" max="35" width="9.140625" collapsed="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1.6060000000000001</v>
      </c>
      <c r="O2" s="153">
        <f>N2*I2/H2</f>
        <v>46574</v>
      </c>
      <c r="P2" s="199">
        <f>VLOOKUP($A2,[3]futuresATR!$A$2:$F$80,4)</f>
        <v>3.7608469499999998E-2</v>
      </c>
      <c r="Q2" s="152">
        <f>P2*I2/H2</f>
        <v>1090.6456154999998</v>
      </c>
      <c r="R2" s="144">
        <f>MAX(CEILING($R$1/Q2,1),1)</f>
        <v>2</v>
      </c>
      <c r="S2" s="139">
        <f t="shared" ref="S2:S33" si="0">R2*O2</f>
        <v>93148</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0.74629999999999996</v>
      </c>
      <c r="O3" s="153">
        <f t="shared" ref="O3:O66" si="4">N3*I3/H3</f>
        <v>74630</v>
      </c>
      <c r="P3" s="199">
        <f>VLOOKUP($A3,[3]futuresATR!$A$2:$F$80,4)</f>
        <v>9.8169120000000006E-3</v>
      </c>
      <c r="Q3" s="152">
        <f t="shared" ref="Q3:Q11" si="5">P3*I3/H3</f>
        <v>981.69120000000009</v>
      </c>
      <c r="R3" s="144">
        <f t="shared" ref="R3:R66" si="6">MAX(CEILING($R$1/Q3,1),1)</f>
        <v>3</v>
      </c>
      <c r="S3" s="139">
        <f t="shared" si="0"/>
        <v>223890</v>
      </c>
      <c r="T3" s="111">
        <f t="shared" ref="T3:T66" si="7">IF(R3&gt;$T$1,$T$1,R3)</f>
        <v>3</v>
      </c>
      <c r="U3" s="111">
        <f t="shared" ref="U3:U66" si="8">T3*2*7</f>
        <v>42</v>
      </c>
      <c r="V3" s="160">
        <f t="shared" ref="V3:V66" si="9">IF(ROUND(T3*Q3/$R$1,0)&lt;1,0,T3)</f>
        <v>3</v>
      </c>
      <c r="W3" s="160">
        <f t="shared" ref="W3:W66" si="10">V3*Q3</f>
        <v>2945.0736000000002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0.89711845552086711</v>
      </c>
      <c r="I4" s="113">
        <v>200</v>
      </c>
      <c r="J4" s="113">
        <v>0.01</v>
      </c>
      <c r="K4" s="113" t="s">
        <v>297</v>
      </c>
      <c r="L4" s="113" t="s">
        <v>785</v>
      </c>
      <c r="M4" s="146" t="s">
        <v>295</v>
      </c>
      <c r="N4" s="198">
        <f>VLOOKUP($A4,[3]futuresATR!$A$2:$F$80,3)</f>
        <v>435.05</v>
      </c>
      <c r="O4" s="153">
        <f t="shared" si="4"/>
        <v>96988.306799999991</v>
      </c>
      <c r="P4" s="199">
        <f>VLOOKUP($A4,[3]futuresATR!$A$2:$F$80,4)</f>
        <v>11.802819567</v>
      </c>
      <c r="Q4" s="152">
        <f t="shared" si="5"/>
        <v>2631.273382988712</v>
      </c>
      <c r="R4" s="144">
        <f t="shared" si="6"/>
        <v>1</v>
      </c>
      <c r="S4" s="139">
        <f t="shared" si="0"/>
        <v>96988.306799999991</v>
      </c>
      <c r="T4" s="111">
        <f t="shared" si="7"/>
        <v>1</v>
      </c>
      <c r="U4" s="111">
        <f t="shared" si="8"/>
        <v>14</v>
      </c>
      <c r="V4" s="160">
        <f t="shared" si="9"/>
        <v>1</v>
      </c>
      <c r="W4" s="160">
        <f t="shared" si="10"/>
        <v>2631.273382988712</v>
      </c>
      <c r="X4" s="113" t="s">
        <v>903</v>
      </c>
      <c r="Y4" s="113">
        <v>4</v>
      </c>
      <c r="Z4" s="113">
        <v>445.6</v>
      </c>
      <c r="AA4" s="169">
        <v>0</v>
      </c>
      <c r="AB4" s="113" t="s">
        <v>907</v>
      </c>
      <c r="AC4" s="113">
        <v>449.35</v>
      </c>
      <c r="AD4" s="162">
        <v>-3344</v>
      </c>
      <c r="AE4" s="162">
        <v>0</v>
      </c>
      <c r="AF4" s="166">
        <f t="shared" si="1"/>
        <v>-3.75</v>
      </c>
      <c r="AG4" s="144">
        <f t="shared" si="2"/>
        <v>-3344.0399999999995</v>
      </c>
      <c r="AH4" s="141">
        <f t="shared" si="3"/>
        <v>3.9999999999508873E-2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31.64</v>
      </c>
      <c r="O5" s="153">
        <f t="shared" si="4"/>
        <v>18984</v>
      </c>
      <c r="P5" s="199">
        <f>VLOOKUP($A5,[3]futuresATR!$A$2:$F$80,4)</f>
        <v>0.70799415700000001</v>
      </c>
      <c r="Q5" s="152">
        <f t="shared" si="5"/>
        <v>424.79649419999998</v>
      </c>
      <c r="R5" s="144">
        <f t="shared" si="6"/>
        <v>5</v>
      </c>
      <c r="S5" s="139">
        <f t="shared" si="0"/>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1.3292999999999999</v>
      </c>
      <c r="O6" s="153">
        <f t="shared" si="4"/>
        <v>83081.25</v>
      </c>
      <c r="P6" s="199">
        <f>VLOOKUP($A6,[3]futuresATR!$A$2:$F$80,4)</f>
        <v>2.8596990499999999E-2</v>
      </c>
      <c r="Q6" s="152">
        <f t="shared" si="5"/>
        <v>1787.31190625</v>
      </c>
      <c r="R6" s="144">
        <f t="shared" si="6"/>
        <v>2</v>
      </c>
      <c r="S6" s="139">
        <f t="shared" si="0"/>
        <v>166162.5</v>
      </c>
      <c r="T6" s="111">
        <f t="shared" si="7"/>
        <v>2</v>
      </c>
      <c r="U6" s="111">
        <f t="shared" si="8"/>
        <v>28</v>
      </c>
      <c r="V6" s="160">
        <f t="shared" si="9"/>
        <v>2</v>
      </c>
      <c r="W6" s="160">
        <f t="shared" si="10"/>
        <v>3574.6238125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360</v>
      </c>
      <c r="O7" s="153">
        <f t="shared" si="4"/>
        <v>18000</v>
      </c>
      <c r="P7" s="199">
        <f>VLOOKUP($A7,[3]futuresATR!$A$2:$F$80,4)</f>
        <v>12.785030068499999</v>
      </c>
      <c r="Q7" s="152">
        <f t="shared" si="5"/>
        <v>639.25150342500001</v>
      </c>
      <c r="R7" s="144">
        <f t="shared" si="6"/>
        <v>4</v>
      </c>
      <c r="S7" s="139">
        <f t="shared" si="0"/>
        <v>72000</v>
      </c>
      <c r="T7" s="111">
        <f t="shared" si="7"/>
        <v>4</v>
      </c>
      <c r="U7" s="111">
        <f t="shared" si="8"/>
        <v>56</v>
      </c>
      <c r="V7" s="160">
        <f t="shared" si="9"/>
        <v>4</v>
      </c>
      <c r="W7" s="160">
        <f t="shared" si="10"/>
        <v>2557.0060137</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2995</v>
      </c>
      <c r="O8" s="153">
        <f t="shared" si="4"/>
        <v>29950</v>
      </c>
      <c r="P8" s="199">
        <f>VLOOKUP($A8,[3]futuresATR!$A$2:$F$80,4)</f>
        <v>56.15</v>
      </c>
      <c r="Q8" s="152">
        <f t="shared" si="5"/>
        <v>561.5</v>
      </c>
      <c r="R8" s="144">
        <f t="shared" si="6"/>
        <v>4</v>
      </c>
      <c r="S8" s="139">
        <f t="shared" si="0"/>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0.77439999999999998</v>
      </c>
      <c r="O9" s="153">
        <f t="shared" si="4"/>
        <v>77440</v>
      </c>
      <c r="P9" s="199">
        <f>VLOOKUP($A9,[3]futuresATR!$A$2:$F$80,4)</f>
        <v>7.3801685000000001E-3</v>
      </c>
      <c r="Q9" s="152">
        <f t="shared" si="5"/>
        <v>738.01684999999998</v>
      </c>
      <c r="R9" s="144">
        <f t="shared" si="6"/>
        <v>3</v>
      </c>
      <c r="S9" s="139">
        <f t="shared" si="0"/>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1.28542</v>
      </c>
      <c r="I10" s="145">
        <v>1000</v>
      </c>
      <c r="J10" s="113">
        <v>0.01</v>
      </c>
      <c r="K10" s="113" t="s">
        <v>1142</v>
      </c>
      <c r="L10" s="113" t="s">
        <v>310</v>
      </c>
      <c r="M10" s="146" t="s">
        <v>488</v>
      </c>
      <c r="N10" s="198">
        <f>VLOOKUP($A10,[3]futuresATR!$A$2:$F$80,3)</f>
        <v>148.13</v>
      </c>
      <c r="O10" s="153">
        <f t="shared" si="4"/>
        <v>115238.59905711752</v>
      </c>
      <c r="P10" s="199">
        <f>VLOOKUP($A10,[3]futuresATR!$A$2:$F$80,4)</f>
        <v>0.81100000000000005</v>
      </c>
      <c r="Q10" s="152">
        <f t="shared" si="5"/>
        <v>630.92218885656052</v>
      </c>
      <c r="R10" s="144">
        <f t="shared" si="6"/>
        <v>4</v>
      </c>
      <c r="S10" s="139">
        <f t="shared" si="0"/>
        <v>460954.39622847008</v>
      </c>
      <c r="T10" s="111">
        <f t="shared" si="7"/>
        <v>4</v>
      </c>
      <c r="U10" s="111">
        <f t="shared" si="8"/>
        <v>56</v>
      </c>
      <c r="V10" s="188">
        <v>0</v>
      </c>
      <c r="W10" s="160">
        <f t="shared" si="10"/>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48.99</v>
      </c>
      <c r="O11" s="153">
        <f t="shared" si="4"/>
        <v>48990</v>
      </c>
      <c r="P11" s="199">
        <f>VLOOKUP($A11,[3]futuresATR!$A$2:$F$80,4)</f>
        <v>1.6637729425000001</v>
      </c>
      <c r="Q11" s="152">
        <f t="shared" si="5"/>
        <v>1663.7729425</v>
      </c>
      <c r="R11" s="144">
        <f t="shared" si="6"/>
        <v>2</v>
      </c>
      <c r="S11" s="139">
        <f t="shared" si="0"/>
        <v>97980</v>
      </c>
      <c r="T11" s="111">
        <f t="shared" si="7"/>
        <v>2</v>
      </c>
      <c r="U11" s="111">
        <f t="shared" si="8"/>
        <v>28</v>
      </c>
      <c r="V11" s="160">
        <f t="shared" si="9"/>
        <v>2</v>
      </c>
      <c r="W11" s="160">
        <f t="shared" si="10"/>
        <v>3327.545885</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0"/>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1.1165</v>
      </c>
      <c r="O13" s="153">
        <f t="shared" si="4"/>
        <v>139562.5</v>
      </c>
      <c r="P13" s="199">
        <f>VLOOKUP($A13,[3]futuresATR!$A$2:$F$80,4)</f>
        <v>1.1721285E-2</v>
      </c>
      <c r="Q13" s="152">
        <f t="shared" ref="Q13:Q33" si="11">P13*I13/H13</f>
        <v>1465.160625</v>
      </c>
      <c r="R13" s="144">
        <f t="shared" si="6"/>
        <v>2</v>
      </c>
      <c r="S13" s="139">
        <f t="shared" si="0"/>
        <v>279125</v>
      </c>
      <c r="T13" s="111">
        <f t="shared" si="7"/>
        <v>2</v>
      </c>
      <c r="U13" s="111">
        <f t="shared" si="8"/>
        <v>28</v>
      </c>
      <c r="V13" s="160">
        <f t="shared" si="9"/>
        <v>2</v>
      </c>
      <c r="W13" s="160">
        <f t="shared" si="10"/>
        <v>2930.32125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95.713999999999999</v>
      </c>
      <c r="O14" s="153">
        <f t="shared" si="4"/>
        <v>95714</v>
      </c>
      <c r="P14" s="199">
        <f>VLOOKUP($A14,[3]futuresATR!$A$2:$F$80,4)</f>
        <v>0.83712217450000004</v>
      </c>
      <c r="Q14" s="152">
        <f t="shared" si="11"/>
        <v>837.12217450000003</v>
      </c>
      <c r="R14" s="144">
        <f t="shared" si="6"/>
        <v>3</v>
      </c>
      <c r="S14" s="139">
        <f t="shared" si="0"/>
        <v>287142</v>
      </c>
      <c r="T14" s="111">
        <f t="shared" si="7"/>
        <v>3</v>
      </c>
      <c r="U14" s="111">
        <f t="shared" si="8"/>
        <v>42</v>
      </c>
      <c r="V14" s="160">
        <f t="shared" si="9"/>
        <v>3</v>
      </c>
      <c r="W14" s="160">
        <f t="shared" si="10"/>
        <v>2511.3665234999999</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0.89711845552086711</v>
      </c>
      <c r="I15" s="131">
        <v>1000</v>
      </c>
      <c r="J15">
        <v>0.01</v>
      </c>
      <c r="K15" t="s">
        <v>1142</v>
      </c>
      <c r="L15" t="s">
        <v>804</v>
      </c>
      <c r="M15" s="133" t="s">
        <v>566</v>
      </c>
      <c r="N15" s="198">
        <f>VLOOKUP($A15,[3]futuresATR!$A$2:$F$80,3)</f>
        <v>167.08</v>
      </c>
      <c r="O15" s="153">
        <f t="shared" si="4"/>
        <v>186240.73439999999</v>
      </c>
      <c r="P15" s="199">
        <f>VLOOKUP($A15,[3]futuresATR!$A$2:$F$80,4)</f>
        <v>0.89800000000000002</v>
      </c>
      <c r="Q15" s="152">
        <f t="shared" si="11"/>
        <v>1000.9826399999998</v>
      </c>
      <c r="R15" s="144">
        <f t="shared" si="6"/>
        <v>2</v>
      </c>
      <c r="S15" s="139">
        <f t="shared" si="0"/>
        <v>372481.46879999997</v>
      </c>
      <c r="T15" s="111">
        <f t="shared" si="7"/>
        <v>2</v>
      </c>
      <c r="U15" s="111">
        <f t="shared" si="8"/>
        <v>28</v>
      </c>
      <c r="V15" s="160">
        <f t="shared" si="9"/>
        <v>2</v>
      </c>
      <c r="W15" s="160">
        <f t="shared" si="10"/>
        <v>2001.9652799999997</v>
      </c>
      <c r="X15" t="s">
        <v>904</v>
      </c>
      <c r="Y15">
        <v>2</v>
      </c>
      <c r="Z15">
        <v>162.88999999999999</v>
      </c>
      <c r="AA15" s="137">
        <v>0.01</v>
      </c>
      <c r="AB15" s="134">
        <v>1E-4</v>
      </c>
      <c r="AC15">
        <v>162.9</v>
      </c>
      <c r="AD15" s="109">
        <v>22</v>
      </c>
      <c r="AE15" s="109">
        <v>0</v>
      </c>
      <c r="AF15" s="166">
        <f t="shared" si="1"/>
        <v>-1.0000000000019327E-2</v>
      </c>
      <c r="AG15" s="144">
        <f t="shared" si="2"/>
        <v>-22.293600000043082</v>
      </c>
      <c r="AH15" s="141">
        <f t="shared" si="3"/>
        <v>0.29360000004308162</v>
      </c>
    </row>
    <row r="16" spans="1:34" ht="15.75" thickBot="1" x14ac:dyDescent="0.3">
      <c r="A16" s="5" t="s">
        <v>321</v>
      </c>
      <c r="B16" t="s">
        <v>322</v>
      </c>
      <c r="C16" s="155" t="s">
        <v>321</v>
      </c>
      <c r="D16" t="s">
        <v>530</v>
      </c>
      <c r="E16" t="s">
        <v>783</v>
      </c>
      <c r="F16" t="s">
        <v>803</v>
      </c>
      <c r="G16" t="s">
        <v>473</v>
      </c>
      <c r="H16">
        <f>VLOOKUP(G16,MARGIN!$E$1:$F$10,2)</f>
        <v>0.89711845552086711</v>
      </c>
      <c r="I16" s="131">
        <v>1000</v>
      </c>
      <c r="J16">
        <v>0.01</v>
      </c>
      <c r="K16" t="s">
        <v>1142</v>
      </c>
      <c r="L16" t="s">
        <v>805</v>
      </c>
      <c r="M16" s="133" t="s">
        <v>564</v>
      </c>
      <c r="N16" s="198">
        <f>VLOOKUP($A16,[3]futuresATR!$A$2:$F$80,3)</f>
        <v>133.66</v>
      </c>
      <c r="O16" s="153">
        <f t="shared" si="4"/>
        <v>148988.12879999998</v>
      </c>
      <c r="P16" s="199">
        <f>VLOOKUP($A16,[3]futuresATR!$A$2:$F$80,4)</f>
        <v>0.254</v>
      </c>
      <c r="Q16" s="152">
        <f t="shared" si="11"/>
        <v>283.12871999999993</v>
      </c>
      <c r="R16" s="144">
        <f t="shared" si="6"/>
        <v>8</v>
      </c>
      <c r="S16" s="139">
        <f t="shared" si="0"/>
        <v>1191905.0303999998</v>
      </c>
      <c r="T16" s="111">
        <f t="shared" si="7"/>
        <v>8</v>
      </c>
      <c r="U16" s="111">
        <f t="shared" si="8"/>
        <v>112</v>
      </c>
      <c r="V16" s="160">
        <f t="shared" si="9"/>
        <v>8</v>
      </c>
      <c r="W16" s="160">
        <f t="shared" si="10"/>
        <v>2265.0297599999994</v>
      </c>
      <c r="X16" t="s">
        <v>903</v>
      </c>
      <c r="Y16">
        <v>7</v>
      </c>
      <c r="Z16">
        <v>132.27000000000001</v>
      </c>
      <c r="AA16" s="137">
        <v>0.02</v>
      </c>
      <c r="AB16" s="134">
        <v>2.0000000000000001E-4</v>
      </c>
      <c r="AC16">
        <v>132.29</v>
      </c>
      <c r="AD16" s="109">
        <v>-156</v>
      </c>
      <c r="AE16" s="109">
        <v>0</v>
      </c>
      <c r="AF16" s="166">
        <f t="shared" si="1"/>
        <v>-1.999999999998181E-2</v>
      </c>
      <c r="AG16" s="144">
        <f t="shared" si="2"/>
        <v>-156.05519999985805</v>
      </c>
      <c r="AH16" s="141">
        <f t="shared" si="3"/>
        <v>5.5199999858047022E-2</v>
      </c>
    </row>
    <row r="17" spans="1:34" ht="15.75" thickBot="1" x14ac:dyDescent="0.3">
      <c r="A17" s="5" t="s">
        <v>323</v>
      </c>
      <c r="B17" t="s">
        <v>324</v>
      </c>
      <c r="C17" s="155" t="s">
        <v>323</v>
      </c>
      <c r="D17" t="s">
        <v>530</v>
      </c>
      <c r="E17" t="s">
        <v>783</v>
      </c>
      <c r="F17" t="s">
        <v>803</v>
      </c>
      <c r="G17" t="s">
        <v>473</v>
      </c>
      <c r="H17">
        <f>VLOOKUP(G17,MARGIN!$E$1:$F$10,2)</f>
        <v>0.89711845552086711</v>
      </c>
      <c r="I17" s="131">
        <v>1000</v>
      </c>
      <c r="J17">
        <v>1E-3</v>
      </c>
      <c r="K17" t="s">
        <v>1142</v>
      </c>
      <c r="L17" t="s">
        <v>806</v>
      </c>
      <c r="M17" s="133" t="s">
        <v>568</v>
      </c>
      <c r="N17" s="198">
        <f>VLOOKUP($A17,[3]futuresATR!$A$2:$F$80,3)</f>
        <v>112.08499999999999</v>
      </c>
      <c r="O17" s="153">
        <f t="shared" si="4"/>
        <v>124938.90779999999</v>
      </c>
      <c r="P17" s="199">
        <f>VLOOKUP($A17,[3]futuresATR!$A$2:$F$80,4)</f>
        <v>7.1499999999999994E-2</v>
      </c>
      <c r="Q17" s="152">
        <f t="shared" si="11"/>
        <v>79.699619999999982</v>
      </c>
      <c r="R17" s="144">
        <f t="shared" si="6"/>
        <v>26</v>
      </c>
      <c r="S17" s="139">
        <f t="shared" si="0"/>
        <v>3248411.6027999995</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1"/>
        <v>-1.9999999999996021E-2</v>
      </c>
      <c r="AG17" s="144">
        <f t="shared" si="2"/>
        <v>-401.2847999999201</v>
      </c>
      <c r="AH17" s="141">
        <f t="shared" si="3"/>
        <v>-5.7152000000799035</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99.31</v>
      </c>
      <c r="O18" s="153">
        <f t="shared" si="4"/>
        <v>248275</v>
      </c>
      <c r="P18" s="199">
        <f>VLOOKUP($A18,[3]futuresATR!$A$2:$F$80,4)</f>
        <v>4.3249999999999997E-2</v>
      </c>
      <c r="Q18" s="152">
        <f t="shared" si="11"/>
        <v>108.12499999999999</v>
      </c>
      <c r="R18" s="144">
        <f t="shared" si="6"/>
        <v>19</v>
      </c>
      <c r="S18" s="139">
        <f t="shared" si="0"/>
        <v>4717225</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1496.7</v>
      </c>
      <c r="O19" s="153">
        <f t="shared" si="4"/>
        <v>149670</v>
      </c>
      <c r="P19" s="199">
        <f>VLOOKUP($A19,[3]futuresATR!$A$2:$F$80,4)</f>
        <v>24.597172209499998</v>
      </c>
      <c r="Q19" s="152">
        <f t="shared" si="11"/>
        <v>2459.71722095</v>
      </c>
      <c r="R19" s="144">
        <f t="shared" si="6"/>
        <v>1</v>
      </c>
      <c r="S19" s="139">
        <f t="shared" si="0"/>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2096.25</v>
      </c>
      <c r="O20" s="153">
        <f t="shared" si="4"/>
        <v>104812.5</v>
      </c>
      <c r="P20" s="199">
        <f>VLOOKUP($A20,[3]futuresATR!$A$2:$F$80,4)</f>
        <v>29.416842644500001</v>
      </c>
      <c r="Q20" s="152">
        <f t="shared" si="11"/>
        <v>1470.8421322250001</v>
      </c>
      <c r="R20" s="144">
        <f t="shared" si="6"/>
        <v>2</v>
      </c>
      <c r="S20" s="139">
        <f t="shared" si="0"/>
        <v>209625</v>
      </c>
      <c r="T20" s="111">
        <f t="shared" si="7"/>
        <v>2</v>
      </c>
      <c r="U20" s="111">
        <f t="shared" si="8"/>
        <v>28</v>
      </c>
      <c r="V20" s="160">
        <f t="shared" si="9"/>
        <v>2</v>
      </c>
      <c r="W20" s="160">
        <f t="shared" si="10"/>
        <v>2941.6842644500002</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142.44999999999999</v>
      </c>
      <c r="O21" s="153">
        <f t="shared" si="4"/>
        <v>71225</v>
      </c>
      <c r="P21" s="199">
        <f>VLOOKUP($A21,[3]futuresATR!$A$2:$F$80,4)</f>
        <v>2.9712499999999999</v>
      </c>
      <c r="Q21" s="152">
        <f t="shared" si="11"/>
        <v>1485.625</v>
      </c>
      <c r="R21" s="144">
        <f t="shared" si="6"/>
        <v>2</v>
      </c>
      <c r="S21" s="139">
        <f t="shared" si="0"/>
        <v>142450</v>
      </c>
      <c r="T21" s="111">
        <f t="shared" si="7"/>
        <v>2</v>
      </c>
      <c r="U21" s="111">
        <f t="shared" si="8"/>
        <v>28</v>
      </c>
      <c r="V21" s="160">
        <f t="shared" si="9"/>
        <v>2</v>
      </c>
      <c r="W21" s="160">
        <f t="shared" si="10"/>
        <v>2971.25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0.89711845552086711</v>
      </c>
      <c r="I22">
        <v>10</v>
      </c>
      <c r="J22">
        <v>0.1</v>
      </c>
      <c r="K22" t="s">
        <v>297</v>
      </c>
      <c r="L22" t="s">
        <v>486</v>
      </c>
      <c r="M22" s="133" t="s">
        <v>485</v>
      </c>
      <c r="N22" s="198">
        <f>VLOOKUP($A22,[3]futuresATR!$A$2:$F$80,3)</f>
        <v>4233.5</v>
      </c>
      <c r="O22" s="153">
        <f t="shared" si="4"/>
        <v>47189.977799999993</v>
      </c>
      <c r="P22" s="199">
        <f>VLOOKUP($A22,[3]futuresATR!$A$2:$F$80,4)</f>
        <v>113.38856727</v>
      </c>
      <c r="Q22" s="152">
        <f t="shared" si="11"/>
        <v>1263.9196816452359</v>
      </c>
      <c r="R22" s="144">
        <f t="shared" si="6"/>
        <v>2</v>
      </c>
      <c r="S22" s="139">
        <f t="shared" si="0"/>
        <v>94379.955599999987</v>
      </c>
      <c r="T22" s="111">
        <f t="shared" si="7"/>
        <v>2</v>
      </c>
      <c r="U22" s="111">
        <f t="shared" si="8"/>
        <v>28</v>
      </c>
      <c r="V22" s="160">
        <f t="shared" si="9"/>
        <v>2</v>
      </c>
      <c r="W22" s="160">
        <f t="shared" si="10"/>
        <v>2527.8393632904717</v>
      </c>
      <c r="X22" t="s">
        <v>903</v>
      </c>
      <c r="Y22">
        <v>16</v>
      </c>
      <c r="Z22">
        <v>4440.5</v>
      </c>
      <c r="AA22" s="137">
        <v>-2</v>
      </c>
      <c r="AB22" t="s">
        <v>913</v>
      </c>
      <c r="AC22">
        <v>4438.5</v>
      </c>
      <c r="AD22" s="109">
        <v>358</v>
      </c>
      <c r="AE22" s="109">
        <v>0</v>
      </c>
      <c r="AF22" s="166">
        <f t="shared" si="1"/>
        <v>2</v>
      </c>
      <c r="AG22" s="144">
        <f t="shared" si="2"/>
        <v>356.69759999999997</v>
      </c>
      <c r="AH22" s="141">
        <f t="shared" si="3"/>
        <v>-1.3024000000000342</v>
      </c>
    </row>
    <row r="23" spans="1:34" ht="15.75" thickBot="1" x14ac:dyDescent="0.3">
      <c r="A23" s="5" t="s">
        <v>336</v>
      </c>
      <c r="B23" s="182" t="s">
        <v>1121</v>
      </c>
      <c r="C23" s="155" t="s">
        <v>336</v>
      </c>
      <c r="D23" t="s">
        <v>530</v>
      </c>
      <c r="E23" t="s">
        <v>783</v>
      </c>
      <c r="F23" t="s">
        <v>1122</v>
      </c>
      <c r="G23" t="s">
        <v>473</v>
      </c>
      <c r="H23">
        <f>VLOOKUP(G23,MARGIN!$E$1:$F$10,2)</f>
        <v>0.89711845552086711</v>
      </c>
      <c r="I23">
        <v>5</v>
      </c>
      <c r="J23">
        <v>0.1</v>
      </c>
      <c r="K23" t="s">
        <v>297</v>
      </c>
      <c r="L23" t="s">
        <v>817</v>
      </c>
      <c r="M23" s="133" t="s">
        <v>667</v>
      </c>
      <c r="N23" s="198">
        <f>VLOOKUP($A23,[3]futuresATR!$A$2:$F$80,3)</f>
        <v>9704.5</v>
      </c>
      <c r="O23" s="153">
        <f t="shared" si="4"/>
        <v>54087.06029999999</v>
      </c>
      <c r="P23" s="199">
        <f>VLOOKUP($A23,[3]futuresATR!$A$2:$F$80,4)</f>
        <v>251.48470265500001</v>
      </c>
      <c r="Q23" s="152">
        <f t="shared" si="11"/>
        <v>1401.6248417773768</v>
      </c>
      <c r="R23" s="144">
        <f t="shared" si="6"/>
        <v>2</v>
      </c>
      <c r="S23" s="139">
        <f t="shared" si="0"/>
        <v>108174.12059999998</v>
      </c>
      <c r="T23" s="111">
        <f t="shared" si="7"/>
        <v>2</v>
      </c>
      <c r="U23" s="111">
        <f t="shared" si="8"/>
        <v>28</v>
      </c>
      <c r="V23" s="160">
        <f t="shared" si="9"/>
        <v>2</v>
      </c>
      <c r="W23" s="160">
        <f t="shared" si="10"/>
        <v>2803.2496835547536</v>
      </c>
      <c r="X23" t="s">
        <v>903</v>
      </c>
      <c r="Y23">
        <v>1</v>
      </c>
      <c r="Z23">
        <v>10177</v>
      </c>
      <c r="AA23" s="137">
        <v>0</v>
      </c>
      <c r="AB23" s="140" t="s">
        <v>907</v>
      </c>
      <c r="AC23">
        <v>10255</v>
      </c>
      <c r="AD23" s="109">
        <v>-2174</v>
      </c>
      <c r="AE23" s="109">
        <v>0</v>
      </c>
      <c r="AF23" s="166">
        <f t="shared" si="1"/>
        <v>-78</v>
      </c>
      <c r="AG23" s="144">
        <f t="shared" si="2"/>
        <v>-434.72519999999992</v>
      </c>
      <c r="AH23" s="141">
        <f t="shared" si="3"/>
        <v>-1739.2748000000001</v>
      </c>
    </row>
    <row r="24" spans="1:34" s="1" customFormat="1" ht="15.75" thickBot="1" x14ac:dyDescent="0.3">
      <c r="A24" s="5" t="s">
        <v>338</v>
      </c>
      <c r="B24" s="113" t="s">
        <v>339</v>
      </c>
      <c r="C24" s="155" t="s">
        <v>338</v>
      </c>
      <c r="D24" s="113" t="s">
        <v>814</v>
      </c>
      <c r="E24" s="113" t="s">
        <v>783</v>
      </c>
      <c r="F24" s="113" t="s">
        <v>818</v>
      </c>
      <c r="G24" s="113" t="s">
        <v>473</v>
      </c>
      <c r="H24">
        <f>VLOOKUP(G24,MARGIN!$E$1:$F$10,2)</f>
        <v>0.89711845552086711</v>
      </c>
      <c r="I24" s="145">
        <v>2500</v>
      </c>
      <c r="J24" s="113">
        <v>1E-3</v>
      </c>
      <c r="K24" s="113" t="s">
        <v>1142</v>
      </c>
      <c r="L24" s="113" t="s">
        <v>819</v>
      </c>
      <c r="M24" s="146" t="s">
        <v>572</v>
      </c>
      <c r="N24" s="198">
        <f>VLOOKUP($A24,[3]futuresATR!$A$2:$F$80,3)</f>
        <v>100.36</v>
      </c>
      <c r="O24" s="153">
        <f t="shared" si="4"/>
        <v>279673.21199999994</v>
      </c>
      <c r="P24" s="199">
        <f>VLOOKUP($A24,[3]futuresATR!$A$2:$F$80,4)</f>
        <v>2.5499999999999998E-2</v>
      </c>
      <c r="Q24" s="152">
        <f t="shared" si="11"/>
        <v>71.060849999999988</v>
      </c>
      <c r="R24" s="144">
        <f t="shared" si="6"/>
        <v>29</v>
      </c>
      <c r="S24" s="139">
        <f t="shared" si="0"/>
        <v>8110523.1479999982</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1"/>
        <v>1.5000000000000568E-2</v>
      </c>
      <c r="AG24" s="144">
        <f t="shared" si="2"/>
        <v>2090.0250000000788</v>
      </c>
      <c r="AH24" s="141">
        <f t="shared" si="3"/>
        <v>-9.9749999999212378</v>
      </c>
    </row>
    <row r="25" spans="1:34" x14ac:dyDescent="0.25">
      <c r="A25" s="5" t="s">
        <v>340</v>
      </c>
      <c r="B25" s="113" t="s">
        <v>341</v>
      </c>
      <c r="C25" s="155" t="s">
        <v>340</v>
      </c>
      <c r="D25" s="113" t="s">
        <v>814</v>
      </c>
      <c r="E25" s="113" t="s">
        <v>783</v>
      </c>
      <c r="F25" s="113" t="s">
        <v>820</v>
      </c>
      <c r="G25" s="113" t="s">
        <v>460</v>
      </c>
      <c r="H25">
        <f>VLOOKUP(G25,MARGIN!$E$1:$F$10,2)</f>
        <v>0.75230393078803837</v>
      </c>
      <c r="I25" s="113">
        <v>10</v>
      </c>
      <c r="J25" s="113">
        <v>0.1</v>
      </c>
      <c r="K25" s="113" t="s">
        <v>297</v>
      </c>
      <c r="L25" s="113" t="s">
        <v>821</v>
      </c>
      <c r="M25" s="146" t="s">
        <v>595</v>
      </c>
      <c r="N25" s="198">
        <f>VLOOKUP($A25,[3]futuresATR!$A$2:$F$80,3)</f>
        <v>6468.5</v>
      </c>
      <c r="O25" s="153">
        <f t="shared" si="4"/>
        <v>85982.536250000005</v>
      </c>
      <c r="P25" s="199">
        <f>VLOOKUP($A25,[3]futuresATR!$A$2:$F$80,4)</f>
        <v>166.51936572599999</v>
      </c>
      <c r="Q25" s="152">
        <f t="shared" si="11"/>
        <v>2213.4586689128546</v>
      </c>
      <c r="R25" s="144">
        <f t="shared" si="6"/>
        <v>1</v>
      </c>
      <c r="S25" s="139">
        <f t="shared" si="0"/>
        <v>85982.536250000005</v>
      </c>
      <c r="T25" s="111">
        <f t="shared" si="7"/>
        <v>1</v>
      </c>
      <c r="U25" s="111">
        <f t="shared" si="8"/>
        <v>14</v>
      </c>
      <c r="V25" s="160">
        <f t="shared" si="9"/>
        <v>1</v>
      </c>
      <c r="W25" s="160">
        <f t="shared" si="10"/>
        <v>2213.4586689128546</v>
      </c>
      <c r="X25" s="113" t="s">
        <v>903</v>
      </c>
      <c r="Y25" s="113">
        <v>3</v>
      </c>
      <c r="Z25" s="113">
        <v>6187</v>
      </c>
      <c r="AA25" s="113" t="s">
        <v>1070</v>
      </c>
      <c r="AB25" s="113" t="s">
        <v>907</v>
      </c>
      <c r="AC25" s="113">
        <v>6211.5</v>
      </c>
      <c r="AD25" s="162">
        <v>-1058</v>
      </c>
      <c r="AE25" s="162">
        <v>0</v>
      </c>
      <c r="AF25" s="166">
        <f t="shared" si="1"/>
        <v>-24.5</v>
      </c>
      <c r="AG25" s="144">
        <f t="shared" si="2"/>
        <v>-976.99874999999997</v>
      </c>
      <c r="AH25" s="141">
        <f t="shared" si="3"/>
        <v>-81.001250000000027</v>
      </c>
    </row>
    <row r="26" spans="1:34" ht="15.75" thickBot="1" x14ac:dyDescent="0.3">
      <c r="A26" s="5" t="s">
        <v>342</v>
      </c>
      <c r="B26" s="113" t="s">
        <v>343</v>
      </c>
      <c r="C26" s="155" t="s">
        <v>342</v>
      </c>
      <c r="D26" s="113" t="s">
        <v>814</v>
      </c>
      <c r="E26" s="113" t="s">
        <v>783</v>
      </c>
      <c r="F26" s="113" t="s">
        <v>822</v>
      </c>
      <c r="G26" s="113" t="s">
        <v>460</v>
      </c>
      <c r="H26">
        <f>VLOOKUP(G26,MARGIN!$E$1:$F$10,2)</f>
        <v>0.75230393078803837</v>
      </c>
      <c r="I26" s="145">
        <v>1000</v>
      </c>
      <c r="J26" s="113">
        <v>0.01</v>
      </c>
      <c r="K26" s="113" t="s">
        <v>1142</v>
      </c>
      <c r="L26" s="113" t="s">
        <v>823</v>
      </c>
      <c r="M26" s="146" t="s">
        <v>600</v>
      </c>
      <c r="N26" s="198">
        <f>VLOOKUP($A26,[3]futuresATR!$A$2:$F$80,3)</f>
        <v>129.18</v>
      </c>
      <c r="O26" s="153">
        <f t="shared" si="4"/>
        <v>171712.51500000001</v>
      </c>
      <c r="P26" s="199">
        <f>VLOOKUP($A26,[3]futuresATR!$A$2:$F$80,4)</f>
        <v>0.94850000000000001</v>
      </c>
      <c r="Q26" s="152">
        <f t="shared" si="11"/>
        <v>1260.793625</v>
      </c>
      <c r="R26" s="144">
        <f t="shared" si="6"/>
        <v>2</v>
      </c>
      <c r="S26" s="139">
        <f t="shared" si="0"/>
        <v>343425.03</v>
      </c>
      <c r="T26" s="111">
        <f t="shared" si="7"/>
        <v>2</v>
      </c>
      <c r="U26" s="111">
        <f t="shared" si="8"/>
        <v>28</v>
      </c>
      <c r="V26" s="160">
        <f t="shared" si="9"/>
        <v>2</v>
      </c>
      <c r="W26" s="160">
        <f t="shared" si="10"/>
        <v>2521.58725</v>
      </c>
      <c r="X26" s="113" t="s">
        <v>904</v>
      </c>
      <c r="Y26" s="113">
        <v>3</v>
      </c>
      <c r="Z26" s="113">
        <v>123.47</v>
      </c>
      <c r="AA26" s="113" t="s">
        <v>1070</v>
      </c>
      <c r="AB26" s="113" t="s">
        <v>907</v>
      </c>
      <c r="AC26" s="113">
        <v>123.83</v>
      </c>
      <c r="AD26" s="162">
        <v>1557</v>
      </c>
      <c r="AE26" s="162">
        <v>0</v>
      </c>
      <c r="AF26" s="166">
        <f t="shared" si="1"/>
        <v>-0.35999999999999943</v>
      </c>
      <c r="AG26" s="144">
        <f t="shared" si="2"/>
        <v>-1435.5899999999976</v>
      </c>
      <c r="AH26" s="141">
        <f t="shared" si="3"/>
        <v>-121.41000000000236</v>
      </c>
    </row>
    <row r="27" spans="1:34" ht="15.75" thickBot="1" x14ac:dyDescent="0.3">
      <c r="A27" s="5" t="s">
        <v>344</v>
      </c>
      <c r="B27" s="113" t="s">
        <v>345</v>
      </c>
      <c r="C27" s="155" t="s">
        <v>344</v>
      </c>
      <c r="D27" s="113" t="s">
        <v>814</v>
      </c>
      <c r="E27" s="113" t="s">
        <v>783</v>
      </c>
      <c r="F27" s="113" t="s">
        <v>824</v>
      </c>
      <c r="G27" s="113" t="s">
        <v>460</v>
      </c>
      <c r="H27">
        <f>VLOOKUP(G27,MARGIN!$E$1:$F$10,2)</f>
        <v>0.75230393078803837</v>
      </c>
      <c r="I27" s="145">
        <v>1250</v>
      </c>
      <c r="J27" s="113">
        <v>0.01</v>
      </c>
      <c r="K27" s="113" t="s">
        <v>1142</v>
      </c>
      <c r="L27" s="113" t="s">
        <v>825</v>
      </c>
      <c r="M27" s="146" t="s">
        <v>457</v>
      </c>
      <c r="N27" s="198">
        <f>VLOOKUP($A27,[3]futuresATR!$A$2:$F$80,3)</f>
        <v>99.71</v>
      </c>
      <c r="O27" s="153">
        <f t="shared" si="4"/>
        <v>165674.39687499998</v>
      </c>
      <c r="P27" s="199">
        <f>VLOOKUP($A27,[3]futuresATR!$A$2:$F$80,4)</f>
        <v>5.5500000000000001E-2</v>
      </c>
      <c r="Q27" s="152">
        <f t="shared" si="11"/>
        <v>92.216718749999998</v>
      </c>
      <c r="R27" s="144">
        <f t="shared" si="6"/>
        <v>22</v>
      </c>
      <c r="S27" s="139">
        <f t="shared" si="0"/>
        <v>3644836.7312499993</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1"/>
        <v>1.0000000000005116E-2</v>
      </c>
      <c r="AG27" s="144">
        <f t="shared" si="2"/>
        <v>830.78125000042496</v>
      </c>
      <c r="AH27" s="141">
        <f t="shared" si="3"/>
        <v>-70.218749999575039</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122.140625</v>
      </c>
      <c r="O28" s="153">
        <f t="shared" si="4"/>
        <v>122140.625</v>
      </c>
      <c r="P28" s="199">
        <f>VLOOKUP($A28,[3]futuresATR!$A$2:$F$80,4)</f>
        <v>0.39882812499999998</v>
      </c>
      <c r="Q28" s="152">
        <f t="shared" si="11"/>
        <v>398.828125</v>
      </c>
      <c r="R28" s="144">
        <f t="shared" si="6"/>
        <v>6</v>
      </c>
      <c r="S28" s="139">
        <f t="shared" si="0"/>
        <v>732843.75</v>
      </c>
      <c r="T28" s="111">
        <f t="shared" si="7"/>
        <v>6</v>
      </c>
      <c r="U28" s="111">
        <f t="shared" si="8"/>
        <v>84</v>
      </c>
      <c r="V28" s="160">
        <f t="shared" si="9"/>
        <v>6</v>
      </c>
      <c r="W28" s="160">
        <f t="shared" si="10"/>
        <v>2392.96875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1339</v>
      </c>
      <c r="O29" s="153">
        <f t="shared" si="4"/>
        <v>133900</v>
      </c>
      <c r="P29" s="199">
        <f>VLOOKUP($A29,[3]futuresATR!$A$2:$F$80,4)</f>
        <v>22.664999999999999</v>
      </c>
      <c r="Q29" s="152">
        <f t="shared" si="11"/>
        <v>2266.5</v>
      </c>
      <c r="R29" s="144">
        <f t="shared" si="6"/>
        <v>1</v>
      </c>
      <c r="S29" s="139">
        <f t="shared" si="0"/>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8779</v>
      </c>
      <c r="O30" s="153">
        <f t="shared" si="4"/>
        <v>56492.921492921494</v>
      </c>
      <c r="P30" s="199">
        <f>VLOOKUP($A30,[3]futuresATR!$A$2:$F$80,4)</f>
        <v>203.740897902</v>
      </c>
      <c r="Q30" s="152">
        <f t="shared" si="11"/>
        <v>1311.0739890733591</v>
      </c>
      <c r="R30" s="144">
        <f t="shared" si="6"/>
        <v>2</v>
      </c>
      <c r="S30" s="139">
        <f t="shared" si="0"/>
        <v>112985.84298584299</v>
      </c>
      <c r="T30" s="111">
        <f t="shared" si="7"/>
        <v>2</v>
      </c>
      <c r="U30" s="111">
        <f t="shared" si="8"/>
        <v>28</v>
      </c>
      <c r="V30" s="160">
        <f t="shared" si="9"/>
        <v>2</v>
      </c>
      <c r="W30" s="160">
        <f t="shared" si="10"/>
        <v>2622.1479781467183</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221.7</v>
      </c>
      <c r="O31" s="153">
        <f t="shared" si="4"/>
        <v>55425</v>
      </c>
      <c r="P31" s="199">
        <f>VLOOKUP($A31,[3]futuresATR!$A$2:$F$80,4)</f>
        <v>4.9956520720000004</v>
      </c>
      <c r="Q31" s="152">
        <f t="shared" si="11"/>
        <v>1248.9130180000002</v>
      </c>
      <c r="R31" s="144">
        <f t="shared" si="6"/>
        <v>2</v>
      </c>
      <c r="S31" s="139">
        <f t="shared" si="0"/>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21038</v>
      </c>
      <c r="O32" s="153">
        <f t="shared" si="4"/>
        <v>135379.66537966538</v>
      </c>
      <c r="P32" s="199">
        <f>VLOOKUP($A32,[3]futuresATR!$A$2:$F$80,4)</f>
        <v>432.47222467900002</v>
      </c>
      <c r="Q32" s="152">
        <f t="shared" si="11"/>
        <v>2782.9615487709139</v>
      </c>
      <c r="R32" s="144">
        <f t="shared" si="6"/>
        <v>1</v>
      </c>
      <c r="S32" s="139">
        <f t="shared" si="0"/>
        <v>135379.66537966538</v>
      </c>
      <c r="T32" s="111">
        <f t="shared" si="7"/>
        <v>1</v>
      </c>
      <c r="U32" s="111">
        <f t="shared" si="8"/>
        <v>14</v>
      </c>
      <c r="V32" s="160">
        <f t="shared" si="9"/>
        <v>1</v>
      </c>
      <c r="W32" s="160">
        <f t="shared" si="10"/>
        <v>2782.9615487709139</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1.5115000000000001</v>
      </c>
      <c r="O33" s="153">
        <f t="shared" si="4"/>
        <v>63483</v>
      </c>
      <c r="P33" s="199">
        <f>VLOOKUP($A33,[3]futuresATR!$A$2:$F$80,4)</f>
        <v>4.7731623500000001E-2</v>
      </c>
      <c r="Q33" s="152">
        <f t="shared" si="11"/>
        <v>2004.7281869999999</v>
      </c>
      <c r="R33" s="144">
        <f t="shared" si="6"/>
        <v>1</v>
      </c>
      <c r="S33" s="139">
        <f t="shared" si="0"/>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2</v>
      </c>
      <c r="S34" s="139">
        <f t="shared" ref="S34:S65" si="12">R34*O34</f>
        <v>244450</v>
      </c>
      <c r="T34" s="111">
        <f t="shared" si="7"/>
        <v>2</v>
      </c>
      <c r="U34" s="111">
        <f t="shared" si="8"/>
        <v>28</v>
      </c>
      <c r="V34" s="160">
        <f t="shared" si="9"/>
        <v>2</v>
      </c>
      <c r="W34" s="160">
        <f t="shared" si="10"/>
        <v>3152.6777500000003</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146.4</v>
      </c>
      <c r="O35" s="153">
        <f t="shared" si="4"/>
        <v>54900</v>
      </c>
      <c r="P35" s="199">
        <f>VLOOKUP($A35,[3]futuresATR!$A$2:$F$80,4)</f>
        <v>5.0171339904999996</v>
      </c>
      <c r="Q35" s="152">
        <f t="shared" ref="Q35:Q51" si="14">P35*I35/H35</f>
        <v>1881.4252464374999</v>
      </c>
      <c r="R35" s="144">
        <f t="shared" si="6"/>
        <v>2</v>
      </c>
      <c r="S35" s="139">
        <f t="shared" si="12"/>
        <v>109800</v>
      </c>
      <c r="T35" s="111">
        <f t="shared" si="7"/>
        <v>2</v>
      </c>
      <c r="U35" s="111">
        <f t="shared" si="8"/>
        <v>28</v>
      </c>
      <c r="V35" s="160">
        <f t="shared" si="9"/>
        <v>2</v>
      </c>
      <c r="W35" s="160">
        <f t="shared" si="10"/>
        <v>3762.8504928749999</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411.5</v>
      </c>
      <c r="O36" s="153">
        <f t="shared" si="4"/>
        <v>20575</v>
      </c>
      <c r="P36" s="199">
        <f>VLOOKUP($A36,[3]futuresATR!$A$2:$F$80,4)</f>
        <v>12.015161466</v>
      </c>
      <c r="Q36" s="152">
        <f t="shared" si="14"/>
        <v>600.75807329999998</v>
      </c>
      <c r="R36" s="144">
        <f t="shared" si="6"/>
        <v>4</v>
      </c>
      <c r="S36" s="139">
        <f t="shared" si="12"/>
        <v>82300</v>
      </c>
      <c r="T36" s="111">
        <f t="shared" si="7"/>
        <v>4</v>
      </c>
      <c r="U36" s="111">
        <f t="shared" si="8"/>
        <v>56</v>
      </c>
      <c r="V36" s="160">
        <f t="shared" si="9"/>
        <v>4</v>
      </c>
      <c r="W36" s="160">
        <f t="shared" si="10"/>
        <v>2403.0322931999999</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315</v>
      </c>
      <c r="O37" s="153">
        <f t="shared" si="4"/>
        <v>34650</v>
      </c>
      <c r="P37" s="199">
        <f>VLOOKUP($A37,[3]futuresATR!$A$2:$F$80,4)</f>
        <v>7.426904285</v>
      </c>
      <c r="Q37" s="152">
        <f t="shared" si="14"/>
        <v>816.95947134999994</v>
      </c>
      <c r="R37" s="144">
        <f t="shared" si="6"/>
        <v>3</v>
      </c>
      <c r="S37" s="139">
        <f t="shared" si="12"/>
        <v>103950</v>
      </c>
      <c r="T37" s="111">
        <f t="shared" si="7"/>
        <v>3</v>
      </c>
      <c r="U37" s="111">
        <f t="shared" si="8"/>
        <v>42</v>
      </c>
      <c r="V37" s="160">
        <f t="shared" si="9"/>
        <v>3</v>
      </c>
      <c r="W37" s="160">
        <f t="shared" si="10"/>
        <v>2450.8784140499997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112.97499999999999</v>
      </c>
      <c r="O38" s="153">
        <f t="shared" si="4"/>
        <v>45190</v>
      </c>
      <c r="P38" s="199">
        <f>VLOOKUP($A38,[3]futuresATR!$A$2:$F$80,4)</f>
        <v>2.1549999999999998</v>
      </c>
      <c r="Q38" s="152">
        <f t="shared" si="14"/>
        <v>861.99999999999989</v>
      </c>
      <c r="R38" s="144">
        <f t="shared" si="6"/>
        <v>3</v>
      </c>
      <c r="S38" s="139">
        <f t="shared" si="12"/>
        <v>135570</v>
      </c>
      <c r="T38" s="111">
        <f t="shared" si="7"/>
        <v>3</v>
      </c>
      <c r="U38" s="111">
        <f t="shared" si="8"/>
        <v>42</v>
      </c>
      <c r="V38" s="160">
        <f t="shared" si="9"/>
        <v>3</v>
      </c>
      <c r="W38" s="160">
        <f t="shared" si="10"/>
        <v>2585.9999999999995</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51.68</v>
      </c>
      <c r="O39" s="153">
        <f t="shared" si="4"/>
        <v>51680</v>
      </c>
      <c r="P39" s="199">
        <f>VLOOKUP($A39,[3]futuresATR!$A$2:$F$80,4)</f>
        <v>1.5945</v>
      </c>
      <c r="Q39" s="152">
        <f t="shared" si="14"/>
        <v>1594.5</v>
      </c>
      <c r="R39" s="144">
        <f t="shared" si="6"/>
        <v>2</v>
      </c>
      <c r="S39" s="139">
        <f t="shared" si="12"/>
        <v>103360</v>
      </c>
      <c r="T39" s="111">
        <f t="shared" si="7"/>
        <v>2</v>
      </c>
      <c r="U39" s="111">
        <f t="shared" si="8"/>
        <v>28</v>
      </c>
      <c r="V39" s="160">
        <f t="shared" si="9"/>
        <v>2</v>
      </c>
      <c r="W39" s="160">
        <f t="shared" si="10"/>
        <v>3189</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441.5</v>
      </c>
      <c r="O40" s="153">
        <f t="shared" si="4"/>
        <v>44150</v>
      </c>
      <c r="P40" s="199">
        <f>VLOOKUP($A40,[3]futuresATR!$A$2:$F$80,4)</f>
        <v>14.8929044535</v>
      </c>
      <c r="Q40" s="152">
        <f t="shared" si="14"/>
        <v>1489.29044535</v>
      </c>
      <c r="R40" s="144">
        <f t="shared" si="6"/>
        <v>2</v>
      </c>
      <c r="S40" s="139">
        <f t="shared" si="12"/>
        <v>88300</v>
      </c>
      <c r="T40" s="111">
        <f t="shared" si="7"/>
        <v>2</v>
      </c>
      <c r="U40" s="111">
        <f t="shared" si="8"/>
        <v>28</v>
      </c>
      <c r="V40" s="160">
        <f t="shared" si="9"/>
        <v>2</v>
      </c>
      <c r="W40" s="160">
        <f t="shared" si="10"/>
        <v>2978.5808907000001</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83.95</v>
      </c>
      <c r="O41" s="153">
        <f t="shared" si="4"/>
        <v>33580</v>
      </c>
      <c r="P41" s="199">
        <f>VLOOKUP($A41,[3]futuresATR!$A$2:$F$80,4)</f>
        <v>1.4290300920000001</v>
      </c>
      <c r="Q41" s="152">
        <f t="shared" si="14"/>
        <v>571.61203680000006</v>
      </c>
      <c r="R41" s="144">
        <f t="shared" si="6"/>
        <v>4</v>
      </c>
      <c r="S41" s="139">
        <f t="shared" si="12"/>
        <v>134320</v>
      </c>
      <c r="T41" s="111">
        <f t="shared" si="7"/>
        <v>4</v>
      </c>
      <c r="U41" s="111">
        <f t="shared" si="8"/>
        <v>56</v>
      </c>
      <c r="V41" s="160">
        <f t="shared" si="9"/>
        <v>4</v>
      </c>
      <c r="W41" s="160">
        <f t="shared" si="10"/>
        <v>2286.4481472000002</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1768</v>
      </c>
      <c r="O42" s="153">
        <f t="shared" si="4"/>
        <v>17680</v>
      </c>
      <c r="P42" s="199">
        <f>VLOOKUP($A42,[3]futuresATR!$A$2:$F$80,4)</f>
        <v>34.829205462499999</v>
      </c>
      <c r="Q42" s="152">
        <f>P42*I42/H42</f>
        <v>348.29205462499999</v>
      </c>
      <c r="R42" s="144">
        <f t="shared" si="6"/>
        <v>6</v>
      </c>
      <c r="S42" s="139">
        <f t="shared" si="12"/>
        <v>106080</v>
      </c>
      <c r="T42" s="111">
        <f t="shared" si="7"/>
        <v>6</v>
      </c>
      <c r="U42" s="111">
        <f t="shared" si="8"/>
        <v>84</v>
      </c>
      <c r="V42" s="160">
        <f>IF(ROUND(T42*Q42/$R$1,0)&lt;1,0,T42)</f>
        <v>6</v>
      </c>
      <c r="W42" s="160">
        <f t="shared" si="10"/>
        <v>2089.7523277499999</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564</v>
      </c>
      <c r="O43" s="153">
        <f t="shared" si="4"/>
        <v>28200</v>
      </c>
      <c r="P43" s="199">
        <f>VLOOKUP($A43,[3]futuresATR!$A$2:$F$80,4)</f>
        <v>11.57</v>
      </c>
      <c r="Q43" s="152">
        <f t="shared" si="14"/>
        <v>578.5</v>
      </c>
      <c r="R43" s="144">
        <f t="shared" si="6"/>
        <v>4</v>
      </c>
      <c r="S43" s="139">
        <f t="shared" si="12"/>
        <v>112800</v>
      </c>
      <c r="T43" s="111">
        <f t="shared" si="7"/>
        <v>4</v>
      </c>
      <c r="U43" s="111">
        <f t="shared" si="8"/>
        <v>56</v>
      </c>
      <c r="V43" s="160">
        <f t="shared" si="9"/>
        <v>4</v>
      </c>
      <c r="W43" s="160">
        <f t="shared" si="10"/>
        <v>2314</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843</v>
      </c>
      <c r="O44" s="153">
        <f t="shared" si="4"/>
        <v>42150</v>
      </c>
      <c r="P44" s="199">
        <f>VLOOKUP($A44,[3]futuresATR!$A$2:$F$80,4)</f>
        <v>19.235619048</v>
      </c>
      <c r="Q44" s="152">
        <f t="shared" si="14"/>
        <v>961.78095240000005</v>
      </c>
      <c r="R44" s="144">
        <f t="shared" si="6"/>
        <v>3</v>
      </c>
      <c r="S44" s="139">
        <f t="shared" si="12"/>
        <v>126450</v>
      </c>
      <c r="T44" s="111">
        <f t="shared" si="7"/>
        <v>3</v>
      </c>
      <c r="U44" s="111">
        <f t="shared" si="8"/>
        <v>42</v>
      </c>
      <c r="V44" s="160">
        <f t="shared" si="9"/>
        <v>3</v>
      </c>
      <c r="W44" s="160">
        <f t="shared" si="10"/>
        <v>2885.3428572000003</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0.89711845552086711</v>
      </c>
      <c r="I45">
        <v>10</v>
      </c>
      <c r="J45">
        <v>0.1</v>
      </c>
      <c r="K45" t="s">
        <v>297</v>
      </c>
      <c r="M45" s="133" t="s">
        <v>624</v>
      </c>
      <c r="N45" s="198">
        <f>VLOOKUP($A45,[3]futuresATR!$A$2:$F$80,3)</f>
        <v>8231.7999999999993</v>
      </c>
      <c r="O45" s="153">
        <f t="shared" si="4"/>
        <v>91758.228239999982</v>
      </c>
      <c r="P45" s="199">
        <f>VLOOKUP($A45,[3]futuresATR!$A$2:$F$80,4)</f>
        <v>274.68246480800002</v>
      </c>
      <c r="Q45" s="152">
        <f t="shared" si="14"/>
        <v>3061.8304987218144</v>
      </c>
      <c r="R45" s="144">
        <f t="shared" si="6"/>
        <v>1</v>
      </c>
      <c r="S45" s="139">
        <f t="shared" si="12"/>
        <v>91758.228239999982</v>
      </c>
      <c r="T45" s="111">
        <f t="shared" si="7"/>
        <v>1</v>
      </c>
      <c r="U45" s="111">
        <f t="shared" si="8"/>
        <v>14</v>
      </c>
      <c r="V45" s="160">
        <f t="shared" si="9"/>
        <v>1</v>
      </c>
      <c r="W45" s="160">
        <f t="shared" si="10"/>
        <v>3061.8304987218144</v>
      </c>
      <c r="X45" t="s">
        <v>903</v>
      </c>
      <c r="Y45">
        <v>2</v>
      </c>
      <c r="Z45">
        <v>8908.6</v>
      </c>
      <c r="AA45" s="137">
        <v>0</v>
      </c>
      <c r="AB45" t="s">
        <v>907</v>
      </c>
      <c r="AC45">
        <v>8979</v>
      </c>
      <c r="AD45" s="109">
        <v>-1569</v>
      </c>
      <c r="AE45" s="109">
        <v>0</v>
      </c>
      <c r="AF45" s="166">
        <f t="shared" si="1"/>
        <v>-70.399999999999636</v>
      </c>
      <c r="AG45" s="144">
        <f t="shared" si="13"/>
        <v>-1569.4694399999917</v>
      </c>
      <c r="AH45" s="141">
        <f t="shared" si="3"/>
        <v>0.46943999999166408</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5.3949999999999998E-2</v>
      </c>
      <c r="O46" s="153">
        <f t="shared" si="4"/>
        <v>26975</v>
      </c>
      <c r="P46" s="199">
        <f>VLOOKUP($A46,[3]futuresATR!$A$2:$F$80,4)</f>
        <v>9.7375100000000002E-4</v>
      </c>
      <c r="Q46" s="152">
        <f t="shared" si="14"/>
        <v>486.87549999999999</v>
      </c>
      <c r="R46" s="144">
        <f t="shared" si="6"/>
        <v>5</v>
      </c>
      <c r="S46" s="139">
        <f t="shared" si="12"/>
        <v>134875</v>
      </c>
      <c r="T46" s="111">
        <f t="shared" si="7"/>
        <v>5</v>
      </c>
      <c r="U46" s="111">
        <f t="shared" si="8"/>
        <v>70</v>
      </c>
      <c r="V46" s="160">
        <f t="shared" si="9"/>
        <v>5</v>
      </c>
      <c r="W46" s="160">
        <f t="shared" si="10"/>
        <v>2434.3775000000001</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500</v>
      </c>
      <c r="O47" s="153">
        <f t="shared" si="4"/>
        <v>25000</v>
      </c>
      <c r="P47" s="199">
        <f>VLOOKUP($A47,[3]futuresATR!$A$2:$F$80,4)</f>
        <v>9.8954534719999998</v>
      </c>
      <c r="Q47" s="152">
        <f t="shared" si="14"/>
        <v>494.77267359999996</v>
      </c>
      <c r="R47" s="144">
        <f t="shared" si="6"/>
        <v>5</v>
      </c>
      <c r="S47" s="139">
        <f t="shared" si="12"/>
        <v>125000</v>
      </c>
      <c r="T47" s="111">
        <f t="shared" si="7"/>
        <v>5</v>
      </c>
      <c r="U47" s="111">
        <f t="shared" si="8"/>
        <v>70</v>
      </c>
      <c r="V47" s="160">
        <f t="shared" si="9"/>
        <v>5</v>
      </c>
      <c r="W47" s="160">
        <f t="shared" si="10"/>
        <v>2473.8633679999998</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0.71409999999999996</v>
      </c>
      <c r="O48" s="153">
        <f t="shared" si="4"/>
        <v>71410</v>
      </c>
      <c r="P48" s="199">
        <f>VLOOKUP($A48,[3]futuresATR!$A$2:$F$80,4)</f>
        <v>9.6052759999999994E-3</v>
      </c>
      <c r="Q48" s="152">
        <f t="shared" si="14"/>
        <v>960.52759999999989</v>
      </c>
      <c r="R48" s="144">
        <f t="shared" si="6"/>
        <v>3</v>
      </c>
      <c r="S48" s="139">
        <f t="shared" si="12"/>
        <v>214230</v>
      </c>
      <c r="T48" s="111">
        <f t="shared" si="7"/>
        <v>3</v>
      </c>
      <c r="U48" s="111">
        <f t="shared" si="8"/>
        <v>42</v>
      </c>
      <c r="V48" s="160">
        <f t="shared" si="9"/>
        <v>3</v>
      </c>
      <c r="W48" s="160">
        <f t="shared" si="10"/>
        <v>2881.5827999999997</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2.9809999999999999</v>
      </c>
      <c r="O49" s="153">
        <f t="shared" si="4"/>
        <v>29810</v>
      </c>
      <c r="P49" s="199">
        <f>VLOOKUP($A49,[3]futuresATR!$A$2:$F$80,4)</f>
        <v>8.9004759000000003E-2</v>
      </c>
      <c r="Q49" s="152">
        <f t="shared" si="14"/>
        <v>890.04759000000001</v>
      </c>
      <c r="R49" s="144">
        <f t="shared" si="6"/>
        <v>3</v>
      </c>
      <c r="S49" s="139">
        <f t="shared" si="12"/>
        <v>89430</v>
      </c>
      <c r="T49" s="111">
        <f t="shared" si="7"/>
        <v>3</v>
      </c>
      <c r="U49" s="111">
        <f t="shared" si="8"/>
        <v>42</v>
      </c>
      <c r="V49" s="160">
        <f t="shared" si="9"/>
        <v>3</v>
      </c>
      <c r="W49" s="160">
        <f t="shared" si="10"/>
        <v>2670.1427699999999</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102.498</v>
      </c>
      <c r="I50" s="145">
        <f>500</f>
        <v>500</v>
      </c>
      <c r="J50" s="113">
        <v>5</v>
      </c>
      <c r="K50" s="113" t="s">
        <v>297</v>
      </c>
      <c r="L50" s="113" t="s">
        <v>380</v>
      </c>
      <c r="M50" s="146" t="s">
        <v>698</v>
      </c>
      <c r="N50" s="198">
        <f>VLOOKUP($A50,[3]futuresATR!$A$2:$F$80,3)</f>
        <v>15560</v>
      </c>
      <c r="O50" s="153">
        <f t="shared" si="4"/>
        <v>75903.920076489288</v>
      </c>
      <c r="P50" s="199">
        <f>VLOOKUP($A50,[3]futuresATR!$A$2:$F$80,4)</f>
        <v>456.556133182</v>
      </c>
      <c r="Q50" s="152">
        <f t="shared" si="14"/>
        <v>2227.1465452106381</v>
      </c>
      <c r="R50" s="144">
        <f t="shared" si="6"/>
        <v>1</v>
      </c>
      <c r="S50" s="139">
        <f t="shared" si="12"/>
        <v>75903.920076489288</v>
      </c>
      <c r="T50" s="111">
        <f t="shared" si="7"/>
        <v>1</v>
      </c>
      <c r="U50" s="111">
        <f t="shared" si="8"/>
        <v>14</v>
      </c>
      <c r="V50" s="160">
        <f t="shared" si="9"/>
        <v>1</v>
      </c>
      <c r="W50" s="160">
        <f t="shared" si="10"/>
        <v>2227.1465452106381</v>
      </c>
      <c r="X50" s="158" t="s">
        <v>904</v>
      </c>
      <c r="Y50" s="113">
        <v>2</v>
      </c>
      <c r="Z50" s="113">
        <v>16645</v>
      </c>
      <c r="AA50" s="162">
        <v>35</v>
      </c>
      <c r="AB50" s="161">
        <v>2.0999999999999999E-3</v>
      </c>
      <c r="AC50" s="113">
        <v>16680</v>
      </c>
      <c r="AD50" s="162">
        <v>350</v>
      </c>
      <c r="AE50" s="162">
        <v>0</v>
      </c>
      <c r="AF50" s="166">
        <f t="shared" si="1"/>
        <v>-35</v>
      </c>
      <c r="AG50" s="144">
        <f t="shared" si="13"/>
        <v>-341.47007746492613</v>
      </c>
      <c r="AH50" s="141">
        <f t="shared" si="3"/>
        <v>-8.5299225350738652</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4433.25</v>
      </c>
      <c r="O51" s="153">
        <f t="shared" si="4"/>
        <v>88665</v>
      </c>
      <c r="P51" s="199">
        <f>VLOOKUP($A51,[3]futuresATR!$A$2:$F$80,4)</f>
        <v>69.166737011999999</v>
      </c>
      <c r="Q51" s="152">
        <f t="shared" si="14"/>
        <v>1383.33474024</v>
      </c>
      <c r="R51" s="144">
        <f t="shared" si="6"/>
        <v>2</v>
      </c>
      <c r="S51" s="139">
        <f t="shared" si="12"/>
        <v>177330</v>
      </c>
      <c r="T51" s="111">
        <f t="shared" si="7"/>
        <v>2</v>
      </c>
      <c r="U51" s="111">
        <f t="shared" si="8"/>
        <v>28</v>
      </c>
      <c r="V51" s="160">
        <f t="shared" si="9"/>
        <v>2</v>
      </c>
      <c r="W51" s="160">
        <f t="shared" si="10"/>
        <v>2766.6694804799999</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192.75</v>
      </c>
      <c r="O52" s="153">
        <f t="shared" si="4"/>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178.25</v>
      </c>
      <c r="O53" s="153">
        <f t="shared" si="4"/>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605.65</v>
      </c>
      <c r="O54" s="153">
        <f t="shared" si="4"/>
        <v>60565</v>
      </c>
      <c r="P54" s="199">
        <f>VLOOKUP($A54,[3]futuresATR!$A$2:$F$80,4)</f>
        <v>16.079999999999998</v>
      </c>
      <c r="Q54" s="152">
        <f t="shared" si="15"/>
        <v>1607.9999999999998</v>
      </c>
      <c r="R54" s="144">
        <f t="shared" si="6"/>
        <v>2</v>
      </c>
      <c r="S54" s="139">
        <f t="shared" si="12"/>
        <v>121130</v>
      </c>
      <c r="T54" s="111">
        <f t="shared" si="7"/>
        <v>2</v>
      </c>
      <c r="U54" s="111">
        <f t="shared" si="8"/>
        <v>28</v>
      </c>
      <c r="V54" s="160">
        <f t="shared" si="9"/>
        <v>2</v>
      </c>
      <c r="W54" s="160">
        <f t="shared" si="10"/>
        <v>3215.9999999999995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1057.0999999999999</v>
      </c>
      <c r="O55" s="153">
        <f t="shared" si="4"/>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1.5135000000000001</v>
      </c>
      <c r="O56" s="153">
        <f t="shared" si="4"/>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10.45</v>
      </c>
      <c r="O57" s="153">
        <f t="shared" si="4"/>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1.28542</v>
      </c>
      <c r="I58" s="148">
        <v>20</v>
      </c>
      <c r="J58" s="113">
        <v>0.1</v>
      </c>
      <c r="K58" s="113" t="s">
        <v>300</v>
      </c>
      <c r="M58" s="146" t="s">
        <v>494</v>
      </c>
      <c r="N58" s="198">
        <f>VLOOKUP($A58,[3]futuresATR!$A$2:$F$80,3)</f>
        <v>493.6</v>
      </c>
      <c r="O58" s="153">
        <f t="shared" si="4"/>
        <v>7679.9800843304138</v>
      </c>
      <c r="P58" s="199">
        <f>VLOOKUP($A58,[3]futuresATR!$A$2:$F$80,4)</f>
        <v>9.9849999999999994</v>
      </c>
      <c r="Q58" s="152">
        <f t="shared" si="15"/>
        <v>155.35778189229978</v>
      </c>
      <c r="R58" s="144">
        <f t="shared" si="6"/>
        <v>13</v>
      </c>
      <c r="S58" s="139">
        <f t="shared" si="12"/>
        <v>99839.741096295373</v>
      </c>
      <c r="T58" s="111">
        <f t="shared" si="7"/>
        <v>13</v>
      </c>
      <c r="U58" s="111">
        <f t="shared" si="8"/>
        <v>182</v>
      </c>
      <c r="V58" s="160">
        <f t="shared" si="9"/>
        <v>13</v>
      </c>
      <c r="W58" s="160">
        <f t="shared" si="10"/>
        <v>2019.6511645998971</v>
      </c>
      <c r="X58" s="113" t="s">
        <v>903</v>
      </c>
      <c r="Y58" s="113">
        <v>28</v>
      </c>
      <c r="Z58" s="113">
        <v>516.20000000000005</v>
      </c>
      <c r="AA58" s="113" t="s">
        <v>1057</v>
      </c>
      <c r="AB58" s="161">
        <v>1.5E-3</v>
      </c>
      <c r="AC58" s="113">
        <v>517</v>
      </c>
      <c r="AD58" s="162">
        <v>-342</v>
      </c>
      <c r="AE58" s="162">
        <v>0</v>
      </c>
      <c r="AF58" s="166">
        <f t="shared" si="1"/>
        <v>-0.79999999999995453</v>
      </c>
      <c r="AG58" s="144">
        <f t="shared" si="13"/>
        <v>-348.52421776537983</v>
      </c>
      <c r="AH58" s="141">
        <f>ABS(AG58)-ABS(AD58)</f>
        <v>6.5242177653798308</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1137.5</v>
      </c>
      <c r="O59" s="153">
        <f t="shared" si="4"/>
        <v>56875</v>
      </c>
      <c r="P59" s="199">
        <f>VLOOKUP($A59,[3]futuresATR!$A$2:$F$80,4)</f>
        <v>28.892315051000001</v>
      </c>
      <c r="Q59" s="152">
        <f t="shared" si="15"/>
        <v>1444.61575255</v>
      </c>
      <c r="R59" s="144">
        <f t="shared" si="6"/>
        <v>2</v>
      </c>
      <c r="S59" s="139">
        <f t="shared" si="12"/>
        <v>113750</v>
      </c>
      <c r="T59" s="111">
        <f t="shared" si="7"/>
        <v>2</v>
      </c>
      <c r="U59" s="111">
        <f t="shared" si="8"/>
        <v>28</v>
      </c>
      <c r="V59" s="160">
        <f t="shared" si="9"/>
        <v>2</v>
      </c>
      <c r="W59" s="160">
        <f t="shared" si="10"/>
        <v>2889.2315051</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20.78</v>
      </c>
      <c r="O60" s="153">
        <f t="shared" si="4"/>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1.0310999999999999</v>
      </c>
      <c r="O61" s="153">
        <f t="shared" si="4"/>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8392</v>
      </c>
      <c r="O63" s="153">
        <f t="shared" si="4"/>
        <v>16784</v>
      </c>
      <c r="P63" s="199">
        <f>VLOOKUP($A63,[3]futuresATR!$A$2:$F$80,4)</f>
        <v>122.828853463</v>
      </c>
      <c r="Q63" s="152">
        <f t="shared" ref="Q63:Q80" si="16">P63*I63/H63</f>
        <v>245.657706926</v>
      </c>
      <c r="R63" s="144">
        <f t="shared" si="6"/>
        <v>9</v>
      </c>
      <c r="S63" s="139">
        <f t="shared" si="12"/>
        <v>151056</v>
      </c>
      <c r="T63" s="111">
        <f t="shared" si="7"/>
        <v>9</v>
      </c>
      <c r="U63" s="111">
        <f t="shared" si="8"/>
        <v>126</v>
      </c>
      <c r="V63" s="160">
        <f t="shared" si="9"/>
        <v>9</v>
      </c>
      <c r="W63" s="160">
        <f t="shared" si="10"/>
        <v>2210.9193623340002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102.498</v>
      </c>
      <c r="I64" s="113">
        <v>100000</v>
      </c>
      <c r="J64" s="113">
        <v>0.01</v>
      </c>
      <c r="K64" s="113" t="s">
        <v>1142</v>
      </c>
      <c r="L64" s="113"/>
      <c r="M64" s="146" t="s">
        <v>447</v>
      </c>
      <c r="N64" s="198">
        <f>VLOOKUP($A64,[3]futuresATR!$A$2:$F$80,3)</f>
        <v>153.33000000000001</v>
      </c>
      <c r="O64" s="153">
        <f t="shared" si="4"/>
        <v>149593.16279342037</v>
      </c>
      <c r="P64" s="199">
        <f>VLOOKUP($A64,[3]futuresATR!$A$2:$F$80,4)</f>
        <v>0.3145</v>
      </c>
      <c r="Q64" s="152">
        <f t="shared" si="16"/>
        <v>306.83525532205505</v>
      </c>
      <c r="R64" s="144">
        <f t="shared" si="6"/>
        <v>7</v>
      </c>
      <c r="S64" s="139">
        <f t="shared" si="12"/>
        <v>1047152.1395539426</v>
      </c>
      <c r="T64" s="111">
        <f t="shared" si="7"/>
        <v>7</v>
      </c>
      <c r="U64" s="111">
        <f t="shared" si="8"/>
        <v>98</v>
      </c>
      <c r="V64" s="160">
        <f t="shared" si="9"/>
        <v>7</v>
      </c>
      <c r="W64" s="160">
        <f t="shared" si="10"/>
        <v>2147.8467872543852</v>
      </c>
      <c r="X64" s="113" t="s">
        <v>903</v>
      </c>
      <c r="Y64" s="113">
        <v>10</v>
      </c>
      <c r="Z64" s="113">
        <v>152</v>
      </c>
      <c r="AA64" s="113" t="s">
        <v>1072</v>
      </c>
      <c r="AB64" s="161" t="s">
        <v>910</v>
      </c>
      <c r="AC64" s="113">
        <v>152.01</v>
      </c>
      <c r="AD64" s="162">
        <v>-91</v>
      </c>
      <c r="AE64" s="162">
        <v>147</v>
      </c>
      <c r="AF64" s="166">
        <f t="shared" si="1"/>
        <v>-9.9999999999909051E-3</v>
      </c>
      <c r="AG64" s="144">
        <f t="shared" si="13"/>
        <v>-97.562879275604445</v>
      </c>
      <c r="AH64" s="141">
        <f t="shared" si="3"/>
        <v>6.5628792756044447</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398</v>
      </c>
      <c r="O65" s="153">
        <f t="shared" si="4"/>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0.97099000000000002</v>
      </c>
      <c r="I66" s="113">
        <v>10</v>
      </c>
      <c r="J66" s="113">
        <v>1</v>
      </c>
      <c r="K66" s="113" t="s">
        <v>297</v>
      </c>
      <c r="L66" s="113" t="s">
        <v>873</v>
      </c>
      <c r="M66" s="146" t="s">
        <v>750</v>
      </c>
      <c r="N66" s="198">
        <f>VLOOKUP($A66,[3]futuresATR!$A$2:$F$80,3)</f>
        <v>8017</v>
      </c>
      <c r="O66" s="153">
        <f t="shared" si="4"/>
        <v>82565.216943531865</v>
      </c>
      <c r="P66" s="199">
        <f>VLOOKUP($A66,[3]futuresATR!$A$2:$F$80,4)</f>
        <v>176.021146012</v>
      </c>
      <c r="Q66" s="152">
        <f t="shared" si="16"/>
        <v>1812.8008116664437</v>
      </c>
      <c r="R66" s="144">
        <f t="shared" si="6"/>
        <v>2</v>
      </c>
      <c r="S66" s="139">
        <f t="shared" ref="S66:S80" si="17">R66*O66</f>
        <v>165130.43388706373</v>
      </c>
      <c r="T66" s="111">
        <f t="shared" si="7"/>
        <v>2</v>
      </c>
      <c r="U66" s="111">
        <f t="shared" si="8"/>
        <v>28</v>
      </c>
      <c r="V66" s="160">
        <f t="shared" si="9"/>
        <v>2</v>
      </c>
      <c r="W66" s="160">
        <f t="shared" si="10"/>
        <v>3625.6016233328874</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-3913.531550273432</v>
      </c>
      <c r="AH66" s="141">
        <f t="shared" ref="AH66:AH75" si="20">ABS(AG66)-ABS(AD66)</f>
        <v>77.531550273432003</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319.7</v>
      </c>
      <c r="O67" s="153">
        <f t="shared" ref="O67:O80" si="21">N67*I67/H67</f>
        <v>47716.417910447759</v>
      </c>
      <c r="P67" s="199">
        <f>VLOOKUP($A67,[3]futuresATR!$A$2:$F$80,4)</f>
        <v>5.4979574624999996</v>
      </c>
      <c r="Q67" s="152">
        <f t="shared" si="16"/>
        <v>820.59066604477607</v>
      </c>
      <c r="R67" s="144">
        <f t="shared" ref="R67:R80" si="22">MAX(CEILING($R$1/Q67,1),1)</f>
        <v>3</v>
      </c>
      <c r="S67" s="139">
        <f t="shared" si="17"/>
        <v>143149.25373134328</v>
      </c>
      <c r="T67" s="111">
        <f t="shared" ref="T67:T80" si="23">IF(R67&gt;$T$1,$T$1,R67)</f>
        <v>3</v>
      </c>
      <c r="U67" s="111">
        <f t="shared" ref="U67:U80" si="24">T67*2*7</f>
        <v>42</v>
      </c>
      <c r="V67" s="160">
        <f t="shared" ref="V67:V80" si="25">IF(ROUND(T67*Q67/$R$1,0)&lt;1,0,T67)</f>
        <v>3</v>
      </c>
      <c r="W67" s="160">
        <f t="shared" ref="W67:W80" si="26">V67*Q67</f>
        <v>2461.771998134328</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321.7</v>
      </c>
      <c r="O68" s="153">
        <f t="shared" si="21"/>
        <v>32170</v>
      </c>
      <c r="P68" s="199">
        <f>VLOOKUP($A68,[3]futuresATR!$A$2:$F$80,4)</f>
        <v>5.5177508660000001</v>
      </c>
      <c r="Q68" s="152">
        <f t="shared" si="16"/>
        <v>551.77508660000001</v>
      </c>
      <c r="R68" s="144">
        <f t="shared" si="22"/>
        <v>4</v>
      </c>
      <c r="S68" s="139">
        <f t="shared" si="17"/>
        <v>128680</v>
      </c>
      <c r="T68" s="111">
        <f t="shared" si="23"/>
        <v>4</v>
      </c>
      <c r="U68" s="111">
        <f t="shared" si="24"/>
        <v>56</v>
      </c>
      <c r="V68" s="160">
        <f t="shared" si="25"/>
        <v>4</v>
      </c>
      <c r="W68" s="160">
        <f t="shared" si="26"/>
        <v>2207.1003464</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0.89711845552086711</v>
      </c>
      <c r="I69">
        <v>10</v>
      </c>
      <c r="J69">
        <v>1</v>
      </c>
      <c r="K69" t="s">
        <v>297</v>
      </c>
      <c r="L69" t="s">
        <v>875</v>
      </c>
      <c r="M69" s="133" t="s">
        <v>531</v>
      </c>
      <c r="N69" s="198">
        <f>VLOOKUP($A69,[3]futuresATR!$A$2:$F$80,3)</f>
        <v>2857</v>
      </c>
      <c r="O69" s="153">
        <f t="shared" si="21"/>
        <v>31846.407599999995</v>
      </c>
      <c r="P69" s="199">
        <f>VLOOKUP($A69,[3]futuresATR!$A$2:$F$80,4)</f>
        <v>83.827108434500005</v>
      </c>
      <c r="Q69" s="152">
        <f t="shared" si="16"/>
        <v>934.40401229768452</v>
      </c>
      <c r="R69" s="144">
        <f t="shared" si="22"/>
        <v>3</v>
      </c>
      <c r="S69" s="139">
        <f t="shared" si="17"/>
        <v>95539.222799999989</v>
      </c>
      <c r="T69" s="111">
        <f t="shared" si="23"/>
        <v>3</v>
      </c>
      <c r="U69" s="111">
        <f t="shared" si="24"/>
        <v>42</v>
      </c>
      <c r="V69" s="160">
        <f t="shared" si="25"/>
        <v>3</v>
      </c>
      <c r="W69" s="160">
        <f t="shared" si="26"/>
        <v>2803.2120368930537</v>
      </c>
      <c r="X69" t="s">
        <v>904</v>
      </c>
      <c r="Y69">
        <v>3</v>
      </c>
      <c r="Z69">
        <v>2942.67</v>
      </c>
      <c r="AA69" s="137">
        <v>-6</v>
      </c>
      <c r="AB69" t="s">
        <v>914</v>
      </c>
      <c r="AC69">
        <v>3037</v>
      </c>
      <c r="AD69" s="109">
        <v>3164</v>
      </c>
      <c r="AE69" s="109">
        <v>0</v>
      </c>
      <c r="AF69" s="166">
        <f t="shared" si="18"/>
        <v>-94.329999999999927</v>
      </c>
      <c r="AG69" s="144">
        <f t="shared" si="19"/>
        <v>-3154.432931999997</v>
      </c>
      <c r="AH69" s="141">
        <f t="shared" si="20"/>
        <v>-9.5670680000030188</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1154.2</v>
      </c>
      <c r="O70" s="153">
        <f t="shared" si="21"/>
        <v>115420</v>
      </c>
      <c r="P70" s="199">
        <f>VLOOKUP($A70,[3]futuresATR!$A$2:$F$80,4)</f>
        <v>22.7179156875</v>
      </c>
      <c r="Q70" s="152">
        <f t="shared" si="16"/>
        <v>2271.7915687499999</v>
      </c>
      <c r="R70" s="144">
        <f t="shared" si="22"/>
        <v>1</v>
      </c>
      <c r="S70" s="139">
        <f t="shared" si="17"/>
        <v>115420</v>
      </c>
      <c r="T70" s="111">
        <f t="shared" si="23"/>
        <v>1</v>
      </c>
      <c r="U70" s="111">
        <f t="shared" si="24"/>
        <v>14</v>
      </c>
      <c r="V70" s="160">
        <f t="shared" si="25"/>
        <v>1</v>
      </c>
      <c r="W70" s="160">
        <f t="shared" si="26"/>
        <v>2271.7915687499999</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8</v>
      </c>
      <c r="S71" s="139">
        <f t="shared" si="17"/>
        <v>1754125</v>
      </c>
      <c r="T71" s="111">
        <f t="shared" si="23"/>
        <v>8</v>
      </c>
      <c r="U71" s="111">
        <f t="shared" si="24"/>
        <v>112</v>
      </c>
      <c r="V71" s="160">
        <f t="shared" si="25"/>
        <v>8</v>
      </c>
      <c r="W71" s="160">
        <f t="shared" si="26"/>
        <v>2218.75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2</v>
      </c>
      <c r="S73" s="139">
        <f t="shared" si="17"/>
        <v>347375</v>
      </c>
      <c r="T73" s="111">
        <f t="shared" si="23"/>
        <v>2</v>
      </c>
      <c r="U73" s="111">
        <f t="shared" si="24"/>
        <v>28</v>
      </c>
      <c r="V73" s="160">
        <f t="shared" si="25"/>
        <v>2</v>
      </c>
      <c r="W73" s="160">
        <f t="shared" si="26"/>
        <v>3700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4</v>
      </c>
      <c r="S75" s="139">
        <f t="shared" si="17"/>
        <v>86050</v>
      </c>
      <c r="T75" s="111">
        <f t="shared" si="23"/>
        <v>4</v>
      </c>
      <c r="U75" s="111">
        <f t="shared" si="24"/>
        <v>56</v>
      </c>
      <c r="V75" s="160">
        <f t="shared" si="25"/>
        <v>4</v>
      </c>
      <c r="W75" s="160">
        <f t="shared" si="26"/>
        <v>2566.9267015</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1.3266118333775536</v>
      </c>
      <c r="I76" s="113">
        <v>25</v>
      </c>
      <c r="J76" s="113">
        <v>0.1</v>
      </c>
      <c r="K76" s="113" t="s">
        <v>297</v>
      </c>
      <c r="L76" s="113" t="s">
        <v>885</v>
      </c>
      <c r="M76" s="146" t="s">
        <v>742</v>
      </c>
      <c r="N76" s="198">
        <f>VLOOKUP($A76,[3]futuresATR!$A$2:$F$80,3)</f>
        <v>5250</v>
      </c>
      <c r="O76" s="153">
        <f t="shared" si="21"/>
        <v>98936.250000000015</v>
      </c>
      <c r="P76" s="199">
        <f>VLOOKUP($A76,[3]futuresATR!$A$2:$F$80,4)</f>
        <v>83.459691715000005</v>
      </c>
      <c r="Q76" s="152">
        <f t="shared" si="16"/>
        <v>1572.7978903691753</v>
      </c>
      <c r="R76" s="144">
        <f t="shared" si="22"/>
        <v>2</v>
      </c>
      <c r="S76" s="139">
        <f t="shared" si="17"/>
        <v>197872.50000000003</v>
      </c>
      <c r="T76" s="111">
        <f t="shared" si="23"/>
        <v>2</v>
      </c>
      <c r="U76" s="111">
        <f t="shared" si="24"/>
        <v>28</v>
      </c>
      <c r="V76" s="160">
        <f t="shared" si="25"/>
        <v>2</v>
      </c>
      <c r="W76" s="160">
        <f t="shared" si="26"/>
        <v>3145.5957807383506</v>
      </c>
      <c r="X76" s="113" t="s">
        <v>903</v>
      </c>
      <c r="Y76" s="113">
        <v>2</v>
      </c>
      <c r="Z76" s="113">
        <v>5304</v>
      </c>
      <c r="AA76" s="113" t="s">
        <v>1052</v>
      </c>
      <c r="AB76" s="161">
        <v>1.9E-3</v>
      </c>
      <c r="AC76" s="113">
        <v>5314</v>
      </c>
      <c r="AD76" s="162">
        <v>-361</v>
      </c>
      <c r="AE76" s="162">
        <v>0</v>
      </c>
      <c r="AF76" s="166">
        <f>Z76-AC76</f>
        <v>-10</v>
      </c>
      <c r="AG76" s="144">
        <f>AF76*I76*Y76/H76</f>
        <v>-376.90000000000003</v>
      </c>
      <c r="AH76" s="141">
        <f>ABS(AG76)-ABS(AD76)</f>
        <v>15.900000000000034</v>
      </c>
    </row>
    <row r="77" spans="1:34" ht="15.75" thickBot="1" x14ac:dyDescent="0.3">
      <c r="A77" s="5" t="s">
        <v>1063</v>
      </c>
      <c r="B77" t="s">
        <v>424</v>
      </c>
      <c r="C77" s="155" t="s">
        <v>1031</v>
      </c>
      <c r="D77" t="s">
        <v>453</v>
      </c>
      <c r="E77" t="s">
        <v>783</v>
      </c>
      <c r="F77" t="s">
        <v>886</v>
      </c>
      <c r="G77" t="s">
        <v>454</v>
      </c>
      <c r="H77">
        <f>VLOOKUP(G77,MARGIN!$E$1:$F$10,2)</f>
        <v>1.3266118333775536</v>
      </c>
      <c r="I77" s="147">
        <v>2400</v>
      </c>
      <c r="J77">
        <v>0.01</v>
      </c>
      <c r="K77" t="s">
        <v>1142</v>
      </c>
      <c r="L77" t="s">
        <v>887</v>
      </c>
      <c r="M77" s="133" t="s">
        <v>467</v>
      </c>
      <c r="N77" s="198">
        <f>VLOOKUP($A77,[3]futuresATR!$A$2:$F$80,3)</f>
        <v>98.1</v>
      </c>
      <c r="O77" s="153">
        <f t="shared" si="21"/>
        <v>177474.67200000002</v>
      </c>
      <c r="P77" s="199">
        <f>VLOOKUP($A77,[3]futuresATR!$A$2:$F$80,4)</f>
        <v>3.7499999999999999E-2</v>
      </c>
      <c r="Q77" s="152">
        <f t="shared" si="16"/>
        <v>67.841999999999999</v>
      </c>
      <c r="R77" s="144">
        <f t="shared" si="22"/>
        <v>30</v>
      </c>
      <c r="S77" s="139">
        <f t="shared" si="17"/>
        <v>5324240.16</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-741.73919999932548</v>
      </c>
      <c r="AH77" s="141">
        <f>ABS(AG77)-ABS(AD77)</f>
        <v>29.739199999325479</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1.3266118333775536</v>
      </c>
      <c r="I79" s="147">
        <v>2800</v>
      </c>
      <c r="J79">
        <v>0.1</v>
      </c>
      <c r="K79" t="s">
        <v>1142</v>
      </c>
      <c r="L79" t="s">
        <v>891</v>
      </c>
      <c r="M79" s="133" t="s">
        <v>463</v>
      </c>
      <c r="N79" s="198">
        <f>VLOOKUP($A79,[3]futuresATR!$A$2:$F$80,3)</f>
        <v>98.49</v>
      </c>
      <c r="O79" s="153">
        <f t="shared" si="21"/>
        <v>207876.93360000002</v>
      </c>
      <c r="P79" s="199">
        <f>VLOOKUP($A79,[3]futuresATR!$A$2:$F$80,4)</f>
        <v>7.5009144E-2</v>
      </c>
      <c r="Q79" s="152">
        <f t="shared" si="16"/>
        <v>158.31729969216002</v>
      </c>
      <c r="R79" s="144">
        <f t="shared" si="22"/>
        <v>13</v>
      </c>
      <c r="S79" s="139">
        <f t="shared" si="17"/>
        <v>2702400.1368000004</v>
      </c>
      <c r="T79" s="111">
        <f t="shared" si="23"/>
        <v>13</v>
      </c>
      <c r="U79" s="111">
        <f t="shared" si="24"/>
        <v>182</v>
      </c>
      <c r="V79" s="160">
        <f t="shared" si="25"/>
        <v>13</v>
      </c>
      <c r="W79" s="160">
        <f t="shared" si="26"/>
        <v>2058.1248959980803</v>
      </c>
      <c r="X79" t="s">
        <v>904</v>
      </c>
      <c r="Y79">
        <v>22</v>
      </c>
      <c r="Z79">
        <v>98.38</v>
      </c>
      <c r="AA79" t="s">
        <v>1067</v>
      </c>
      <c r="AB79" s="134">
        <v>1E-4</v>
      </c>
      <c r="AC79">
        <v>98.39</v>
      </c>
      <c r="AD79" s="109">
        <v>446</v>
      </c>
      <c r="AE79"/>
      <c r="AF79" s="166">
        <f>Z79-AC79</f>
        <v>-1.0000000000005116E-2</v>
      </c>
      <c r="AG79" s="144">
        <f>AF79*I79*Y79/H79</f>
        <v>-464.34080000023761</v>
      </c>
      <c r="AH79" s="141">
        <f>ABS(AG79)-ABS(AD79)</f>
        <v>18.340800000237607</v>
      </c>
    </row>
    <row r="80" spans="1:34" x14ac:dyDescent="0.25">
      <c r="A80" s="5" t="s">
        <v>1035</v>
      </c>
      <c r="B80" t="s">
        <v>427</v>
      </c>
      <c r="C80" s="155" t="s">
        <v>1035</v>
      </c>
      <c r="D80" t="s">
        <v>453</v>
      </c>
      <c r="E80" t="s">
        <v>783</v>
      </c>
      <c r="F80" t="s">
        <v>889</v>
      </c>
      <c r="G80" t="s">
        <v>454</v>
      </c>
      <c r="H80">
        <f>VLOOKUP(G80,MARGIN!$E$1:$F$10,2)</f>
        <v>1.3266118333775536</v>
      </c>
      <c r="I80" s="147">
        <v>8000</v>
      </c>
      <c r="J80">
        <v>1E-3</v>
      </c>
      <c r="K80" t="s">
        <v>1142</v>
      </c>
      <c r="L80" t="s">
        <v>890</v>
      </c>
      <c r="M80" s="133" t="s">
        <v>451</v>
      </c>
      <c r="N80" s="198">
        <f>VLOOKUP($A80,[3]futuresATR!$A$2:$F$80,3)</f>
        <v>97.984999999999999</v>
      </c>
      <c r="O80" s="153">
        <f t="shared" si="21"/>
        <v>590888.74400000006</v>
      </c>
      <c r="P80" s="199">
        <f>VLOOKUP($A80,[3]futuresATR!$A$2:$F$80,4)</f>
        <v>8.9098238499999996E-2</v>
      </c>
      <c r="Q80" s="152">
        <f t="shared" si="16"/>
        <v>537.29801745040004</v>
      </c>
      <c r="R80" s="144">
        <f t="shared" si="22"/>
        <v>4</v>
      </c>
      <c r="S80" s="139">
        <f t="shared" si="17"/>
        <v>2363554.9760000003</v>
      </c>
      <c r="T80" s="111">
        <f t="shared" si="23"/>
        <v>4</v>
      </c>
      <c r="U80" s="111">
        <f t="shared" si="24"/>
        <v>56</v>
      </c>
      <c r="V80" s="160">
        <f t="shared" si="25"/>
        <v>4</v>
      </c>
      <c r="W80" s="160">
        <f t="shared" si="26"/>
        <v>2149.1920698016002</v>
      </c>
      <c r="X80" t="s">
        <v>904</v>
      </c>
      <c r="Y80">
        <v>8</v>
      </c>
      <c r="Z80">
        <v>97.734999999999999</v>
      </c>
      <c r="AA80" t="s">
        <v>1056</v>
      </c>
      <c r="AB80" s="134">
        <v>1E-4</v>
      </c>
      <c r="AC80">
        <v>97.74</v>
      </c>
      <c r="AD80" s="109">
        <v>232</v>
      </c>
      <c r="AE80" s="109">
        <v>0</v>
      </c>
      <c r="AF80" s="166">
        <f>Z80-AC80</f>
        <v>-4.9999999999954525E-3</v>
      </c>
      <c r="AG80" s="144">
        <f>AF80*I80*Y80/H80</f>
        <v>-241.21599999978065</v>
      </c>
      <c r="AH80" s="141">
        <f>ABS(AG80)-ABS(AD80)</f>
        <v>9.2159999997806494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opLeftCell="D1" workbookViewId="0">
      <selection activeCell="G9" sqref="G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1.3266118333775536</v>
      </c>
      <c r="G1" t="str">
        <f>"'"&amp;E1&amp;"':1/fxRates.ix['"&amp;D1&amp;"'],"</f>
        <v>'AUD':1/fxRates.ix['AUDUSD'],</v>
      </c>
    </row>
    <row r="2" spans="1:17" x14ac:dyDescent="0.25">
      <c r="A2" t="s">
        <v>777</v>
      </c>
      <c r="B2" s="142">
        <v>50</v>
      </c>
      <c r="D2" t="str">
        <f>F39</f>
        <v>USDCAD</v>
      </c>
      <c r="E2" s="176" t="s">
        <v>491</v>
      </c>
      <c r="F2" s="177">
        <f>G39</f>
        <v>1.28542</v>
      </c>
      <c r="G2" t="str">
        <f>"'"&amp;E2&amp;"':fxRates.ix['"&amp;D2&amp;"'],"</f>
        <v>'CAD':fxRates.ix['USDCAD'],</v>
      </c>
    </row>
    <row r="3" spans="1:17" x14ac:dyDescent="0.25">
      <c r="A3" t="s">
        <v>779</v>
      </c>
      <c r="B3" s="114">
        <f>B1/B2</f>
        <v>10000</v>
      </c>
      <c r="D3" t="str">
        <f>F38</f>
        <v>USDCHF</v>
      </c>
      <c r="E3" s="176" t="s">
        <v>539</v>
      </c>
      <c r="F3" s="177">
        <f>G38</f>
        <v>0.97099000000000002</v>
      </c>
      <c r="G3" t="str">
        <f>"'"&amp;E3&amp;"':fxRates.ix['"&amp;D3&amp;"'],"</f>
        <v>'CHF':fxRates.ix['USDCHF'],</v>
      </c>
    </row>
    <row r="4" spans="1:17" x14ac:dyDescent="0.25">
      <c r="B4" s="114"/>
      <c r="D4" t="str">
        <f>F33</f>
        <v>EURUSD</v>
      </c>
      <c r="E4" s="176" t="s">
        <v>473</v>
      </c>
      <c r="F4" s="177">
        <f>1/G33</f>
        <v>0.89711845552086711</v>
      </c>
      <c r="G4" t="str">
        <f t="shared" ref="G4:G9" si="0">"'"&amp;E4&amp;"':1/fxRates.ix['"&amp;D4&amp;"'],"</f>
        <v>'EUR':1/fxRates.ix['EURUSD'],</v>
      </c>
    </row>
    <row r="5" spans="1:17" x14ac:dyDescent="0.25">
      <c r="A5" t="s">
        <v>1116</v>
      </c>
      <c r="B5" s="203">
        <v>50000</v>
      </c>
      <c r="D5" t="str">
        <f>F24</f>
        <v>GBPUSD</v>
      </c>
      <c r="E5" s="176" t="s">
        <v>460</v>
      </c>
      <c r="F5" s="177">
        <f>1/G24</f>
        <v>0.75230393078803837</v>
      </c>
      <c r="G5" t="str">
        <f t="shared" si="0"/>
        <v>'GBP':1/fxRates.ix['GBPUSD'],</v>
      </c>
    </row>
    <row r="6" spans="1:17" x14ac:dyDescent="0.25">
      <c r="A6" t="s">
        <v>1117</v>
      </c>
      <c r="B6" s="203">
        <v>35000</v>
      </c>
      <c r="D6" t="s">
        <v>1234</v>
      </c>
      <c r="E6" s="176" t="s">
        <v>506</v>
      </c>
      <c r="F6" s="178">
        <v>7.77</v>
      </c>
      <c r="G6" t="str">
        <f>"'"&amp;E6&amp;"':fxRates.ix['"&amp;D6&amp;"'],"</f>
        <v>'HKD':fxRates.ix['USDHKD'],</v>
      </c>
    </row>
    <row r="7" spans="1:17" x14ac:dyDescent="0.25">
      <c r="A7" t="s">
        <v>1150</v>
      </c>
      <c r="B7" s="203">
        <v>1000000</v>
      </c>
      <c r="D7" t="s">
        <v>8</v>
      </c>
      <c r="E7" s="176" t="s">
        <v>444</v>
      </c>
      <c r="F7" s="177">
        <f>G40</f>
        <v>102.498</v>
      </c>
      <c r="G7" t="str">
        <f>"'"&amp;E7&amp;"':fxRates.ix['"&amp;D7&amp;"'],"</f>
        <v>'JPY':fxRates.ix['USDJPY'],</v>
      </c>
    </row>
    <row r="8" spans="1:17" x14ac:dyDescent="0.25">
      <c r="A8" t="s">
        <v>1151</v>
      </c>
      <c r="B8" s="204">
        <v>2E-3</v>
      </c>
      <c r="D8" t="s">
        <v>17</v>
      </c>
      <c r="E8" s="176" t="s">
        <v>781</v>
      </c>
      <c r="F8" s="177">
        <f>1/G37</f>
        <v>1.38320239017373</v>
      </c>
      <c r="G8" t="str">
        <f t="shared" si="0"/>
        <v>'NZD':1/fxRates.ix['NZDUSD'],</v>
      </c>
    </row>
    <row r="9" spans="1:17" x14ac:dyDescent="0.25">
      <c r="B9" s="204"/>
      <c r="E9" s="176" t="s">
        <v>687</v>
      </c>
      <c r="F9" s="178">
        <v>1.34</v>
      </c>
      <c r="G9" t="str">
        <f t="shared" si="0"/>
        <v>'SGD':1/fxRates.ix[''],</v>
      </c>
    </row>
    <row r="10" spans="1:17" ht="15.75" thickBot="1" x14ac:dyDescent="0.3">
      <c r="B10" s="201"/>
      <c r="D10" t="s">
        <v>1235</v>
      </c>
      <c r="E10" s="179" t="s">
        <v>476</v>
      </c>
      <c r="F10" s="180">
        <v>1</v>
      </c>
      <c r="G10" t="str">
        <f>"'"&amp;E10&amp;"':fxRates.ix['"&amp;D10&amp;"'],"</f>
        <v>'USD':fxRates.ix['USDUSD'],</v>
      </c>
    </row>
    <row r="11" spans="1:17" x14ac:dyDescent="0.25">
      <c r="B11" s="114"/>
      <c r="E11" s="111"/>
      <c r="F11" s="1"/>
    </row>
    <row r="12" spans="1:17" x14ac:dyDescent="0.25">
      <c r="G12" s="112" t="str">
        <f>[4]currenciesATR!$B1</f>
        <v>Close2016.07.04 16:00</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1.38320239017373</v>
      </c>
      <c r="E13" t="s">
        <v>1084</v>
      </c>
      <c r="F13" t="s">
        <v>22</v>
      </c>
      <c r="G13" s="112">
        <f>[4]currenciesATR!$B2</f>
        <v>1.04236</v>
      </c>
      <c r="H13" s="112">
        <f>[4]currenciesATR!$C2</f>
        <v>3.0669999999999998E-3</v>
      </c>
      <c r="I13" s="138">
        <f>J13*10000*G13/D13</f>
        <v>52750.920992000007</v>
      </c>
      <c r="J13" s="114">
        <f>ROUND($B$5*$D13/$G13/10000,0)</f>
        <v>7</v>
      </c>
      <c r="K13" t="str">
        <f>"'"&amp;F13&amp;"':"&amp;J13&amp;","</f>
        <v>'AUDNZD':7,</v>
      </c>
      <c r="L13" t="s">
        <v>20</v>
      </c>
      <c r="M13" s="114">
        <f>ROUND($B$6*Q13/N13/10000,0)</f>
        <v>5</v>
      </c>
      <c r="N13" s="166">
        <f>G18</f>
        <v>0.96896000000000004</v>
      </c>
      <c r="O13" s="138">
        <f>N13*M13/Q13*10000</f>
        <v>37690.404692629651</v>
      </c>
      <c r="P13" t="str">
        <f t="shared" ref="P13:P40" si="3">RIGHT(L13,3)</f>
        <v>CAD</v>
      </c>
      <c r="Q13">
        <f t="shared" ref="Q13:Q40" si="4">VLOOKUP(P13,$E$1:$F$10,2)</f>
        <v>1.28542</v>
      </c>
    </row>
    <row r="14" spans="1:17" x14ac:dyDescent="0.25">
      <c r="A14" t="s">
        <v>1096</v>
      </c>
      <c r="B14" t="s">
        <v>23</v>
      </c>
      <c r="C14" t="str">
        <f t="shared" si="1"/>
        <v>AUD</v>
      </c>
      <c r="D14">
        <f t="shared" si="2"/>
        <v>1.3266118333775536</v>
      </c>
      <c r="E14" t="s">
        <v>1096</v>
      </c>
      <c r="F14" t="s">
        <v>23</v>
      </c>
      <c r="G14" s="112">
        <f>[4]currenciesATR!$B3</f>
        <v>1.7630600000000001</v>
      </c>
      <c r="H14" s="112">
        <f>[4]currenciesATR!$C3</f>
        <v>1.0466E-2</v>
      </c>
      <c r="I14" s="138">
        <f t="shared" ref="I14:I40" si="5">J14*10000*G14/D14</f>
        <v>53159.785120000008</v>
      </c>
      <c r="J14" s="114">
        <f t="shared" ref="J14:J40" si="6">ROUND($B$5*$D14/$G14/10000,0)</f>
        <v>4</v>
      </c>
      <c r="K14" t="str">
        <f t="shared" ref="K14:K40" si="7">"'"&amp;F14&amp;"':"&amp;J14&amp;","</f>
        <v>'GBPAUD':4,</v>
      </c>
      <c r="L14" t="s">
        <v>21</v>
      </c>
      <c r="M14" s="114">
        <f t="shared" ref="M14:M40" si="8">ROUND($B$6*Q14/N14/10000,0)</f>
        <v>5</v>
      </c>
      <c r="N14" s="166">
        <f>G16</f>
        <v>0.73194000000000004</v>
      </c>
      <c r="O14" s="138">
        <f t="shared" ref="O14:O40" si="9">N14*M14/Q14*10000</f>
        <v>37690.398459304422</v>
      </c>
      <c r="P14" t="str">
        <f t="shared" si="3"/>
        <v>CHF</v>
      </c>
      <c r="Q14">
        <f t="shared" si="4"/>
        <v>0.97099000000000002</v>
      </c>
    </row>
    <row r="15" spans="1:17" x14ac:dyDescent="0.25">
      <c r="A15" t="s">
        <v>1081</v>
      </c>
      <c r="B15" t="s">
        <v>7</v>
      </c>
      <c r="C15" t="str">
        <f t="shared" si="1"/>
        <v>JPY</v>
      </c>
      <c r="D15">
        <f t="shared" si="2"/>
        <v>102.498</v>
      </c>
      <c r="E15" t="s">
        <v>1081</v>
      </c>
      <c r="F15" t="s">
        <v>7</v>
      </c>
      <c r="G15" s="112">
        <f>[4]currenciesATR!$B4</f>
        <v>77.259</v>
      </c>
      <c r="H15" s="112">
        <f>[4]currenciesATR!$C4</f>
        <v>0.3775</v>
      </c>
      <c r="I15" s="138">
        <f t="shared" si="5"/>
        <v>52763.273429725457</v>
      </c>
      <c r="J15" s="114">
        <f t="shared" si="6"/>
        <v>7</v>
      </c>
      <c r="K15" t="str">
        <f t="shared" si="7"/>
        <v>'AUDJPY':7,</v>
      </c>
      <c r="L15" t="s">
        <v>7</v>
      </c>
      <c r="M15" s="114">
        <f t="shared" si="8"/>
        <v>5</v>
      </c>
      <c r="N15" s="166">
        <f>G15</f>
        <v>77.259</v>
      </c>
      <c r="O15" s="138">
        <f t="shared" si="9"/>
        <v>37688.052449803894</v>
      </c>
      <c r="P15" t="str">
        <f t="shared" si="3"/>
        <v>JPY</v>
      </c>
      <c r="Q15">
        <f t="shared" si="4"/>
        <v>102.498</v>
      </c>
    </row>
    <row r="16" spans="1:17" x14ac:dyDescent="0.25">
      <c r="A16" t="s">
        <v>1082</v>
      </c>
      <c r="B16" t="s">
        <v>21</v>
      </c>
      <c r="C16" t="str">
        <f t="shared" si="1"/>
        <v>CHF</v>
      </c>
      <c r="D16">
        <f t="shared" si="2"/>
        <v>0.97099000000000002</v>
      </c>
      <c r="E16" t="s">
        <v>1082</v>
      </c>
      <c r="F16" t="s">
        <v>21</v>
      </c>
      <c r="G16" s="112">
        <f>[4]currenciesATR!$B5</f>
        <v>0.73194000000000004</v>
      </c>
      <c r="H16" s="112">
        <f>[4]currenciesATR!$C5</f>
        <v>2.9239999999999999E-3</v>
      </c>
      <c r="I16" s="138">
        <f t="shared" si="5"/>
        <v>52766.557843026188</v>
      </c>
      <c r="J16" s="114">
        <f t="shared" si="6"/>
        <v>7</v>
      </c>
      <c r="K16" t="str">
        <f t="shared" si="7"/>
        <v>'AUDCHF':7,</v>
      </c>
      <c r="L16" t="s">
        <v>22</v>
      </c>
      <c r="M16" s="114">
        <f t="shared" si="8"/>
        <v>5</v>
      </c>
      <c r="N16" s="166">
        <f>G13</f>
        <v>1.04236</v>
      </c>
      <c r="O16" s="138">
        <f t="shared" si="9"/>
        <v>37679.229280000007</v>
      </c>
      <c r="P16" t="str">
        <f t="shared" si="3"/>
        <v>NZD</v>
      </c>
      <c r="Q16">
        <f t="shared" si="4"/>
        <v>1.38320239017373</v>
      </c>
    </row>
    <row r="17" spans="1:17" x14ac:dyDescent="0.25">
      <c r="A17" t="s">
        <v>1083</v>
      </c>
      <c r="B17" t="s">
        <v>9</v>
      </c>
      <c r="C17" t="str">
        <f t="shared" si="1"/>
        <v>USD</v>
      </c>
      <c r="D17">
        <f t="shared" si="2"/>
        <v>1</v>
      </c>
      <c r="E17" t="s">
        <v>1083</v>
      </c>
      <c r="F17" t="s">
        <v>9</v>
      </c>
      <c r="G17" s="112">
        <f>[4]currenciesATR!$B6</f>
        <v>0.75380000000000003</v>
      </c>
      <c r="H17" s="112">
        <f>[4]currenciesATR!$C6</f>
        <v>3.2490000000000002E-3</v>
      </c>
      <c r="I17" s="138">
        <f t="shared" si="5"/>
        <v>52766</v>
      </c>
      <c r="J17" s="114">
        <f t="shared" si="6"/>
        <v>7</v>
      </c>
      <c r="K17" t="str">
        <f t="shared" si="7"/>
        <v>'AUDUSD':7,</v>
      </c>
      <c r="L17" t="s">
        <v>9</v>
      </c>
      <c r="M17" s="114">
        <f t="shared" si="8"/>
        <v>5</v>
      </c>
      <c r="N17" s="166">
        <f>G17</f>
        <v>0.75380000000000003</v>
      </c>
      <c r="O17" s="138">
        <f t="shared" si="9"/>
        <v>37690</v>
      </c>
      <c r="P17" t="str">
        <f t="shared" si="3"/>
        <v>USD</v>
      </c>
      <c r="Q17">
        <f t="shared" si="4"/>
        <v>1</v>
      </c>
    </row>
    <row r="18" spans="1:17" x14ac:dyDescent="0.25">
      <c r="A18" t="s">
        <v>1085</v>
      </c>
      <c r="B18" t="s">
        <v>20</v>
      </c>
      <c r="C18" t="str">
        <f t="shared" si="1"/>
        <v>CAD</v>
      </c>
      <c r="D18">
        <f t="shared" si="2"/>
        <v>1.28542</v>
      </c>
      <c r="E18" t="s">
        <v>1085</v>
      </c>
      <c r="F18" t="s">
        <v>20</v>
      </c>
      <c r="G18" s="112">
        <f>[4]currenciesATR!$B7</f>
        <v>0.96896000000000004</v>
      </c>
      <c r="H18" s="112">
        <f>[4]currenciesATR!$C7</f>
        <v>3.5165000000000001E-3</v>
      </c>
      <c r="I18" s="138">
        <f t="shared" si="5"/>
        <v>52766.566569681505</v>
      </c>
      <c r="J18" s="114">
        <f t="shared" si="6"/>
        <v>7</v>
      </c>
      <c r="K18" t="str">
        <f t="shared" si="7"/>
        <v>'AUDCAD':7,</v>
      </c>
      <c r="L18" t="s">
        <v>27</v>
      </c>
      <c r="M18" s="114">
        <f t="shared" si="8"/>
        <v>5</v>
      </c>
      <c r="N18" s="166">
        <f>G20</f>
        <v>0.75519999999999998</v>
      </c>
      <c r="O18" s="138">
        <f t="shared" si="9"/>
        <v>38888.145089032841</v>
      </c>
      <c r="P18" t="str">
        <f t="shared" si="3"/>
        <v>CHF</v>
      </c>
      <c r="Q18">
        <f t="shared" si="4"/>
        <v>0.97099000000000002</v>
      </c>
    </row>
    <row r="19" spans="1:17" x14ac:dyDescent="0.25">
      <c r="A19" t="s">
        <v>1086</v>
      </c>
      <c r="B19" t="s">
        <v>27</v>
      </c>
      <c r="C19" t="str">
        <f>RIGHT(B40,3)</f>
        <v>CAD</v>
      </c>
      <c r="D19">
        <f t="shared" si="2"/>
        <v>1.28542</v>
      </c>
      <c r="E19" t="s">
        <v>1133</v>
      </c>
      <c r="F19" t="s">
        <v>29</v>
      </c>
      <c r="G19" s="112">
        <f>[4]currenciesATR!$B8</f>
        <v>0.92923999999999995</v>
      </c>
      <c r="H19" s="112">
        <f>[4]currenciesATR!$C8</f>
        <v>3.5019999999999999E-3</v>
      </c>
      <c r="I19" s="138">
        <f>J19*10000*G19/D19</f>
        <v>50603.538143174992</v>
      </c>
      <c r="J19" s="114">
        <f>ROUND($B$5*$D19/$G19/10000,0)</f>
        <v>7</v>
      </c>
      <c r="K19" t="str">
        <f t="shared" si="7"/>
        <v>'NZDCAD':7,</v>
      </c>
      <c r="L19" t="s">
        <v>3</v>
      </c>
      <c r="M19" s="114">
        <f t="shared" si="8"/>
        <v>5</v>
      </c>
      <c r="N19" s="166">
        <f>G34</f>
        <v>79.712999999999994</v>
      </c>
      <c r="O19" s="138">
        <f t="shared" si="9"/>
        <v>38885.148978516649</v>
      </c>
      <c r="P19" t="str">
        <f t="shared" si="3"/>
        <v>JPY</v>
      </c>
      <c r="Q19">
        <f t="shared" si="4"/>
        <v>102.498</v>
      </c>
    </row>
    <row r="20" spans="1:17" x14ac:dyDescent="0.25">
      <c r="A20" t="s">
        <v>1102</v>
      </c>
      <c r="B20" t="s">
        <v>28</v>
      </c>
      <c r="C20" t="str">
        <f t="shared" ref="C20:C40" si="10">RIGHT(B19,3)</f>
        <v>CHF</v>
      </c>
      <c r="D20">
        <f t="shared" si="2"/>
        <v>0.97099000000000002</v>
      </c>
      <c r="E20" t="s">
        <v>1086</v>
      </c>
      <c r="F20" t="s">
        <v>27</v>
      </c>
      <c r="G20" s="112">
        <f>[4]currenciesATR!$B9</f>
        <v>0.75519999999999998</v>
      </c>
      <c r="H20" s="112">
        <f>[4]currenciesATR!$C9</f>
        <v>2.5574999999999999E-3</v>
      </c>
      <c r="I20" s="138">
        <f t="shared" si="5"/>
        <v>46665.77410683941</v>
      </c>
      <c r="J20" s="114">
        <f t="shared" si="6"/>
        <v>6</v>
      </c>
      <c r="K20" t="str">
        <f t="shared" si="7"/>
        <v>'CADCHF':6,</v>
      </c>
      <c r="L20" t="s">
        <v>4</v>
      </c>
      <c r="M20" s="114">
        <f t="shared" si="8"/>
        <v>3</v>
      </c>
      <c r="N20" s="166">
        <f>G36</f>
        <v>105.535</v>
      </c>
      <c r="O20" s="138">
        <f t="shared" si="9"/>
        <v>30888.895393080838</v>
      </c>
      <c r="P20" t="str">
        <f t="shared" si="3"/>
        <v>JPY</v>
      </c>
      <c r="Q20">
        <f t="shared" si="4"/>
        <v>102.498</v>
      </c>
    </row>
    <row r="21" spans="1:17" x14ac:dyDescent="0.25">
      <c r="A21" t="s">
        <v>1100</v>
      </c>
      <c r="B21" t="s">
        <v>25</v>
      </c>
      <c r="C21" t="str">
        <f t="shared" si="10"/>
        <v>CHF</v>
      </c>
      <c r="D21">
        <f t="shared" si="2"/>
        <v>0.97099000000000002</v>
      </c>
      <c r="E21" t="s">
        <v>1102</v>
      </c>
      <c r="F21" t="s">
        <v>28</v>
      </c>
      <c r="G21" s="112">
        <f>[4]currenciesATR!$B10</f>
        <v>0.70191000000000003</v>
      </c>
      <c r="H21" s="112">
        <f>[4]currenciesATR!$C10</f>
        <v>2.7899999999999999E-3</v>
      </c>
      <c r="I21" s="138">
        <f t="shared" si="5"/>
        <v>50601.653982018353</v>
      </c>
      <c r="J21" s="114">
        <f t="shared" si="6"/>
        <v>7</v>
      </c>
      <c r="K21" t="str">
        <f t="shared" si="7"/>
        <v>'NZDCHF':7,</v>
      </c>
      <c r="L21" t="s">
        <v>11</v>
      </c>
      <c r="M21" s="114">
        <f t="shared" si="8"/>
        <v>3</v>
      </c>
      <c r="N21" s="166">
        <f>G28</f>
        <v>1.4784900000000001</v>
      </c>
      <c r="O21" s="138">
        <f t="shared" si="9"/>
        <v>33434.572860000007</v>
      </c>
      <c r="P21" t="str">
        <f t="shared" si="3"/>
        <v>AUD</v>
      </c>
      <c r="Q21">
        <f t="shared" si="4"/>
        <v>1.3266118333775536</v>
      </c>
    </row>
    <row r="22" spans="1:17" x14ac:dyDescent="0.25">
      <c r="A22" t="s">
        <v>1098</v>
      </c>
      <c r="B22" t="s">
        <v>26</v>
      </c>
      <c r="C22" t="str">
        <f t="shared" si="10"/>
        <v>NZD</v>
      </c>
      <c r="D22">
        <f t="shared" si="2"/>
        <v>1.38320239017373</v>
      </c>
      <c r="E22" t="s">
        <v>1100</v>
      </c>
      <c r="F22" t="s">
        <v>25</v>
      </c>
      <c r="G22" s="112">
        <f>[4]currenciesATR!$B11</f>
        <v>1.8379799999999999</v>
      </c>
      <c r="H22" s="112">
        <f>[4]currenciesATR!$C11</f>
        <v>1.03605E-2</v>
      </c>
      <c r="I22" s="138">
        <f t="shared" si="5"/>
        <v>53151.440832000008</v>
      </c>
      <c r="J22" s="114">
        <f t="shared" si="6"/>
        <v>4</v>
      </c>
      <c r="K22" t="str">
        <f t="shared" si="7"/>
        <v>'GBPNZD':4,</v>
      </c>
      <c r="L22" t="s">
        <v>12</v>
      </c>
      <c r="M22" s="114">
        <f t="shared" si="8"/>
        <v>3</v>
      </c>
      <c r="N22" s="166">
        <f>G29</f>
        <v>1.4328799999999999</v>
      </c>
      <c r="O22" s="138">
        <f t="shared" si="9"/>
        <v>33441.521059264676</v>
      </c>
      <c r="P22" t="str">
        <f t="shared" si="3"/>
        <v>CAD</v>
      </c>
      <c r="Q22">
        <f t="shared" si="4"/>
        <v>1.28542</v>
      </c>
    </row>
    <row r="23" spans="1:17" x14ac:dyDescent="0.25">
      <c r="A23" t="s">
        <v>1101</v>
      </c>
      <c r="B23" t="s">
        <v>14</v>
      </c>
      <c r="C23" t="str">
        <f t="shared" si="10"/>
        <v>CHF</v>
      </c>
      <c r="D23">
        <f t="shared" si="2"/>
        <v>0.97099000000000002</v>
      </c>
      <c r="E23" t="s">
        <v>1098</v>
      </c>
      <c r="F23" t="s">
        <v>26</v>
      </c>
      <c r="G23" s="112">
        <f>[4]currenciesATR!$B12</f>
        <v>1.29077</v>
      </c>
      <c r="H23" s="112">
        <f>[4]currenciesATR!$C12</f>
        <v>6.9670000000000001E-3</v>
      </c>
      <c r="I23" s="138">
        <f t="shared" si="5"/>
        <v>53173.359148909869</v>
      </c>
      <c r="J23" s="114">
        <f t="shared" si="6"/>
        <v>4</v>
      </c>
      <c r="K23" t="str">
        <f t="shared" si="7"/>
        <v>'GBPCHF':4,</v>
      </c>
      <c r="L23" t="s">
        <v>18</v>
      </c>
      <c r="M23" s="114">
        <f t="shared" si="8"/>
        <v>3</v>
      </c>
      <c r="N23" s="166">
        <f>G31</f>
        <v>1.0824199999999999</v>
      </c>
      <c r="O23" s="138">
        <f t="shared" si="9"/>
        <v>33442.774899844488</v>
      </c>
      <c r="P23" t="str">
        <f t="shared" si="3"/>
        <v>CHF</v>
      </c>
      <c r="Q23">
        <f t="shared" si="4"/>
        <v>0.97099000000000002</v>
      </c>
    </row>
    <row r="24" spans="1:17" x14ac:dyDescent="0.25">
      <c r="A24" t="s">
        <v>1099</v>
      </c>
      <c r="B24" t="s">
        <v>6</v>
      </c>
      <c r="C24" t="str">
        <f t="shared" si="10"/>
        <v>USD</v>
      </c>
      <c r="D24">
        <f t="shared" si="2"/>
        <v>1</v>
      </c>
      <c r="E24" t="s">
        <v>1101</v>
      </c>
      <c r="F24" t="s">
        <v>14</v>
      </c>
      <c r="G24" s="112">
        <f>[4]currenciesATR!$B13</f>
        <v>1.32925</v>
      </c>
      <c r="H24" s="112">
        <f>[4]currenciesATR!$C13</f>
        <v>7.6550000000000003E-3</v>
      </c>
      <c r="I24" s="138">
        <f t="shared" si="5"/>
        <v>53170</v>
      </c>
      <c r="J24" s="114">
        <f t="shared" si="6"/>
        <v>4</v>
      </c>
      <c r="K24" t="str">
        <f t="shared" si="7"/>
        <v>'GBPUSD':4,</v>
      </c>
      <c r="L24" t="s">
        <v>19</v>
      </c>
      <c r="M24" s="114">
        <f t="shared" si="8"/>
        <v>3</v>
      </c>
      <c r="N24" s="166">
        <f>G32</f>
        <v>0.83850000000000002</v>
      </c>
      <c r="O24" s="138">
        <f t="shared" si="9"/>
        <v>33437.283750000002</v>
      </c>
      <c r="P24" t="str">
        <f t="shared" si="3"/>
        <v>GBP</v>
      </c>
      <c r="Q24">
        <f t="shared" si="4"/>
        <v>0.75230393078803837</v>
      </c>
    </row>
    <row r="25" spans="1:17" x14ac:dyDescent="0.25">
      <c r="A25" t="s">
        <v>1097</v>
      </c>
      <c r="B25" t="s">
        <v>24</v>
      </c>
      <c r="C25" t="str">
        <f t="shared" si="10"/>
        <v>JPY</v>
      </c>
      <c r="D25">
        <f t="shared" si="2"/>
        <v>102.498</v>
      </c>
      <c r="E25" t="s">
        <v>1099</v>
      </c>
      <c r="F25" t="s">
        <v>6</v>
      </c>
      <c r="G25" s="112">
        <f>[4]currenciesATR!$B14</f>
        <v>136.245</v>
      </c>
      <c r="H25" s="112">
        <f>[4]currenciesATR!$C14</f>
        <v>0.86234999999999995</v>
      </c>
      <c r="I25" s="138">
        <f t="shared" si="5"/>
        <v>53169.817947667267</v>
      </c>
      <c r="J25" s="114">
        <f t="shared" si="6"/>
        <v>4</v>
      </c>
      <c r="K25" t="str">
        <f t="shared" si="7"/>
        <v>'GBPJPY':4,</v>
      </c>
      <c r="L25" t="s">
        <v>5</v>
      </c>
      <c r="M25" s="114">
        <f t="shared" si="8"/>
        <v>3</v>
      </c>
      <c r="N25" s="166">
        <f>G30</f>
        <v>114.254</v>
      </c>
      <c r="O25" s="138">
        <f t="shared" si="9"/>
        <v>33440.847626295144</v>
      </c>
      <c r="P25" t="str">
        <f t="shared" si="3"/>
        <v>JPY</v>
      </c>
      <c r="Q25">
        <f t="shared" si="4"/>
        <v>102.498</v>
      </c>
    </row>
    <row r="26" spans="1:17" x14ac:dyDescent="0.25">
      <c r="A26" t="s">
        <v>1094</v>
      </c>
      <c r="B26" t="s">
        <v>13</v>
      </c>
      <c r="C26" t="str">
        <f t="shared" si="10"/>
        <v>CAD</v>
      </c>
      <c r="D26">
        <f t="shared" si="2"/>
        <v>1.28542</v>
      </c>
      <c r="E26" t="s">
        <v>1097</v>
      </c>
      <c r="F26" t="s">
        <v>24</v>
      </c>
      <c r="G26" s="112">
        <f>[4]currenciesATR!$B15</f>
        <v>1.70865</v>
      </c>
      <c r="H26" s="112">
        <f>[4]currenciesATR!$C15</f>
        <v>9.3970000000000008E-3</v>
      </c>
      <c r="I26" s="138">
        <f t="shared" si="5"/>
        <v>53170.170061147328</v>
      </c>
      <c r="J26" s="114">
        <f t="shared" si="6"/>
        <v>4</v>
      </c>
      <c r="K26" t="str">
        <f t="shared" si="7"/>
        <v>'GBPCAD':4,</v>
      </c>
      <c r="L26" t="s">
        <v>13</v>
      </c>
      <c r="M26" s="114">
        <f t="shared" si="8"/>
        <v>3</v>
      </c>
      <c r="N26" s="166">
        <f>G27</f>
        <v>1.5413600000000001</v>
      </c>
      <c r="O26" s="138">
        <f t="shared" si="9"/>
        <v>33430.248768000005</v>
      </c>
      <c r="P26" t="str">
        <f t="shared" si="3"/>
        <v>NZD</v>
      </c>
      <c r="Q26">
        <f t="shared" si="4"/>
        <v>1.38320239017373</v>
      </c>
    </row>
    <row r="27" spans="1:17" x14ac:dyDescent="0.25">
      <c r="A27" t="s">
        <v>1089</v>
      </c>
      <c r="B27" t="s">
        <v>11</v>
      </c>
      <c r="C27" t="str">
        <f t="shared" si="10"/>
        <v>NZD</v>
      </c>
      <c r="D27">
        <f t="shared" si="2"/>
        <v>1.38320239017373</v>
      </c>
      <c r="E27" t="s">
        <v>1094</v>
      </c>
      <c r="F27" t="s">
        <v>13</v>
      </c>
      <c r="G27" s="112">
        <f>[4]currenciesATR!$B16</f>
        <v>1.5413600000000001</v>
      </c>
      <c r="H27" s="112">
        <f>[4]currenciesATR!$C16</f>
        <v>6.3530000000000001E-3</v>
      </c>
      <c r="I27" s="138">
        <f t="shared" si="5"/>
        <v>44573.665024000009</v>
      </c>
      <c r="J27" s="114">
        <f t="shared" si="6"/>
        <v>4</v>
      </c>
      <c r="K27" t="str">
        <f t="shared" si="7"/>
        <v>'EURNZD':4,</v>
      </c>
      <c r="L27" t="s">
        <v>10</v>
      </c>
      <c r="M27" s="114">
        <f t="shared" si="8"/>
        <v>3</v>
      </c>
      <c r="N27" s="166">
        <f>G33</f>
        <v>1.1146799999999999</v>
      </c>
      <c r="O27" s="138">
        <f t="shared" si="9"/>
        <v>33440.399999999994</v>
      </c>
      <c r="P27" t="str">
        <f t="shared" si="3"/>
        <v>USD</v>
      </c>
      <c r="Q27">
        <f t="shared" si="4"/>
        <v>1</v>
      </c>
    </row>
    <row r="28" spans="1:17" x14ac:dyDescent="0.25">
      <c r="A28" t="s">
        <v>1090</v>
      </c>
      <c r="B28" t="s">
        <v>12</v>
      </c>
      <c r="C28" t="str">
        <f t="shared" si="10"/>
        <v>AUD</v>
      </c>
      <c r="D28">
        <f t="shared" si="2"/>
        <v>1.3266118333775536</v>
      </c>
      <c r="E28" t="s">
        <v>1089</v>
      </c>
      <c r="F28" t="s">
        <v>11</v>
      </c>
      <c r="G28" s="112">
        <f>[4]currenciesATR!$B17</f>
        <v>1.4784900000000001</v>
      </c>
      <c r="H28" s="112">
        <f>[4]currenciesATR!$C17</f>
        <v>6.3965000000000003E-3</v>
      </c>
      <c r="I28" s="138">
        <f t="shared" si="5"/>
        <v>44579.43048000001</v>
      </c>
      <c r="J28" s="114">
        <f t="shared" si="6"/>
        <v>4</v>
      </c>
      <c r="K28" t="str">
        <f t="shared" si="7"/>
        <v>'EURAUD':4,</v>
      </c>
      <c r="L28" t="s">
        <v>23</v>
      </c>
      <c r="M28" s="114">
        <f t="shared" si="8"/>
        <v>3</v>
      </c>
      <c r="N28" s="166">
        <f>G14</f>
        <v>1.7630600000000001</v>
      </c>
      <c r="O28" s="138">
        <f>N28*M28/Q28*10000</f>
        <v>39869.838840000004</v>
      </c>
      <c r="P28" t="str">
        <f t="shared" si="3"/>
        <v>AUD</v>
      </c>
      <c r="Q28">
        <f t="shared" si="4"/>
        <v>1.3266118333775536</v>
      </c>
    </row>
    <row r="29" spans="1:17" x14ac:dyDescent="0.25">
      <c r="A29" t="s">
        <v>1091</v>
      </c>
      <c r="B29" t="s">
        <v>5</v>
      </c>
      <c r="C29" t="str">
        <f t="shared" si="10"/>
        <v>CAD</v>
      </c>
      <c r="D29">
        <f t="shared" si="2"/>
        <v>1.28542</v>
      </c>
      <c r="E29" t="s">
        <v>1090</v>
      </c>
      <c r="F29" t="s">
        <v>12</v>
      </c>
      <c r="G29" s="112">
        <f>[4]currenciesATR!$B18</f>
        <v>1.4328799999999999</v>
      </c>
      <c r="H29" s="112">
        <f>[4]currenciesATR!$C18</f>
        <v>4.8745000000000004E-3</v>
      </c>
      <c r="I29" s="138">
        <f t="shared" si="5"/>
        <v>44588.694745686233</v>
      </c>
      <c r="J29" s="114">
        <f t="shared" si="6"/>
        <v>4</v>
      </c>
      <c r="K29" t="str">
        <f t="shared" si="7"/>
        <v>'EURCAD':4,</v>
      </c>
      <c r="L29" t="s">
        <v>24</v>
      </c>
      <c r="M29" s="114">
        <f t="shared" si="8"/>
        <v>3</v>
      </c>
      <c r="N29" s="166">
        <f>G26</f>
        <v>1.70865</v>
      </c>
      <c r="O29" s="138">
        <f t="shared" si="9"/>
        <v>39877.627545860494</v>
      </c>
      <c r="P29" t="str">
        <f t="shared" si="3"/>
        <v>CAD</v>
      </c>
      <c r="Q29">
        <f t="shared" si="4"/>
        <v>1.28542</v>
      </c>
    </row>
    <row r="30" spans="1:17" x14ac:dyDescent="0.25">
      <c r="A30" t="s">
        <v>1092</v>
      </c>
      <c r="B30" t="s">
        <v>18</v>
      </c>
      <c r="C30" t="str">
        <f t="shared" si="10"/>
        <v>JPY</v>
      </c>
      <c r="D30">
        <f t="shared" si="2"/>
        <v>102.498</v>
      </c>
      <c r="E30" t="s">
        <v>1091</v>
      </c>
      <c r="F30" t="s">
        <v>5</v>
      </c>
      <c r="G30" s="112">
        <f>[4]currenciesATR!$B19</f>
        <v>114.254</v>
      </c>
      <c r="H30" s="112">
        <f>[4]currenciesATR!$C19</f>
        <v>0.51160000000000005</v>
      </c>
      <c r="I30" s="138">
        <f t="shared" si="5"/>
        <v>44587.796835060195</v>
      </c>
      <c r="J30" s="114">
        <f t="shared" si="6"/>
        <v>4</v>
      </c>
      <c r="K30" t="str">
        <f t="shared" si="7"/>
        <v>'EURJPY':4,</v>
      </c>
      <c r="L30" t="s">
        <v>26</v>
      </c>
      <c r="M30" s="114">
        <f t="shared" si="8"/>
        <v>3</v>
      </c>
      <c r="N30" s="166">
        <f>G23</f>
        <v>1.29077</v>
      </c>
      <c r="O30" s="138">
        <f t="shared" si="9"/>
        <v>39880.019361682404</v>
      </c>
      <c r="P30" t="str">
        <f t="shared" si="3"/>
        <v>CHF</v>
      </c>
      <c r="Q30">
        <f t="shared" si="4"/>
        <v>0.97099000000000002</v>
      </c>
    </row>
    <row r="31" spans="1:17" x14ac:dyDescent="0.25">
      <c r="A31" t="s">
        <v>1093</v>
      </c>
      <c r="B31" t="s">
        <v>19</v>
      </c>
      <c r="C31" t="str">
        <f t="shared" si="10"/>
        <v>CHF</v>
      </c>
      <c r="D31">
        <f t="shared" si="2"/>
        <v>0.97099000000000002</v>
      </c>
      <c r="E31" t="s">
        <v>1092</v>
      </c>
      <c r="F31" t="s">
        <v>18</v>
      </c>
      <c r="G31" s="112">
        <f>[4]currenciesATR!$B20</f>
        <v>1.0824199999999999</v>
      </c>
      <c r="H31" s="112">
        <f>[4]currenciesATR!$C20</f>
        <v>2.4620000000000002E-3</v>
      </c>
      <c r="I31" s="138">
        <f t="shared" si="5"/>
        <v>44590.366533125976</v>
      </c>
      <c r="J31" s="114">
        <f t="shared" si="6"/>
        <v>4</v>
      </c>
      <c r="K31" t="str">
        <f t="shared" si="7"/>
        <v>'EURCHF':4,</v>
      </c>
      <c r="L31" t="s">
        <v>6</v>
      </c>
      <c r="M31" s="114">
        <f t="shared" si="8"/>
        <v>3</v>
      </c>
      <c r="N31" s="166">
        <f>G25</f>
        <v>136.245</v>
      </c>
      <c r="O31" s="138">
        <f t="shared" si="9"/>
        <v>39877.363460750457</v>
      </c>
      <c r="P31" t="str">
        <f t="shared" si="3"/>
        <v>JPY</v>
      </c>
      <c r="Q31">
        <f t="shared" si="4"/>
        <v>102.498</v>
      </c>
    </row>
    <row r="32" spans="1:17" x14ac:dyDescent="0.25">
      <c r="A32" t="s">
        <v>1095</v>
      </c>
      <c r="B32" t="s">
        <v>10</v>
      </c>
      <c r="C32" t="str">
        <f t="shared" si="10"/>
        <v>GBP</v>
      </c>
      <c r="D32">
        <f t="shared" si="2"/>
        <v>0.75230393078803837</v>
      </c>
      <c r="E32" t="s">
        <v>1093</v>
      </c>
      <c r="F32" t="s">
        <v>19</v>
      </c>
      <c r="G32" s="112">
        <f>[4]currenciesATR!$B21</f>
        <v>0.83850000000000002</v>
      </c>
      <c r="H32" s="112">
        <f>[4]currenciesATR!$C21</f>
        <v>4.0755000000000001E-3</v>
      </c>
      <c r="I32" s="138">
        <f t="shared" si="5"/>
        <v>44583.044999999998</v>
      </c>
      <c r="J32" s="114">
        <f t="shared" si="6"/>
        <v>4</v>
      </c>
      <c r="K32" t="str">
        <f t="shared" si="7"/>
        <v>'EURGBP':4,</v>
      </c>
      <c r="L32" t="s">
        <v>25</v>
      </c>
      <c r="M32" s="114">
        <f t="shared" si="8"/>
        <v>3</v>
      </c>
      <c r="N32" s="166">
        <f>G22</f>
        <v>1.8379799999999999</v>
      </c>
      <c r="O32" s="138">
        <f t="shared" si="9"/>
        <v>39863.580624000002</v>
      </c>
      <c r="P32" t="str">
        <f t="shared" si="3"/>
        <v>NZD</v>
      </c>
      <c r="Q32">
        <f t="shared" si="4"/>
        <v>1.38320239017373</v>
      </c>
    </row>
    <row r="33" spans="1:17" x14ac:dyDescent="0.25">
      <c r="A33" t="s">
        <v>1087</v>
      </c>
      <c r="B33" t="s">
        <v>3</v>
      </c>
      <c r="C33" t="str">
        <f t="shared" si="10"/>
        <v>USD</v>
      </c>
      <c r="D33">
        <f t="shared" si="2"/>
        <v>1</v>
      </c>
      <c r="E33" t="s">
        <v>1095</v>
      </c>
      <c r="F33" t="s">
        <v>10</v>
      </c>
      <c r="G33" s="112">
        <f>[4]currenciesATR!$B22</f>
        <v>1.1146799999999999</v>
      </c>
      <c r="H33" s="112">
        <f>[4]currenciesATR!$C22</f>
        <v>3.9954999999999999E-3</v>
      </c>
      <c r="I33" s="138">
        <f t="shared" si="5"/>
        <v>44587.199999999997</v>
      </c>
      <c r="J33" s="114">
        <f t="shared" si="6"/>
        <v>4</v>
      </c>
      <c r="K33" t="str">
        <f t="shared" si="7"/>
        <v>'EURUSD':4,</v>
      </c>
      <c r="L33" t="s">
        <v>14</v>
      </c>
      <c r="M33" s="114">
        <f t="shared" si="8"/>
        <v>3</v>
      </c>
      <c r="N33" s="166">
        <f>G24</f>
        <v>1.32925</v>
      </c>
      <c r="O33" s="138">
        <f t="shared" si="9"/>
        <v>39877.5</v>
      </c>
      <c r="P33" t="str">
        <f t="shared" si="3"/>
        <v>USD</v>
      </c>
      <c r="Q33">
        <f t="shared" si="4"/>
        <v>1</v>
      </c>
    </row>
    <row r="34" spans="1:17" x14ac:dyDescent="0.25">
      <c r="A34" t="s">
        <v>1103</v>
      </c>
      <c r="B34" t="s">
        <v>2</v>
      </c>
      <c r="C34" t="str">
        <f t="shared" si="10"/>
        <v>JPY</v>
      </c>
      <c r="D34">
        <f t="shared" si="2"/>
        <v>102.498</v>
      </c>
      <c r="E34" t="s">
        <v>1087</v>
      </c>
      <c r="F34" t="s">
        <v>3</v>
      </c>
      <c r="G34" s="112">
        <f>[4]currenciesATR!$B23</f>
        <v>79.712999999999994</v>
      </c>
      <c r="H34" s="112">
        <f>[4]currenciesATR!$C23</f>
        <v>0.36314999999999997</v>
      </c>
      <c r="I34" s="138">
        <f t="shared" si="5"/>
        <v>46662.178774219981</v>
      </c>
      <c r="J34" s="114">
        <f t="shared" si="6"/>
        <v>6</v>
      </c>
      <c r="K34" t="str">
        <f t="shared" si="7"/>
        <v>'CADJPY':6,</v>
      </c>
      <c r="L34" t="s">
        <v>29</v>
      </c>
      <c r="M34" s="114">
        <f t="shared" si="8"/>
        <v>5</v>
      </c>
      <c r="N34" s="166">
        <f>G19</f>
        <v>0.92923999999999995</v>
      </c>
      <c r="O34" s="138">
        <f t="shared" si="9"/>
        <v>36145.384387982136</v>
      </c>
      <c r="P34" t="str">
        <f t="shared" si="3"/>
        <v>CAD</v>
      </c>
      <c r="Q34">
        <f t="shared" si="4"/>
        <v>1.28542</v>
      </c>
    </row>
    <row r="35" spans="1:17" x14ac:dyDescent="0.25">
      <c r="A35" t="s">
        <v>1088</v>
      </c>
      <c r="B35" t="s">
        <v>4</v>
      </c>
      <c r="C35" t="str">
        <f t="shared" si="10"/>
        <v>JPY</v>
      </c>
      <c r="D35">
        <f t="shared" si="2"/>
        <v>102.498</v>
      </c>
      <c r="E35" t="s">
        <v>1103</v>
      </c>
      <c r="F35" t="s">
        <v>2</v>
      </c>
      <c r="G35" s="112">
        <f>[4]currenciesATR!$B24</f>
        <v>74.09</v>
      </c>
      <c r="H35" s="112">
        <f>[4]currenciesATR!$C24</f>
        <v>0.35065000000000002</v>
      </c>
      <c r="I35" s="138">
        <f t="shared" si="5"/>
        <v>50599.036078752753</v>
      </c>
      <c r="J35" s="114">
        <f t="shared" si="6"/>
        <v>7</v>
      </c>
      <c r="K35" t="str">
        <f t="shared" si="7"/>
        <v>'NZDJPY':7,</v>
      </c>
      <c r="L35" t="s">
        <v>28</v>
      </c>
      <c r="M35" s="114">
        <f t="shared" si="8"/>
        <v>5</v>
      </c>
      <c r="N35" s="166">
        <f>G21</f>
        <v>0.70191000000000003</v>
      </c>
      <c r="O35" s="138">
        <f t="shared" si="9"/>
        <v>36144.038558584536</v>
      </c>
      <c r="P35" t="str">
        <f t="shared" si="3"/>
        <v>CHF</v>
      </c>
      <c r="Q35">
        <f t="shared" si="4"/>
        <v>0.97099000000000002</v>
      </c>
    </row>
    <row r="36" spans="1:17" x14ac:dyDescent="0.25">
      <c r="A36" t="s">
        <v>1104</v>
      </c>
      <c r="B36" t="s">
        <v>17</v>
      </c>
      <c r="C36" t="str">
        <f t="shared" si="10"/>
        <v>JPY</v>
      </c>
      <c r="D36">
        <f t="shared" si="2"/>
        <v>102.498</v>
      </c>
      <c r="E36" t="s">
        <v>1088</v>
      </c>
      <c r="F36" t="s">
        <v>4</v>
      </c>
      <c r="G36" s="112">
        <f>[4]currenciesATR!$B25</f>
        <v>105.535</v>
      </c>
      <c r="H36" s="112">
        <f>[4]currenciesATR!$C25</f>
        <v>0.40550000000000003</v>
      </c>
      <c r="I36" s="138">
        <f t="shared" si="5"/>
        <v>51481.492321801401</v>
      </c>
      <c r="J36" s="114">
        <f t="shared" si="6"/>
        <v>5</v>
      </c>
      <c r="K36" t="str">
        <f t="shared" si="7"/>
        <v>'CHFJPY':5,</v>
      </c>
      <c r="L36" t="s">
        <v>2</v>
      </c>
      <c r="M36" s="114">
        <f t="shared" si="8"/>
        <v>5</v>
      </c>
      <c r="N36" s="166">
        <f>G35</f>
        <v>74.09</v>
      </c>
      <c r="O36" s="138">
        <f t="shared" si="9"/>
        <v>36142.168627680541</v>
      </c>
      <c r="P36" t="str">
        <f t="shared" si="3"/>
        <v>JPY</v>
      </c>
      <c r="Q36">
        <f t="shared" si="4"/>
        <v>102.498</v>
      </c>
    </row>
    <row r="37" spans="1:17" x14ac:dyDescent="0.25">
      <c r="A37" t="s">
        <v>1106</v>
      </c>
      <c r="B37" t="s">
        <v>16</v>
      </c>
      <c r="C37" t="str">
        <f t="shared" si="10"/>
        <v>USD</v>
      </c>
      <c r="D37">
        <f t="shared" si="2"/>
        <v>1</v>
      </c>
      <c r="E37" t="s">
        <v>1104</v>
      </c>
      <c r="F37" t="s">
        <v>17</v>
      </c>
      <c r="G37" s="112">
        <f>[4]currenciesATR!$B26</f>
        <v>0.72296000000000005</v>
      </c>
      <c r="H37" s="112">
        <f>[4]currenciesATR!$C26</f>
        <v>3.0270000000000002E-3</v>
      </c>
      <c r="I37" s="138">
        <f t="shared" si="5"/>
        <v>50607.200000000004</v>
      </c>
      <c r="J37" s="114">
        <f t="shared" si="6"/>
        <v>7</v>
      </c>
      <c r="K37" t="str">
        <f t="shared" si="7"/>
        <v>'NZDUSD':7,</v>
      </c>
      <c r="L37" t="s">
        <v>17</v>
      </c>
      <c r="M37" s="114">
        <f t="shared" si="8"/>
        <v>5</v>
      </c>
      <c r="N37" s="166">
        <f>G37</f>
        <v>0.72296000000000005</v>
      </c>
      <c r="O37" s="138">
        <f t="shared" si="9"/>
        <v>36148</v>
      </c>
      <c r="P37" t="str">
        <f t="shared" si="3"/>
        <v>USD</v>
      </c>
      <c r="Q37">
        <f t="shared" si="4"/>
        <v>1</v>
      </c>
    </row>
    <row r="38" spans="1:17" x14ac:dyDescent="0.25">
      <c r="A38" t="s">
        <v>1105</v>
      </c>
      <c r="B38" t="s">
        <v>15</v>
      </c>
      <c r="C38" t="str">
        <f t="shared" si="10"/>
        <v>CHF</v>
      </c>
      <c r="D38">
        <f t="shared" si="2"/>
        <v>0.97099000000000002</v>
      </c>
      <c r="E38" t="s">
        <v>1106</v>
      </c>
      <c r="F38" t="s">
        <v>16</v>
      </c>
      <c r="G38" s="112">
        <f>[4]currenciesATR!$B27</f>
        <v>0.97099000000000002</v>
      </c>
      <c r="H38" s="112">
        <f>[4]currenciesATR!$C27</f>
        <v>2.846E-3</v>
      </c>
      <c r="I38" s="138">
        <f t="shared" si="5"/>
        <v>50000</v>
      </c>
      <c r="J38" s="114">
        <f t="shared" si="6"/>
        <v>5</v>
      </c>
      <c r="K38" t="str">
        <f t="shared" si="7"/>
        <v>'USDCHF':5,</v>
      </c>
      <c r="L38" t="s">
        <v>15</v>
      </c>
      <c r="M38" s="114">
        <f t="shared" si="8"/>
        <v>4</v>
      </c>
      <c r="N38" s="166">
        <f>G39</f>
        <v>1.28542</v>
      </c>
      <c r="O38" s="138">
        <f t="shared" si="9"/>
        <v>40000</v>
      </c>
      <c r="P38" t="str">
        <f t="shared" si="3"/>
        <v>CAD</v>
      </c>
      <c r="Q38">
        <f t="shared" si="4"/>
        <v>1.28542</v>
      </c>
    </row>
    <row r="39" spans="1:17" x14ac:dyDescent="0.25">
      <c r="A39" t="s">
        <v>1107</v>
      </c>
      <c r="B39" t="s">
        <v>8</v>
      </c>
      <c r="C39" t="str">
        <f t="shared" si="10"/>
        <v>CAD</v>
      </c>
      <c r="D39">
        <f t="shared" si="2"/>
        <v>1.28542</v>
      </c>
      <c r="E39" t="s">
        <v>1105</v>
      </c>
      <c r="F39" t="s">
        <v>15</v>
      </c>
      <c r="G39" s="112">
        <f>[4]currenciesATR!$B28</f>
        <v>1.28542</v>
      </c>
      <c r="H39" s="112">
        <f>[4]currenciesATR!$C28</f>
        <v>4.3074999999999997E-3</v>
      </c>
      <c r="I39" s="138">
        <f t="shared" si="5"/>
        <v>50000</v>
      </c>
      <c r="J39" s="114">
        <f t="shared" si="6"/>
        <v>5</v>
      </c>
      <c r="K39" t="str">
        <f t="shared" si="7"/>
        <v>'USDCAD':5,</v>
      </c>
      <c r="L39" t="s">
        <v>16</v>
      </c>
      <c r="M39" s="114">
        <f t="shared" si="8"/>
        <v>4</v>
      </c>
      <c r="N39" s="166">
        <f>G38</f>
        <v>0.97099000000000002</v>
      </c>
      <c r="O39" s="138">
        <f t="shared" si="9"/>
        <v>40000</v>
      </c>
      <c r="P39" t="str">
        <f t="shared" si="3"/>
        <v>CHF</v>
      </c>
      <c r="Q39">
        <f t="shared" si="4"/>
        <v>0.97099000000000002</v>
      </c>
    </row>
    <row r="40" spans="1:17" x14ac:dyDescent="0.25">
      <c r="A40" t="s">
        <v>1133</v>
      </c>
      <c r="B40" t="s">
        <v>29</v>
      </c>
      <c r="C40" t="str">
        <f t="shared" si="10"/>
        <v>JPY</v>
      </c>
      <c r="D40">
        <f t="shared" si="2"/>
        <v>102.498</v>
      </c>
      <c r="E40" t="s">
        <v>1107</v>
      </c>
      <c r="F40" t="s">
        <v>8</v>
      </c>
      <c r="G40" s="112">
        <f>[4]currenciesATR!$B29</f>
        <v>102.498</v>
      </c>
      <c r="H40" s="112">
        <f>[4]currenciesATR!$C29</f>
        <v>0.29270000000000002</v>
      </c>
      <c r="I40" s="138">
        <f t="shared" si="5"/>
        <v>50000</v>
      </c>
      <c r="J40" s="114">
        <f t="shared" si="6"/>
        <v>5</v>
      </c>
      <c r="K40" t="str">
        <f t="shared" si="7"/>
        <v>'USDJPY':5,</v>
      </c>
      <c r="L40" t="s">
        <v>8</v>
      </c>
      <c r="M40" s="114">
        <f t="shared" si="8"/>
        <v>4</v>
      </c>
      <c r="N40" s="166">
        <f>G40</f>
        <v>102.498</v>
      </c>
      <c r="O40" s="138">
        <f t="shared" si="9"/>
        <v>40000</v>
      </c>
      <c r="P40" t="str">
        <f t="shared" si="3"/>
        <v>JPY</v>
      </c>
      <c r="Q40">
        <f t="shared" si="4"/>
        <v>102.498</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102.498</v>
      </c>
      <c r="O54" s="139">
        <f t="shared" si="12"/>
        <v>14108.763097816542</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102.498</v>
      </c>
      <c r="O71" s="139">
        <f t="shared" si="12"/>
        <v>434.418232550879</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1.28542</v>
      </c>
      <c r="O94" s="139">
        <f t="shared" si="16"/>
        <v>273.06250097244481</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0.89711845552086711</v>
      </c>
      <c r="O117" s="139">
        <f t="shared" si="19"/>
        <v>10834.689599999998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1.3266118333775536</v>
      </c>
      <c r="O118" s="139">
        <f t="shared" si="19"/>
        <v>6359.8106000000007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102.498</v>
      </c>
      <c r="O119" s="139">
        <f t="shared" si="19"/>
        <v>487.81439637846591</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0.89711845552086711</v>
      </c>
      <c r="O120" s="139">
        <f t="shared" si="19"/>
        <v>4319.3849999999993</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0.89711845552086711</v>
      </c>
      <c r="O121" s="139">
        <f t="shared" si="19"/>
        <v>1254.0149999999999</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0.89711845552086711</v>
      </c>
      <c r="O122" s="139">
        <f t="shared" si="19"/>
        <v>1476.9509999999998</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0.89711845552086711</v>
      </c>
      <c r="O123" s="139">
        <f t="shared" si="19"/>
        <v>7217.552999999999</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1.28542</v>
      </c>
      <c r="O124" s="139">
        <f t="shared" si="19"/>
        <v>1166.9337648395076</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0.89711845552086711</v>
      </c>
      <c r="O126" s="139">
        <f t="shared" si="19"/>
        <v>5796.3359999999993</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0.89711845552086711</v>
      </c>
      <c r="O128" s="139">
        <f t="shared" si="19"/>
        <v>678.84011999999984</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0.89711845552086711</v>
      </c>
      <c r="O129" s="139">
        <f t="shared" si="19"/>
        <v>3232.5719999999997</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0.89711845552086711</v>
      </c>
      <c r="O130" s="139">
        <f t="shared" si="19"/>
        <v>542.84915999999987</v>
      </c>
      <c r="P130" s="114">
        <f t="shared" ref="P130:P148" si="21">ROUND($B$3/O130,0)</f>
        <v>18</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0.75230393078803837</v>
      </c>
      <c r="O131" s="139">
        <f t="shared" si="19"/>
        <v>1993.875</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1.3266118333775536</v>
      </c>
      <c r="O133" s="139">
        <f t="shared" si="19"/>
        <v>565.35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1.3266118333775536</v>
      </c>
      <c r="O136" s="139">
        <f t="shared" si="19"/>
        <v>753.80000000000007</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1.3266118333775536</v>
      </c>
      <c r="O137" s="139">
        <f t="shared" si="19"/>
        <v>2449.8500000000004</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0.89711845552086711</v>
      </c>
      <c r="O138" s="139">
        <f t="shared" si="19"/>
        <v>12540.149999999998</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0.89711845552086711</v>
      </c>
      <c r="O139" s="139">
        <f t="shared" ref="O139:O170" si="23">M139/N139</f>
        <v>418.00499999999994</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102.498</v>
      </c>
      <c r="O141" s="139">
        <f t="shared" si="23"/>
        <v>4878.1439637846588</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0.75230393078803837</v>
      </c>
      <c r="O142" s="139">
        <f t="shared" si="23"/>
        <v>5665.2635</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0.75230393078803837</v>
      </c>
      <c r="O143" s="139">
        <f t="shared" si="23"/>
        <v>5233.2572499999997</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0.75230393078803837</v>
      </c>
      <c r="O144" s="139">
        <f t="shared" si="23"/>
        <v>408.07974999999999</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0.97099000000000002</v>
      </c>
      <c r="O146" s="139">
        <f t="shared" si="23"/>
        <v>621.01566442496835</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0.89711845552086711</v>
      </c>
      <c r="O149" s="139">
        <f t="shared" si="23"/>
        <v>610.84463999999991</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102.498</v>
      </c>
      <c r="O151" s="139">
        <f t="shared" si="23"/>
        <v>12457.608928954711</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0.75230393078803837</v>
      </c>
      <c r="O152" s="139">
        <f t="shared" si="23"/>
        <v>2342.1385</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1.28542</v>
      </c>
      <c r="O164" s="139">
        <f t="shared" si="23"/>
        <v>4583.7158282895862</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0.89711845552086711</v>
      </c>
      <c r="O165" s="139">
        <f t="shared" si="23"/>
        <v>7733.6498399999991</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0.75230393078803837</v>
      </c>
      <c r="O166" s="139">
        <f t="shared" si="23"/>
        <v>1595.1</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0.97099000000000002</v>
      </c>
      <c r="O167" s="139">
        <f t="shared" si="23"/>
        <v>8816.77463207654</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0.89711845552086711</v>
      </c>
      <c r="O168" s="139">
        <f t="shared" si="23"/>
        <v>836.00999999999988</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0.89711845552086711</v>
      </c>
      <c r="O169" s="139">
        <f t="shared" si="23"/>
        <v>3539.1089999999995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0.89711845552086711</v>
      </c>
      <c r="O170" s="139">
        <f t="shared" si="23"/>
        <v>1752.2769599999997</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0.89711845552086711</v>
      </c>
      <c r="O172" s="139">
        <f>M172/N172</f>
        <v>29573.575079999995</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1.3266118333775536</v>
      </c>
      <c r="O173" s="139">
        <f>M173/N173</f>
        <v>1809.1200000000001</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7" t="s">
        <v>33</v>
      </c>
      <c r="B1" s="287"/>
      <c r="C1" s="6"/>
      <c r="D1" s="288" t="s">
        <v>34</v>
      </c>
      <c r="E1" s="288"/>
      <c r="F1" s="289"/>
      <c r="G1" s="289"/>
      <c r="H1" s="289"/>
      <c r="I1" s="289"/>
      <c r="J1" s="289"/>
      <c r="K1" s="289"/>
      <c r="L1" s="289"/>
      <c r="M1" s="289"/>
      <c r="N1" s="289"/>
      <c r="O1" s="289"/>
      <c r="P1" s="289"/>
      <c r="Q1" s="289"/>
      <c r="R1" s="289"/>
      <c r="S1" s="289"/>
    </row>
    <row r="2" spans="1:58" ht="15.75" x14ac:dyDescent="0.25">
      <c r="A2" s="290" t="s">
        <v>35</v>
      </c>
      <c r="B2" s="290"/>
      <c r="C2" s="6"/>
      <c r="D2" s="291">
        <v>41080</v>
      </c>
      <c r="E2" s="291"/>
      <c r="F2" s="292"/>
      <c r="G2" s="292"/>
      <c r="H2" s="292"/>
      <c r="I2" s="292"/>
      <c r="J2" s="292"/>
      <c r="K2" s="292"/>
      <c r="L2" s="292"/>
      <c r="M2" s="292"/>
      <c r="N2" s="292"/>
      <c r="O2" s="292"/>
      <c r="P2" s="292"/>
      <c r="Q2" s="292"/>
      <c r="R2" s="292"/>
      <c r="S2" s="292"/>
    </row>
    <row r="3" spans="1:58" ht="15.75" x14ac:dyDescent="0.25">
      <c r="A3" s="290" t="s">
        <v>36</v>
      </c>
      <c r="B3" s="290"/>
      <c r="D3" s="293" t="s">
        <v>37</v>
      </c>
      <c r="E3" s="293"/>
      <c r="F3" s="293"/>
      <c r="G3" s="8"/>
      <c r="H3" s="8"/>
      <c r="I3" s="8"/>
      <c r="J3" s="8"/>
      <c r="K3" s="8"/>
      <c r="L3" s="8"/>
      <c r="M3" s="8"/>
      <c r="N3" s="8"/>
      <c r="O3" s="8"/>
      <c r="P3" s="8"/>
      <c r="Q3" s="8"/>
      <c r="R3" s="8"/>
      <c r="S3" s="8"/>
    </row>
    <row r="4" spans="1:58" ht="15.75" x14ac:dyDescent="0.25">
      <c r="A4" s="290" t="s">
        <v>38</v>
      </c>
      <c r="B4" s="290"/>
      <c r="D4" s="9">
        <v>1</v>
      </c>
      <c r="E4" s="9">
        <v>2</v>
      </c>
      <c r="F4" s="9">
        <v>3</v>
      </c>
      <c r="G4" s="10"/>
      <c r="H4" s="11"/>
      <c r="I4" s="11"/>
      <c r="J4" s="11"/>
      <c r="K4" s="11"/>
      <c r="L4" s="11"/>
      <c r="M4" s="11"/>
      <c r="N4" s="11"/>
      <c r="O4" s="11"/>
      <c r="P4" s="11"/>
      <c r="Q4" s="11"/>
      <c r="R4" s="11"/>
      <c r="S4" s="11"/>
    </row>
    <row r="5" spans="1:58" x14ac:dyDescent="0.25">
      <c r="A5" s="290" t="s">
        <v>39</v>
      </c>
      <c r="B5" s="290"/>
      <c r="D5" s="12" t="s">
        <v>40</v>
      </c>
      <c r="E5" s="12" t="s">
        <v>41</v>
      </c>
      <c r="F5" s="12" t="s">
        <v>41</v>
      </c>
      <c r="G5" s="13"/>
      <c r="H5" s="295" t="s">
        <v>42</v>
      </c>
      <c r="I5" s="296"/>
      <c r="J5" s="296"/>
      <c r="K5" s="296"/>
      <c r="L5" s="296"/>
      <c r="M5" s="296"/>
      <c r="N5" s="296"/>
      <c r="O5" s="296"/>
      <c r="P5" s="296"/>
      <c r="Q5" s="296"/>
      <c r="R5" s="296"/>
      <c r="S5" s="297"/>
    </row>
    <row r="6" spans="1:58" x14ac:dyDescent="0.25">
      <c r="A6" s="14"/>
      <c r="B6" s="14"/>
      <c r="C6" s="15"/>
      <c r="D6" s="16"/>
      <c r="E6" s="16" t="s">
        <v>43</v>
      </c>
      <c r="F6" s="16" t="s">
        <v>44</v>
      </c>
      <c r="G6" s="17"/>
      <c r="H6" s="298" t="s">
        <v>45</v>
      </c>
      <c r="I6" s="299"/>
      <c r="J6" s="300"/>
      <c r="K6" s="301" t="s">
        <v>46</v>
      </c>
      <c r="L6" s="302"/>
      <c r="M6" s="303"/>
      <c r="N6" s="304" t="s">
        <v>47</v>
      </c>
      <c r="O6" s="305"/>
      <c r="P6" s="306"/>
      <c r="Q6" s="307" t="s">
        <v>48</v>
      </c>
      <c r="R6" s="308"/>
      <c r="S6" s="309"/>
    </row>
    <row r="7" spans="1:58" x14ac:dyDescent="0.25">
      <c r="A7" s="18"/>
      <c r="B7" s="18"/>
      <c r="C7" s="15"/>
      <c r="D7" s="19"/>
      <c r="E7" s="20"/>
      <c r="F7" s="21"/>
      <c r="G7" s="21"/>
      <c r="H7" s="294" t="s">
        <v>49</v>
      </c>
      <c r="I7" s="294"/>
      <c r="J7" s="294"/>
      <c r="K7" s="294"/>
      <c r="L7" s="294"/>
      <c r="M7" s="294"/>
      <c r="N7" s="294"/>
      <c r="O7" s="294"/>
      <c r="P7" s="294"/>
      <c r="Q7" s="294"/>
      <c r="R7" s="294"/>
      <c r="S7" s="294"/>
      <c r="U7" s="294" t="s">
        <v>50</v>
      </c>
      <c r="V7" s="294"/>
      <c r="W7" s="294"/>
      <c r="X7" s="294"/>
      <c r="Y7" s="294"/>
      <c r="Z7" s="294"/>
      <c r="AA7" s="294"/>
      <c r="AB7" s="294"/>
      <c r="AC7" s="294"/>
      <c r="AD7" s="294"/>
      <c r="AE7" s="294"/>
      <c r="AF7" s="294"/>
      <c r="AU7" s="294" t="s">
        <v>51</v>
      </c>
      <c r="AV7" s="294"/>
      <c r="AW7" s="294"/>
      <c r="AX7" s="294"/>
      <c r="AY7" s="294"/>
      <c r="AZ7" s="294"/>
      <c r="BA7" s="294"/>
      <c r="BB7" s="294"/>
      <c r="BC7" s="294"/>
      <c r="BD7" s="294"/>
      <c r="BE7" s="294"/>
      <c r="BF7" s="294"/>
    </row>
    <row r="8" spans="1:58" x14ac:dyDescent="0.25">
      <c r="A8" s="310" t="s">
        <v>52</v>
      </c>
      <c r="B8" s="310"/>
      <c r="D8" s="311" t="s">
        <v>53</v>
      </c>
      <c r="E8" s="311"/>
      <c r="F8" s="312"/>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4" t="s">
        <v>49</v>
      </c>
      <c r="I35" s="294"/>
      <c r="J35" s="294"/>
      <c r="K35" s="294"/>
      <c r="L35" s="294"/>
      <c r="M35" s="294"/>
      <c r="N35" s="294"/>
      <c r="O35" s="294"/>
      <c r="P35" s="294"/>
      <c r="Q35" s="294"/>
      <c r="R35" s="294"/>
      <c r="S35" s="294"/>
      <c r="U35" s="294" t="s">
        <v>50</v>
      </c>
      <c r="V35" s="294"/>
      <c r="W35" s="294"/>
      <c r="X35" s="294"/>
      <c r="Y35" s="294"/>
      <c r="Z35" s="294"/>
      <c r="AA35" s="294"/>
      <c r="AB35" s="294"/>
      <c r="AC35" s="294"/>
      <c r="AD35" s="294"/>
      <c r="AE35" s="294"/>
      <c r="AF35" s="294"/>
      <c r="AH35" s="294" t="s">
        <v>112</v>
      </c>
      <c r="AI35" s="294"/>
      <c r="AJ35" s="294"/>
      <c r="AK35" s="294"/>
      <c r="AL35" s="294"/>
      <c r="AM35" s="294"/>
      <c r="AN35" s="294"/>
      <c r="AO35" s="294"/>
      <c r="AP35" s="294"/>
      <c r="AQ35" s="294"/>
      <c r="AR35" s="294"/>
      <c r="AS35" s="294"/>
      <c r="AU35" s="294" t="s">
        <v>51</v>
      </c>
      <c r="AV35" s="294"/>
      <c r="AW35" s="294"/>
      <c r="AX35" s="294"/>
      <c r="AY35" s="294"/>
      <c r="AZ35" s="294"/>
      <c r="BA35" s="294"/>
      <c r="BB35" s="294"/>
      <c r="BC35" s="294"/>
      <c r="BD35" s="294"/>
      <c r="BE35" s="294"/>
      <c r="BF35" s="294"/>
    </row>
    <row r="36" spans="1:58" x14ac:dyDescent="0.25">
      <c r="A36" s="310" t="s">
        <v>113</v>
      </c>
      <c r="B36" s="310"/>
      <c r="D36" s="311" t="s">
        <v>114</v>
      </c>
      <c r="E36" s="311"/>
      <c r="F36" s="312"/>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4" t="s">
        <v>49</v>
      </c>
      <c r="I47" s="294"/>
      <c r="J47" s="294"/>
      <c r="K47" s="294"/>
      <c r="L47" s="294"/>
      <c r="M47" s="294"/>
      <c r="N47" s="294"/>
      <c r="O47" s="294"/>
      <c r="P47" s="294"/>
      <c r="Q47" s="294"/>
      <c r="R47" s="294"/>
      <c r="S47" s="294"/>
      <c r="U47" s="294" t="s">
        <v>50</v>
      </c>
      <c r="V47" s="294"/>
      <c r="W47" s="294"/>
      <c r="X47" s="294"/>
      <c r="Y47" s="294"/>
      <c r="Z47" s="294"/>
      <c r="AA47" s="294"/>
      <c r="AB47" s="294"/>
      <c r="AC47" s="294"/>
      <c r="AD47" s="294"/>
      <c r="AE47" s="294"/>
      <c r="AF47" s="294"/>
      <c r="AH47" s="294" t="s">
        <v>112</v>
      </c>
      <c r="AI47" s="294"/>
      <c r="AJ47" s="294"/>
      <c r="AK47" s="294"/>
      <c r="AL47" s="294"/>
      <c r="AM47" s="294"/>
      <c r="AN47" s="294"/>
      <c r="AO47" s="294"/>
      <c r="AP47" s="294"/>
      <c r="AQ47" s="294"/>
      <c r="AR47" s="294"/>
      <c r="AS47" s="294"/>
      <c r="AU47" s="294" t="s">
        <v>51</v>
      </c>
      <c r="AV47" s="294"/>
      <c r="AW47" s="294"/>
      <c r="AX47" s="294"/>
      <c r="AY47" s="294"/>
      <c r="AZ47" s="294"/>
      <c r="BA47" s="294"/>
      <c r="BB47" s="294"/>
      <c r="BC47" s="294"/>
      <c r="BD47" s="294"/>
      <c r="BE47" s="294"/>
      <c r="BF47" s="294"/>
    </row>
    <row r="48" spans="1:58" x14ac:dyDescent="0.25">
      <c r="A48" s="310" t="s">
        <v>131</v>
      </c>
      <c r="B48" s="310"/>
      <c r="C48" s="14"/>
      <c r="D48" s="311" t="s">
        <v>132</v>
      </c>
      <c r="E48" s="311"/>
      <c r="F48" s="312"/>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4" t="s">
        <v>166</v>
      </c>
      <c r="I65" s="294"/>
      <c r="J65" s="294"/>
      <c r="K65" s="294"/>
      <c r="L65" s="294"/>
      <c r="M65" s="294"/>
      <c r="N65" s="294"/>
      <c r="O65" s="294"/>
      <c r="P65" s="294"/>
      <c r="Q65" s="294"/>
      <c r="R65" s="294"/>
      <c r="S65" s="294"/>
      <c r="U65" s="313" t="s">
        <v>49</v>
      </c>
      <c r="V65" s="313"/>
      <c r="W65" s="313"/>
      <c r="X65" s="313"/>
      <c r="Y65" s="313"/>
      <c r="Z65" s="313"/>
      <c r="AA65" s="313"/>
      <c r="AB65" s="313"/>
      <c r="AC65" s="313"/>
      <c r="AD65" s="313"/>
      <c r="AE65" s="313"/>
      <c r="AF65" s="313"/>
      <c r="AH65" s="294" t="s">
        <v>50</v>
      </c>
      <c r="AI65" s="294"/>
      <c r="AJ65" s="294"/>
      <c r="AK65" s="294"/>
      <c r="AL65" s="294"/>
      <c r="AM65" s="294"/>
      <c r="AN65" s="294"/>
      <c r="AO65" s="294"/>
      <c r="AP65" s="294"/>
      <c r="AQ65" s="294"/>
      <c r="AR65" s="294"/>
      <c r="AS65" s="294"/>
      <c r="AU65" s="294" t="s">
        <v>51</v>
      </c>
      <c r="AV65" s="294"/>
      <c r="AW65" s="294"/>
      <c r="AX65" s="294"/>
      <c r="AY65" s="294"/>
      <c r="AZ65" s="294"/>
      <c r="BA65" s="294"/>
      <c r="BB65" s="294"/>
      <c r="BC65" s="294"/>
      <c r="BD65" s="294"/>
      <c r="BE65" s="294"/>
      <c r="BF65" s="294"/>
    </row>
    <row r="66" spans="1:58" x14ac:dyDescent="0.25">
      <c r="A66" s="314" t="s">
        <v>167</v>
      </c>
      <c r="B66" s="314"/>
      <c r="D66" s="315" t="s">
        <v>168</v>
      </c>
      <c r="E66" s="315"/>
      <c r="F66" s="316"/>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4" t="s">
        <v>166</v>
      </c>
      <c r="I72" s="294"/>
      <c r="J72" s="294"/>
      <c r="K72" s="294"/>
      <c r="L72" s="294"/>
      <c r="M72" s="294"/>
      <c r="N72" s="294"/>
      <c r="O72" s="294"/>
      <c r="P72" s="294"/>
      <c r="Q72" s="294"/>
      <c r="R72" s="294"/>
      <c r="S72" s="294"/>
      <c r="U72" s="313" t="s">
        <v>49</v>
      </c>
      <c r="V72" s="313"/>
      <c r="W72" s="313"/>
      <c r="X72" s="313"/>
      <c r="Y72" s="313"/>
      <c r="Z72" s="313"/>
      <c r="AA72" s="313"/>
      <c r="AB72" s="313"/>
      <c r="AC72" s="313"/>
      <c r="AD72" s="313"/>
      <c r="AE72" s="313"/>
      <c r="AF72" s="313"/>
      <c r="AH72" s="294" t="s">
        <v>50</v>
      </c>
      <c r="AI72" s="294"/>
      <c r="AJ72" s="294"/>
      <c r="AK72" s="294"/>
      <c r="AL72" s="294"/>
      <c r="AM72" s="294"/>
      <c r="AN72" s="294"/>
      <c r="AO72" s="294"/>
      <c r="AP72" s="294"/>
      <c r="AQ72" s="294"/>
      <c r="AR72" s="294"/>
      <c r="AS72" s="294"/>
      <c r="AU72" s="294" t="s">
        <v>51</v>
      </c>
      <c r="AV72" s="294"/>
      <c r="AW72" s="294"/>
      <c r="AX72" s="294"/>
      <c r="AY72" s="294"/>
      <c r="AZ72" s="294"/>
      <c r="BA72" s="294"/>
      <c r="BB72" s="294"/>
      <c r="BC72" s="294"/>
      <c r="BD72" s="294"/>
      <c r="BE72" s="294"/>
      <c r="BF72" s="294"/>
    </row>
    <row r="73" spans="1:58" x14ac:dyDescent="0.25">
      <c r="A73" s="317" t="s">
        <v>180</v>
      </c>
      <c r="B73" s="317"/>
      <c r="D73" s="317" t="s">
        <v>168</v>
      </c>
      <c r="E73" s="317"/>
      <c r="F73" s="318"/>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4" t="s">
        <v>193</v>
      </c>
      <c r="I80" s="294"/>
      <c r="J80" s="294"/>
      <c r="K80" s="294"/>
      <c r="L80" s="294"/>
      <c r="M80" s="294"/>
      <c r="N80" s="294"/>
      <c r="O80" s="294"/>
      <c r="P80" s="294"/>
      <c r="Q80" s="294"/>
      <c r="R80" s="294"/>
      <c r="S80" s="294"/>
      <c r="U80" s="313" t="s">
        <v>49</v>
      </c>
      <c r="V80" s="313"/>
      <c r="W80" s="313"/>
      <c r="X80" s="313"/>
      <c r="Y80" s="313"/>
      <c r="Z80" s="313"/>
      <c r="AA80" s="313"/>
      <c r="AB80" s="313"/>
      <c r="AC80" s="313"/>
      <c r="AD80" s="313"/>
      <c r="AE80" s="313"/>
      <c r="AF80" s="313"/>
      <c r="AH80" s="294" t="s">
        <v>50</v>
      </c>
      <c r="AI80" s="294"/>
      <c r="AJ80" s="294"/>
      <c r="AK80" s="294"/>
      <c r="AL80" s="294"/>
      <c r="AM80" s="294"/>
      <c r="AN80" s="294"/>
      <c r="AO80" s="294"/>
      <c r="AP80" s="294"/>
      <c r="AQ80" s="294"/>
      <c r="AR80" s="294"/>
      <c r="AS80" s="294"/>
      <c r="AU80" s="294" t="s">
        <v>51</v>
      </c>
      <c r="AV80" s="294"/>
      <c r="AW80" s="294"/>
      <c r="AX80" s="294"/>
      <c r="AY80" s="294"/>
      <c r="AZ80" s="294"/>
      <c r="BA80" s="294"/>
      <c r="BB80" s="294"/>
      <c r="BC80" s="294"/>
      <c r="BD80" s="294"/>
      <c r="BE80" s="294"/>
      <c r="BF80" s="294"/>
    </row>
    <row r="81" spans="1:58" x14ac:dyDescent="0.25">
      <c r="A81" s="319" t="s">
        <v>194</v>
      </c>
      <c r="B81" s="319"/>
      <c r="D81" s="319" t="s">
        <v>195</v>
      </c>
      <c r="E81" s="319"/>
      <c r="F81" s="320"/>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4" t="s">
        <v>193</v>
      </c>
      <c r="I90" s="294"/>
      <c r="J90" s="294"/>
      <c r="K90" s="294"/>
      <c r="L90" s="294"/>
      <c r="M90" s="294"/>
      <c r="N90" s="294"/>
      <c r="O90" s="294"/>
      <c r="P90" s="294"/>
      <c r="Q90" s="294"/>
      <c r="R90" s="294"/>
      <c r="S90" s="294"/>
      <c r="U90" s="313" t="s">
        <v>49</v>
      </c>
      <c r="V90" s="313"/>
      <c r="W90" s="313"/>
      <c r="X90" s="313"/>
      <c r="Y90" s="313"/>
      <c r="Z90" s="313"/>
      <c r="AA90" s="313"/>
      <c r="AB90" s="313"/>
      <c r="AC90" s="313"/>
      <c r="AD90" s="313"/>
      <c r="AE90" s="313"/>
      <c r="AF90" s="313"/>
      <c r="AH90" s="294" t="s">
        <v>50</v>
      </c>
      <c r="AI90" s="294"/>
      <c r="AJ90" s="294"/>
      <c r="AK90" s="294"/>
      <c r="AL90" s="294"/>
      <c r="AM90" s="294"/>
      <c r="AN90" s="294"/>
      <c r="AO90" s="294"/>
      <c r="AP90" s="294"/>
      <c r="AQ90" s="294"/>
      <c r="AR90" s="294"/>
      <c r="AS90" s="294"/>
      <c r="AU90" s="294" t="s">
        <v>51</v>
      </c>
      <c r="AV90" s="294"/>
      <c r="AW90" s="294"/>
      <c r="AX90" s="294"/>
      <c r="AY90" s="294"/>
      <c r="AZ90" s="294"/>
      <c r="BA90" s="294"/>
      <c r="BB90" s="294"/>
      <c r="BC90" s="294"/>
      <c r="BD90" s="294"/>
      <c r="BE90" s="294"/>
      <c r="BF90" s="294"/>
    </row>
    <row r="91" spans="1:58" x14ac:dyDescent="0.25">
      <c r="A91" s="319" t="s">
        <v>214</v>
      </c>
      <c r="B91" s="319"/>
      <c r="D91" s="319" t="s">
        <v>195</v>
      </c>
      <c r="E91" s="319"/>
      <c r="F91" s="320"/>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4" t="s">
        <v>222</v>
      </c>
      <c r="I95" s="294"/>
      <c r="J95" s="294"/>
      <c r="K95" s="294"/>
      <c r="L95" s="294"/>
      <c r="M95" s="294"/>
      <c r="N95" s="294"/>
      <c r="O95" s="294"/>
      <c r="P95" s="294"/>
      <c r="Q95" s="294"/>
      <c r="R95" s="294"/>
      <c r="S95" s="294"/>
      <c r="U95" s="313" t="s">
        <v>49</v>
      </c>
      <c r="V95" s="313"/>
      <c r="W95" s="313"/>
      <c r="X95" s="313"/>
      <c r="Y95" s="313"/>
      <c r="Z95" s="313"/>
      <c r="AA95" s="313"/>
      <c r="AB95" s="313"/>
      <c r="AC95" s="313"/>
      <c r="AD95" s="313"/>
      <c r="AE95" s="313"/>
      <c r="AF95" s="313"/>
      <c r="AH95" s="294" t="s">
        <v>50</v>
      </c>
      <c r="AI95" s="294"/>
      <c r="AJ95" s="294"/>
      <c r="AK95" s="294"/>
      <c r="AL95" s="294"/>
      <c r="AM95" s="294"/>
      <c r="AN95" s="294"/>
      <c r="AO95" s="294"/>
      <c r="AP95" s="294"/>
      <c r="AQ95" s="294"/>
      <c r="AR95" s="294"/>
      <c r="AS95" s="294"/>
      <c r="AU95" s="294" t="s">
        <v>51</v>
      </c>
      <c r="AV95" s="294"/>
      <c r="AW95" s="294"/>
      <c r="AX95" s="294"/>
      <c r="AY95" s="294"/>
      <c r="AZ95" s="294"/>
      <c r="BA95" s="294"/>
      <c r="BB95" s="294"/>
      <c r="BC95" s="294"/>
      <c r="BD95" s="294"/>
      <c r="BE95" s="294"/>
      <c r="BF95" s="294"/>
    </row>
    <row r="96" spans="1:58" x14ac:dyDescent="0.25">
      <c r="A96" s="319" t="s">
        <v>223</v>
      </c>
      <c r="B96" s="319"/>
      <c r="D96" s="319" t="s">
        <v>195</v>
      </c>
      <c r="E96" s="319"/>
      <c r="F96" s="320"/>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1221</v>
      </c>
      <c r="O2" t="s">
        <v>1222</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0.89711845552086711</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1.28542</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0.89711845552086711</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0.89711845552086711</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0.89711845552086711</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0.89711845552086711</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0.89711845552086711</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0.89711845552086711</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0.75230393078803837</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0.75230393078803837</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0.75230393078803837</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0.89711845552086711</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102.498</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1.28542</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102.498</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0.97099000000000002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0.89711845552086711</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1.3266118333775536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1.3266118333775536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1.3266118333775536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1.3266118333775536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2016-07-05T05:47:07Z</dcterms:modified>
</cp:coreProperties>
</file>