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O10" i="1" l="1"/>
  <c r="OM10" i="1"/>
  <c r="OK10" i="1"/>
  <c r="OI10" i="1"/>
  <c r="NO10" i="1"/>
  <c r="NM10" i="1"/>
  <c r="NK10" i="1"/>
  <c r="NI10" i="1"/>
  <c r="MO10" i="1"/>
  <c r="MM10" i="1"/>
  <c r="MK10" i="1"/>
  <c r="MI10" i="1"/>
  <c r="MK9" i="1"/>
  <c r="OH123" i="1" l="1"/>
  <c r="OC123" i="1"/>
  <c r="OA123" i="1"/>
  <c r="NT123" i="1"/>
  <c r="OH122" i="1"/>
  <c r="OC122" i="1"/>
  <c r="OA122" i="1"/>
  <c r="NT122" i="1"/>
  <c r="OH121" i="1"/>
  <c r="OC121" i="1"/>
  <c r="OA121" i="1"/>
  <c r="NT121" i="1"/>
  <c r="OH120" i="1"/>
  <c r="OC120" i="1"/>
  <c r="OA120" i="1"/>
  <c r="NT120" i="1"/>
  <c r="OH119" i="1"/>
  <c r="OC119" i="1"/>
  <c r="OA119" i="1"/>
  <c r="NT119" i="1"/>
  <c r="OH118" i="1"/>
  <c r="OC118" i="1"/>
  <c r="OA118" i="1"/>
  <c r="NT118" i="1"/>
  <c r="OH117" i="1"/>
  <c r="OC117" i="1"/>
  <c r="OA117" i="1"/>
  <c r="NT117" i="1"/>
  <c r="OH116" i="1"/>
  <c r="OC116" i="1"/>
  <c r="OA116" i="1"/>
  <c r="NT116" i="1"/>
  <c r="OH115" i="1"/>
  <c r="OC115" i="1"/>
  <c r="OA115" i="1"/>
  <c r="NT115" i="1"/>
  <c r="OH114" i="1"/>
  <c r="OC114" i="1"/>
  <c r="OA114" i="1"/>
  <c r="NT114" i="1"/>
  <c r="OH113" i="1"/>
  <c r="OC113" i="1"/>
  <c r="OA113" i="1"/>
  <c r="NT113" i="1"/>
  <c r="OH112" i="1"/>
  <c r="OC112" i="1"/>
  <c r="OA112" i="1"/>
  <c r="NT112" i="1"/>
  <c r="OH111" i="1"/>
  <c r="OC111" i="1"/>
  <c r="OA111" i="1"/>
  <c r="NT111" i="1"/>
  <c r="OH110" i="1"/>
  <c r="OC110" i="1"/>
  <c r="OA110" i="1"/>
  <c r="NT110" i="1"/>
  <c r="OH109" i="1"/>
  <c r="OC109" i="1"/>
  <c r="OA109" i="1"/>
  <c r="NT109" i="1"/>
  <c r="OH108" i="1"/>
  <c r="OC108" i="1"/>
  <c r="OA108" i="1"/>
  <c r="NT108" i="1"/>
  <c r="OH107" i="1"/>
  <c r="OC107" i="1"/>
  <c r="OA107" i="1"/>
  <c r="NT107" i="1"/>
  <c r="OH106" i="1"/>
  <c r="OC106" i="1"/>
  <c r="OA106" i="1"/>
  <c r="NT106" i="1"/>
  <c r="OH105" i="1"/>
  <c r="OC105" i="1"/>
  <c r="OA105" i="1"/>
  <c r="NT105" i="1"/>
  <c r="OH104" i="1"/>
  <c r="OC104" i="1"/>
  <c r="OA104" i="1"/>
  <c r="NT104" i="1"/>
  <c r="OH103" i="1"/>
  <c r="OC103" i="1"/>
  <c r="OA103" i="1"/>
  <c r="NT103" i="1"/>
  <c r="OH102" i="1"/>
  <c r="OC102" i="1"/>
  <c r="OA102" i="1"/>
  <c r="NT102" i="1"/>
  <c r="OH101" i="1"/>
  <c r="OC101" i="1"/>
  <c r="OA101" i="1"/>
  <c r="NT101" i="1"/>
  <c r="OH100" i="1"/>
  <c r="OC100" i="1"/>
  <c r="OA100" i="1"/>
  <c r="NT100" i="1"/>
  <c r="OH99" i="1"/>
  <c r="OC99" i="1"/>
  <c r="OA99" i="1"/>
  <c r="NT99" i="1"/>
  <c r="OH98" i="1"/>
  <c r="OC98" i="1"/>
  <c r="OA98" i="1"/>
  <c r="NT98" i="1"/>
  <c r="OH97" i="1"/>
  <c r="OC97" i="1"/>
  <c r="OA97" i="1"/>
  <c r="NT97" i="1"/>
  <c r="OH96" i="1"/>
  <c r="OC96" i="1"/>
  <c r="OA96" i="1"/>
  <c r="NT96" i="1"/>
  <c r="NZ95" i="1"/>
  <c r="NX95" i="1"/>
  <c r="NV95" i="1"/>
  <c r="NU95" i="1"/>
  <c r="OR94" i="1"/>
  <c r="OQ94" i="1"/>
  <c r="ON94" i="1"/>
  <c r="OL94" i="1"/>
  <c r="OK94" i="1"/>
  <c r="OJ94" i="1"/>
  <c r="OI94" i="1"/>
  <c r="OH94" i="1"/>
  <c r="OG94" i="1"/>
  <c r="OF94" i="1"/>
  <c r="OE94" i="1"/>
  <c r="OC94" i="1"/>
  <c r="OA94" i="1"/>
  <c r="NZ94" i="1"/>
  <c r="NX94" i="1"/>
  <c r="NV94" i="1"/>
  <c r="NU94" i="1"/>
  <c r="NT94" i="1"/>
  <c r="OH92" i="1"/>
  <c r="OD92" i="1"/>
  <c r="OB92" i="1"/>
  <c r="OA92" i="1"/>
  <c r="NY92" i="1"/>
  <c r="NT92" i="1"/>
  <c r="OH91" i="1"/>
  <c r="OB91" i="1"/>
  <c r="OA91" i="1"/>
  <c r="NY91" i="1"/>
  <c r="OD91" i="1" s="1"/>
  <c r="NT91" i="1"/>
  <c r="OH90" i="1"/>
  <c r="OB90" i="1"/>
  <c r="OA90" i="1"/>
  <c r="NY90" i="1"/>
  <c r="OD90" i="1" s="1"/>
  <c r="NT90" i="1"/>
  <c r="OI89" i="1"/>
  <c r="OK89" i="1" s="1"/>
  <c r="OH89" i="1"/>
  <c r="OD89" i="1"/>
  <c r="OB89" i="1"/>
  <c r="OA89" i="1"/>
  <c r="NY89" i="1"/>
  <c r="NT89" i="1"/>
  <c r="OH88" i="1"/>
  <c r="OB88" i="1"/>
  <c r="OA88" i="1"/>
  <c r="NY88" i="1"/>
  <c r="OD88" i="1" s="1"/>
  <c r="NT88" i="1"/>
  <c r="OH87" i="1"/>
  <c r="OB87" i="1"/>
  <c r="OA87" i="1"/>
  <c r="NY87" i="1"/>
  <c r="OD87" i="1" s="1"/>
  <c r="NT87" i="1"/>
  <c r="OH86" i="1"/>
  <c r="OD86" i="1"/>
  <c r="OB86" i="1"/>
  <c r="OA86" i="1"/>
  <c r="NY86" i="1"/>
  <c r="NT86" i="1"/>
  <c r="OH85" i="1"/>
  <c r="OB85" i="1"/>
  <c r="OA85" i="1"/>
  <c r="NY85" i="1"/>
  <c r="OD85" i="1" s="1"/>
  <c r="NT85" i="1"/>
  <c r="OH84" i="1"/>
  <c r="OD84" i="1"/>
  <c r="OB84" i="1"/>
  <c r="OA84" i="1"/>
  <c r="NY84" i="1"/>
  <c r="NT84" i="1"/>
  <c r="OH83" i="1"/>
  <c r="OB83" i="1"/>
  <c r="OA83" i="1"/>
  <c r="NY83" i="1"/>
  <c r="OD83" i="1" s="1"/>
  <c r="NT83" i="1"/>
  <c r="OH82" i="1"/>
  <c r="OB82" i="1"/>
  <c r="OA82" i="1"/>
  <c r="NY82" i="1"/>
  <c r="OD82" i="1" s="1"/>
  <c r="NT82" i="1"/>
  <c r="OH81" i="1"/>
  <c r="OD81" i="1"/>
  <c r="OB81" i="1"/>
  <c r="OA81" i="1"/>
  <c r="NY81" i="1"/>
  <c r="NT81" i="1"/>
  <c r="OH80" i="1"/>
  <c r="OB80" i="1"/>
  <c r="OA80" i="1"/>
  <c r="NY80" i="1"/>
  <c r="OD80" i="1" s="1"/>
  <c r="NT80" i="1"/>
  <c r="OH79" i="1"/>
  <c r="OB79" i="1"/>
  <c r="OA79" i="1"/>
  <c r="NY79" i="1"/>
  <c r="OD79" i="1" s="1"/>
  <c r="NT79" i="1"/>
  <c r="OH78" i="1"/>
  <c r="OB78" i="1"/>
  <c r="OA78" i="1"/>
  <c r="NY78" i="1"/>
  <c r="OD78" i="1" s="1"/>
  <c r="NT78" i="1"/>
  <c r="OH77" i="1"/>
  <c r="OB77" i="1"/>
  <c r="OA77" i="1"/>
  <c r="NY77" i="1"/>
  <c r="OD77" i="1" s="1"/>
  <c r="NT77" i="1"/>
  <c r="OH76" i="1"/>
  <c r="OD76" i="1"/>
  <c r="OB76" i="1"/>
  <c r="OA76" i="1"/>
  <c r="NY76" i="1"/>
  <c r="NT76" i="1"/>
  <c r="OH75" i="1"/>
  <c r="OB75" i="1"/>
  <c r="OA75" i="1"/>
  <c r="NY75" i="1"/>
  <c r="OD75" i="1" s="1"/>
  <c r="NT75" i="1"/>
  <c r="OH74" i="1"/>
  <c r="OB74" i="1"/>
  <c r="OA74" i="1"/>
  <c r="NY74" i="1"/>
  <c r="OD74" i="1" s="1"/>
  <c r="NT74" i="1"/>
  <c r="OH73" i="1"/>
  <c r="OD73" i="1"/>
  <c r="OB73" i="1"/>
  <c r="OA73" i="1"/>
  <c r="NY73" i="1"/>
  <c r="NT73" i="1"/>
  <c r="OH72" i="1"/>
  <c r="OB72" i="1"/>
  <c r="OA72" i="1"/>
  <c r="NY72" i="1"/>
  <c r="OD72" i="1" s="1"/>
  <c r="NT72" i="1"/>
  <c r="OH71" i="1"/>
  <c r="OB71" i="1"/>
  <c r="OA71" i="1"/>
  <c r="NY71" i="1"/>
  <c r="OD71" i="1" s="1"/>
  <c r="NT71" i="1"/>
  <c r="OH70" i="1"/>
  <c r="OB70" i="1"/>
  <c r="OA70" i="1"/>
  <c r="NY70" i="1"/>
  <c r="OD70" i="1" s="1"/>
  <c r="NT70" i="1"/>
  <c r="OH69" i="1"/>
  <c r="OB69" i="1"/>
  <c r="OA69" i="1"/>
  <c r="NY69" i="1"/>
  <c r="OD69" i="1" s="1"/>
  <c r="NT69" i="1"/>
  <c r="OH68" i="1"/>
  <c r="OD68" i="1"/>
  <c r="OB68" i="1"/>
  <c r="OA68" i="1"/>
  <c r="NY68" i="1"/>
  <c r="NT68" i="1"/>
  <c r="OH67" i="1"/>
  <c r="OB67" i="1"/>
  <c r="OA67" i="1"/>
  <c r="NY67" i="1"/>
  <c r="OD67" i="1" s="1"/>
  <c r="NT67" i="1"/>
  <c r="OH66" i="1"/>
  <c r="OB66" i="1"/>
  <c r="OA66" i="1"/>
  <c r="NY66" i="1"/>
  <c r="OD66" i="1" s="1"/>
  <c r="NT66" i="1"/>
  <c r="OH65" i="1"/>
  <c r="OD65" i="1"/>
  <c r="OB65" i="1"/>
  <c r="OA65" i="1"/>
  <c r="NY65" i="1"/>
  <c r="NT65" i="1"/>
  <c r="OH64" i="1"/>
  <c r="OB64" i="1"/>
  <c r="OA64" i="1"/>
  <c r="NY64" i="1"/>
  <c r="OD64" i="1" s="1"/>
  <c r="NT64" i="1"/>
  <c r="OH63" i="1"/>
  <c r="OB63" i="1"/>
  <c r="OA63" i="1"/>
  <c r="NY63" i="1"/>
  <c r="OD63" i="1" s="1"/>
  <c r="NT63" i="1"/>
  <c r="OH62" i="1"/>
  <c r="OB62" i="1"/>
  <c r="OA62" i="1"/>
  <c r="NY62" i="1"/>
  <c r="OD62" i="1" s="1"/>
  <c r="NT62" i="1"/>
  <c r="OH61" i="1"/>
  <c r="OB61" i="1"/>
  <c r="OA61" i="1"/>
  <c r="NY61" i="1"/>
  <c r="OD61" i="1" s="1"/>
  <c r="NT61" i="1"/>
  <c r="OH60" i="1"/>
  <c r="OD60" i="1"/>
  <c r="OB60" i="1"/>
  <c r="OA60" i="1"/>
  <c r="NY60" i="1"/>
  <c r="NT60" i="1"/>
  <c r="OH59" i="1"/>
  <c r="OB59" i="1"/>
  <c r="OA59" i="1"/>
  <c r="NY59" i="1"/>
  <c r="OD59" i="1" s="1"/>
  <c r="NT59" i="1"/>
  <c r="OH58" i="1"/>
  <c r="OD58" i="1"/>
  <c r="OB58" i="1"/>
  <c r="OA58" i="1"/>
  <c r="NY58" i="1"/>
  <c r="NT58" i="1"/>
  <c r="OH57" i="1"/>
  <c r="OD57" i="1"/>
  <c r="OB57" i="1"/>
  <c r="OA57" i="1"/>
  <c r="NY57" i="1"/>
  <c r="NT57" i="1"/>
  <c r="OH56" i="1"/>
  <c r="OB56" i="1"/>
  <c r="OA56" i="1"/>
  <c r="NY56" i="1"/>
  <c r="OD56" i="1" s="1"/>
  <c r="NT56" i="1"/>
  <c r="OH55" i="1"/>
  <c r="OD55" i="1"/>
  <c r="OB55" i="1"/>
  <c r="OA55" i="1"/>
  <c r="NY55" i="1"/>
  <c r="NT55" i="1"/>
  <c r="OH54" i="1"/>
  <c r="OB54" i="1"/>
  <c r="OA54" i="1"/>
  <c r="NY54" i="1"/>
  <c r="OD54" i="1" s="1"/>
  <c r="NT54" i="1"/>
  <c r="OH53" i="1"/>
  <c r="OB53" i="1"/>
  <c r="OA53" i="1"/>
  <c r="NY53" i="1"/>
  <c r="OD53" i="1" s="1"/>
  <c r="NT53" i="1"/>
  <c r="OH52" i="1"/>
  <c r="OD52" i="1"/>
  <c r="OB52" i="1"/>
  <c r="OA52" i="1"/>
  <c r="NY52" i="1"/>
  <c r="NT52" i="1"/>
  <c r="OH51" i="1"/>
  <c r="OB51" i="1"/>
  <c r="OA51" i="1"/>
  <c r="NY51" i="1"/>
  <c r="OD51" i="1" s="1"/>
  <c r="NT51" i="1"/>
  <c r="OH50" i="1"/>
  <c r="OD50" i="1"/>
  <c r="OB50" i="1"/>
  <c r="OA50" i="1"/>
  <c r="NY50" i="1"/>
  <c r="NT50" i="1"/>
  <c r="OH49" i="1"/>
  <c r="OD49" i="1"/>
  <c r="OB49" i="1"/>
  <c r="OA49" i="1"/>
  <c r="NY49" i="1"/>
  <c r="NT49" i="1"/>
  <c r="OH48" i="1"/>
  <c r="OB48" i="1"/>
  <c r="OA48" i="1"/>
  <c r="NY48" i="1"/>
  <c r="OD48" i="1" s="1"/>
  <c r="NT48" i="1"/>
  <c r="OH47" i="1"/>
  <c r="OB47" i="1"/>
  <c r="OA47" i="1"/>
  <c r="NY47" i="1"/>
  <c r="OD47" i="1" s="1"/>
  <c r="NT47" i="1"/>
  <c r="OH46" i="1"/>
  <c r="OB46" i="1"/>
  <c r="OA46" i="1"/>
  <c r="NY46" i="1"/>
  <c r="OD46" i="1" s="1"/>
  <c r="NT46" i="1"/>
  <c r="OH45" i="1"/>
  <c r="OB45" i="1"/>
  <c r="OA45" i="1"/>
  <c r="NY45" i="1"/>
  <c r="OD45" i="1" s="1"/>
  <c r="NT45" i="1"/>
  <c r="OH44" i="1"/>
  <c r="OB44" i="1"/>
  <c r="OA44" i="1"/>
  <c r="NY44" i="1"/>
  <c r="OD44" i="1" s="1"/>
  <c r="NT44" i="1"/>
  <c r="OH43" i="1"/>
  <c r="OD43" i="1"/>
  <c r="OB43" i="1"/>
  <c r="OA43" i="1"/>
  <c r="NY43" i="1"/>
  <c r="NT43" i="1"/>
  <c r="OH42" i="1"/>
  <c r="OB42" i="1"/>
  <c r="OA42" i="1"/>
  <c r="NY42" i="1"/>
  <c r="OD42" i="1" s="1"/>
  <c r="NT42" i="1"/>
  <c r="OH41" i="1"/>
  <c r="OD41" i="1"/>
  <c r="OB41" i="1"/>
  <c r="OA41" i="1"/>
  <c r="NY41" i="1"/>
  <c r="NT41" i="1"/>
  <c r="OH40" i="1"/>
  <c r="OB40" i="1"/>
  <c r="OA40" i="1"/>
  <c r="NY40" i="1"/>
  <c r="OD40" i="1" s="1"/>
  <c r="NT40" i="1"/>
  <c r="OI39" i="1"/>
  <c r="OK39" i="1" s="1"/>
  <c r="OH39" i="1"/>
  <c r="OB39" i="1"/>
  <c r="OA39" i="1"/>
  <c r="NY39" i="1"/>
  <c r="OD39" i="1" s="1"/>
  <c r="NT39" i="1"/>
  <c r="OH38" i="1"/>
  <c r="OB38" i="1"/>
  <c r="OA38" i="1"/>
  <c r="NY38" i="1"/>
  <c r="OD38" i="1" s="1"/>
  <c r="NT38" i="1"/>
  <c r="OH37" i="1"/>
  <c r="OB37" i="1"/>
  <c r="OA37" i="1"/>
  <c r="NY37" i="1"/>
  <c r="OD37" i="1" s="1"/>
  <c r="NT37" i="1"/>
  <c r="OI36" i="1"/>
  <c r="OK36" i="1" s="1"/>
  <c r="OH36" i="1"/>
  <c r="OB36" i="1"/>
  <c r="OA36" i="1"/>
  <c r="NY36" i="1"/>
  <c r="OD36" i="1" s="1"/>
  <c r="NT36" i="1"/>
  <c r="OH35" i="1"/>
  <c r="OD35" i="1"/>
  <c r="OB35" i="1"/>
  <c r="OA35" i="1"/>
  <c r="NY35" i="1"/>
  <c r="NT35" i="1"/>
  <c r="OH34" i="1"/>
  <c r="OB34" i="1"/>
  <c r="OA34" i="1"/>
  <c r="NY34" i="1"/>
  <c r="OD34" i="1" s="1"/>
  <c r="NT34" i="1"/>
  <c r="OH33" i="1"/>
  <c r="OD33" i="1"/>
  <c r="OB33" i="1"/>
  <c r="OA33" i="1"/>
  <c r="NY33" i="1"/>
  <c r="NT33" i="1"/>
  <c r="OH32" i="1"/>
  <c r="OB32" i="1"/>
  <c r="OA32" i="1"/>
  <c r="NY32" i="1"/>
  <c r="OD32" i="1" s="1"/>
  <c r="NT32" i="1"/>
  <c r="OH31" i="1"/>
  <c r="OB31" i="1"/>
  <c r="OA31" i="1"/>
  <c r="NY31" i="1"/>
  <c r="OD31" i="1" s="1"/>
  <c r="NT31" i="1"/>
  <c r="OI30" i="1"/>
  <c r="OK30" i="1" s="1"/>
  <c r="OH30" i="1"/>
  <c r="OB30" i="1"/>
  <c r="OA30" i="1"/>
  <c r="NY30" i="1"/>
  <c r="OD30" i="1" s="1"/>
  <c r="NT30" i="1"/>
  <c r="OI29" i="1"/>
  <c r="OK29" i="1" s="1"/>
  <c r="OH29" i="1"/>
  <c r="OB29" i="1"/>
  <c r="OA29" i="1"/>
  <c r="NY29" i="1"/>
  <c r="OD29" i="1" s="1"/>
  <c r="NT29" i="1"/>
  <c r="OH28" i="1"/>
  <c r="OB28" i="1"/>
  <c r="OA28" i="1"/>
  <c r="NY28" i="1"/>
  <c r="OD28" i="1" s="1"/>
  <c r="NT28" i="1"/>
  <c r="OH27" i="1"/>
  <c r="OD27" i="1"/>
  <c r="OB27" i="1"/>
  <c r="OA27" i="1"/>
  <c r="NY27" i="1"/>
  <c r="NT27" i="1"/>
  <c r="OH26" i="1"/>
  <c r="OB26" i="1"/>
  <c r="OA26" i="1"/>
  <c r="NY26" i="1"/>
  <c r="OD26" i="1" s="1"/>
  <c r="NT26" i="1"/>
  <c r="OH25" i="1"/>
  <c r="OD25" i="1"/>
  <c r="OB25" i="1"/>
  <c r="OA25" i="1"/>
  <c r="NY25" i="1"/>
  <c r="NT25" i="1"/>
  <c r="OH24" i="1"/>
  <c r="OB24" i="1"/>
  <c r="OA24" i="1"/>
  <c r="NY24" i="1"/>
  <c r="OD24" i="1" s="1"/>
  <c r="NT24" i="1"/>
  <c r="OH23" i="1"/>
  <c r="OB23" i="1"/>
  <c r="OA23" i="1"/>
  <c r="NY23" i="1"/>
  <c r="OD23" i="1" s="1"/>
  <c r="NT23" i="1"/>
  <c r="OI22" i="1"/>
  <c r="OK22" i="1" s="1"/>
  <c r="OH22" i="1"/>
  <c r="OB22" i="1"/>
  <c r="OA22" i="1"/>
  <c r="NY22" i="1"/>
  <c r="OD22" i="1" s="1"/>
  <c r="NT22" i="1"/>
  <c r="OH21" i="1"/>
  <c r="OB21" i="1"/>
  <c r="OA21" i="1"/>
  <c r="NY21" i="1"/>
  <c r="OD21" i="1" s="1"/>
  <c r="NT21" i="1"/>
  <c r="OH20" i="1"/>
  <c r="OD20" i="1"/>
  <c r="OB20" i="1"/>
  <c r="OA20" i="1"/>
  <c r="NY20" i="1"/>
  <c r="NT20" i="1"/>
  <c r="OH19" i="1"/>
  <c r="OD19" i="1"/>
  <c r="OB19" i="1"/>
  <c r="OA19" i="1"/>
  <c r="NY19" i="1"/>
  <c r="NT19" i="1"/>
  <c r="OH18" i="1"/>
  <c r="OB18" i="1"/>
  <c r="OA18" i="1"/>
  <c r="NY18" i="1"/>
  <c r="OD18" i="1" s="1"/>
  <c r="NT18" i="1"/>
  <c r="OH17" i="1"/>
  <c r="OD17" i="1"/>
  <c r="OB17" i="1"/>
  <c r="OA17" i="1"/>
  <c r="NY17" i="1"/>
  <c r="NT17" i="1"/>
  <c r="OH16" i="1"/>
  <c r="OB16" i="1"/>
  <c r="OA16" i="1"/>
  <c r="NY16" i="1"/>
  <c r="OD16" i="1" s="1"/>
  <c r="NT16" i="1"/>
  <c r="OH15" i="1"/>
  <c r="OB15" i="1"/>
  <c r="OA15" i="1"/>
  <c r="NY15" i="1"/>
  <c r="OD15" i="1" s="1"/>
  <c r="NT15" i="1"/>
  <c r="OH14" i="1"/>
  <c r="OB14" i="1"/>
  <c r="OA14" i="1"/>
  <c r="NY14" i="1"/>
  <c r="OD14" i="1" s="1"/>
  <c r="NT14" i="1"/>
  <c r="NZ13" i="1"/>
  <c r="NY13" i="1"/>
  <c r="NV13" i="1"/>
  <c r="NU13" i="1"/>
  <c r="ON9" i="1"/>
  <c r="OL9" i="1"/>
  <c r="OJ9" i="1"/>
  <c r="OH9" i="1"/>
  <c r="OG9" i="1"/>
  <c r="ON8" i="1"/>
  <c r="OL8" i="1"/>
  <c r="OJ8" i="1"/>
  <c r="OH8" i="1"/>
  <c r="OG8" i="1"/>
  <c r="ON7" i="1"/>
  <c r="OQ7" i="1" s="1"/>
  <c r="OL7" i="1"/>
  <c r="OJ7" i="1"/>
  <c r="OH7" i="1"/>
  <c r="OG7" i="1"/>
  <c r="ON6" i="1"/>
  <c r="OL6" i="1"/>
  <c r="OJ6" i="1"/>
  <c r="OH6" i="1"/>
  <c r="OG6" i="1"/>
  <c r="ON5" i="1"/>
  <c r="OL5" i="1"/>
  <c r="OJ5" i="1"/>
  <c r="OH5" i="1"/>
  <c r="OG5" i="1"/>
  <c r="ON4" i="1"/>
  <c r="OQ4" i="1" s="1"/>
  <c r="OL4" i="1"/>
  <c r="OJ4" i="1"/>
  <c r="OH4" i="1"/>
  <c r="OG4" i="1"/>
  <c r="ON3" i="1"/>
  <c r="OL3" i="1"/>
  <c r="OJ3" i="1"/>
  <c r="OH3" i="1"/>
  <c r="OG3" i="1"/>
  <c r="ON2" i="1"/>
  <c r="OQ2" i="1" s="1"/>
  <c r="OL2" i="1"/>
  <c r="OJ2" i="1"/>
  <c r="OH2" i="1"/>
  <c r="OG2" i="1"/>
  <c r="OD1" i="1"/>
  <c r="NZ1" i="1"/>
  <c r="NT13" i="1" l="1"/>
  <c r="OQ6" i="1"/>
  <c r="OH10" i="1"/>
  <c r="OQ3" i="1"/>
  <c r="OP3" i="1"/>
  <c r="OI3" i="1" s="1"/>
  <c r="OQ8" i="1"/>
  <c r="OP4" i="1"/>
  <c r="OI4" i="1" s="1"/>
  <c r="OP5" i="1"/>
  <c r="OK5" i="1" s="1"/>
  <c r="OQ5" i="1"/>
  <c r="OP9" i="1"/>
  <c r="OI9" i="1" s="1"/>
  <c r="OO3" i="1"/>
  <c r="OK8" i="1"/>
  <c r="OD13" i="1"/>
  <c r="OK3" i="1"/>
  <c r="OO4" i="1"/>
  <c r="OQ9" i="1"/>
  <c r="OJ10" i="1"/>
  <c r="OC95" i="1"/>
  <c r="OP7" i="1"/>
  <c r="OI7" i="1" s="1"/>
  <c r="OP2" i="1"/>
  <c r="OM2" i="1" s="1"/>
  <c r="ON10" i="1"/>
  <c r="OL10" i="1"/>
  <c r="OP10" i="1" s="1"/>
  <c r="OA13" i="1"/>
  <c r="OP8" i="1"/>
  <c r="OM8" i="1" s="1"/>
  <c r="OB13" i="1"/>
  <c r="OP6" i="1"/>
  <c r="OA95" i="1"/>
  <c r="LU9" i="1"/>
  <c r="LU8" i="1"/>
  <c r="LU7" i="1"/>
  <c r="LU6" i="1"/>
  <c r="LU5" i="1"/>
  <c r="LU4" i="1"/>
  <c r="LU3" i="1"/>
  <c r="LU2" i="1"/>
  <c r="NH123" i="1"/>
  <c r="NC123" i="1"/>
  <c r="NA123" i="1"/>
  <c r="MT123" i="1"/>
  <c r="NH122" i="1"/>
  <c r="NC122" i="1"/>
  <c r="NA122" i="1"/>
  <c r="MT122" i="1"/>
  <c r="NH121" i="1"/>
  <c r="NC121" i="1"/>
  <c r="NA121" i="1"/>
  <c r="MT121" i="1"/>
  <c r="NH120" i="1"/>
  <c r="NC120" i="1"/>
  <c r="NA120" i="1"/>
  <c r="MT120" i="1"/>
  <c r="NH119" i="1"/>
  <c r="NC119" i="1"/>
  <c r="NA119" i="1"/>
  <c r="MT119" i="1"/>
  <c r="NH118" i="1"/>
  <c r="NC118" i="1"/>
  <c r="NA118" i="1"/>
  <c r="MT118" i="1"/>
  <c r="NH117" i="1"/>
  <c r="NC117" i="1"/>
  <c r="NA117" i="1"/>
  <c r="MT117" i="1"/>
  <c r="NH116" i="1"/>
  <c r="NC116" i="1"/>
  <c r="NA116" i="1"/>
  <c r="MT116" i="1"/>
  <c r="NH115" i="1"/>
  <c r="NC115" i="1"/>
  <c r="NA115" i="1"/>
  <c r="MT115" i="1"/>
  <c r="NH114" i="1"/>
  <c r="NC114" i="1"/>
  <c r="NA114" i="1"/>
  <c r="MT114" i="1"/>
  <c r="NH113" i="1"/>
  <c r="NC113" i="1"/>
  <c r="NA113" i="1"/>
  <c r="MT113" i="1"/>
  <c r="NH112" i="1"/>
  <c r="NC112" i="1"/>
  <c r="NA112" i="1"/>
  <c r="MT112" i="1"/>
  <c r="NH111" i="1"/>
  <c r="NC111" i="1"/>
  <c r="NA111" i="1"/>
  <c r="MT111" i="1"/>
  <c r="NH110" i="1"/>
  <c r="NC110" i="1"/>
  <c r="NA110" i="1"/>
  <c r="MT110" i="1"/>
  <c r="NH109" i="1"/>
  <c r="NC109" i="1"/>
  <c r="NA109" i="1"/>
  <c r="MT109" i="1"/>
  <c r="NH108" i="1"/>
  <c r="NC108" i="1"/>
  <c r="NA108" i="1"/>
  <c r="MT108" i="1"/>
  <c r="NH107" i="1"/>
  <c r="NC107" i="1"/>
  <c r="NA107" i="1"/>
  <c r="MT107" i="1"/>
  <c r="NH106" i="1"/>
  <c r="NC106" i="1"/>
  <c r="NA106" i="1"/>
  <c r="MT106" i="1"/>
  <c r="NH105" i="1"/>
  <c r="NC105" i="1"/>
  <c r="NA105" i="1"/>
  <c r="MT105" i="1"/>
  <c r="NH104" i="1"/>
  <c r="NC104" i="1"/>
  <c r="NA104" i="1"/>
  <c r="MT104" i="1"/>
  <c r="NH103" i="1"/>
  <c r="NC103" i="1"/>
  <c r="NA103" i="1"/>
  <c r="MT103" i="1"/>
  <c r="NH102" i="1"/>
  <c r="NC102" i="1"/>
  <c r="NA102" i="1"/>
  <c r="MT102" i="1"/>
  <c r="NH101" i="1"/>
  <c r="NC101" i="1"/>
  <c r="NA101" i="1"/>
  <c r="MT101" i="1"/>
  <c r="NH100" i="1"/>
  <c r="NC100" i="1"/>
  <c r="NA100" i="1"/>
  <c r="MT100" i="1"/>
  <c r="NH99" i="1"/>
  <c r="NC99" i="1"/>
  <c r="NA99" i="1"/>
  <c r="MT99" i="1"/>
  <c r="NH98" i="1"/>
  <c r="NC98" i="1"/>
  <c r="NA98" i="1"/>
  <c r="MT98" i="1"/>
  <c r="NH97" i="1"/>
  <c r="NC97" i="1"/>
  <c r="NA97" i="1"/>
  <c r="MT97" i="1"/>
  <c r="NH96" i="1"/>
  <c r="NC96" i="1"/>
  <c r="NA96" i="1"/>
  <c r="MT96" i="1"/>
  <c r="MZ95" i="1"/>
  <c r="MX95" i="1"/>
  <c r="MV95" i="1"/>
  <c r="MU95" i="1"/>
  <c r="NR94" i="1"/>
  <c r="NQ94" i="1"/>
  <c r="NN94" i="1"/>
  <c r="NL94" i="1"/>
  <c r="NK94" i="1"/>
  <c r="NJ94" i="1"/>
  <c r="NI94" i="1"/>
  <c r="NH94" i="1"/>
  <c r="NG94" i="1"/>
  <c r="NF94" i="1"/>
  <c r="NE94" i="1"/>
  <c r="NC94" i="1"/>
  <c r="NA94" i="1"/>
  <c r="MZ94" i="1"/>
  <c r="MX94" i="1"/>
  <c r="MV94" i="1"/>
  <c r="MU94" i="1"/>
  <c r="MT94" i="1"/>
  <c r="NH92" i="1"/>
  <c r="NB92" i="1"/>
  <c r="NA92" i="1"/>
  <c r="MY92" i="1"/>
  <c r="ND92" i="1" s="1"/>
  <c r="MT92" i="1"/>
  <c r="NH91" i="1"/>
  <c r="NB91" i="1"/>
  <c r="NA91" i="1"/>
  <c r="MY91" i="1"/>
  <c r="ND91" i="1" s="1"/>
  <c r="MT91" i="1"/>
  <c r="NH90" i="1"/>
  <c r="NB90" i="1"/>
  <c r="NA90" i="1"/>
  <c r="MY90" i="1"/>
  <c r="ND90" i="1" s="1"/>
  <c r="MT90" i="1"/>
  <c r="NI89" i="1"/>
  <c r="NK89" i="1" s="1"/>
  <c r="NH89" i="1"/>
  <c r="NB89" i="1"/>
  <c r="NA89" i="1"/>
  <c r="MY89" i="1"/>
  <c r="ND89" i="1" s="1"/>
  <c r="MT89" i="1"/>
  <c r="NH88" i="1"/>
  <c r="NB88" i="1"/>
  <c r="NA88" i="1"/>
  <c r="MY88" i="1"/>
  <c r="ND88" i="1" s="1"/>
  <c r="MT88" i="1"/>
  <c r="NH87" i="1"/>
  <c r="NB87" i="1"/>
  <c r="NA87" i="1"/>
  <c r="MY87" i="1"/>
  <c r="ND87" i="1" s="1"/>
  <c r="MT87" i="1"/>
  <c r="NH86" i="1"/>
  <c r="ND86" i="1"/>
  <c r="NB86" i="1"/>
  <c r="NA86" i="1"/>
  <c r="MY86" i="1"/>
  <c r="MT86" i="1"/>
  <c r="NH85" i="1"/>
  <c r="NB85" i="1"/>
  <c r="NA85" i="1"/>
  <c r="MY85" i="1"/>
  <c r="ND85" i="1" s="1"/>
  <c r="MT85" i="1"/>
  <c r="NH84" i="1"/>
  <c r="NB84" i="1"/>
  <c r="NA84" i="1"/>
  <c r="MY84" i="1"/>
  <c r="ND84" i="1" s="1"/>
  <c r="MT84" i="1"/>
  <c r="NH83" i="1"/>
  <c r="NB83" i="1"/>
  <c r="NA83" i="1"/>
  <c r="MY83" i="1"/>
  <c r="ND83" i="1" s="1"/>
  <c r="MT83" i="1"/>
  <c r="NH82" i="1"/>
  <c r="NB82" i="1"/>
  <c r="NA82" i="1"/>
  <c r="MY82" i="1"/>
  <c r="ND82" i="1" s="1"/>
  <c r="MT82" i="1"/>
  <c r="NH81" i="1"/>
  <c r="NB81" i="1"/>
  <c r="NA81" i="1"/>
  <c r="MY81" i="1"/>
  <c r="ND81" i="1" s="1"/>
  <c r="MT81" i="1"/>
  <c r="NH80" i="1"/>
  <c r="NB80" i="1"/>
  <c r="NA80" i="1"/>
  <c r="MY80" i="1"/>
  <c r="ND80" i="1" s="1"/>
  <c r="MT80" i="1"/>
  <c r="NH79" i="1"/>
  <c r="NB79" i="1"/>
  <c r="NA79" i="1"/>
  <c r="MY79" i="1"/>
  <c r="ND79" i="1" s="1"/>
  <c r="MT79" i="1"/>
  <c r="NH78" i="1"/>
  <c r="NB78" i="1"/>
  <c r="NA78" i="1"/>
  <c r="MY78" i="1"/>
  <c r="ND78" i="1" s="1"/>
  <c r="MT78" i="1"/>
  <c r="NH77" i="1"/>
  <c r="NB77" i="1"/>
  <c r="NA77" i="1"/>
  <c r="MY77" i="1"/>
  <c r="ND77" i="1" s="1"/>
  <c r="MT77" i="1"/>
  <c r="NH76" i="1"/>
  <c r="NB76" i="1"/>
  <c r="NA76" i="1"/>
  <c r="MY76" i="1"/>
  <c r="ND76" i="1" s="1"/>
  <c r="MT76" i="1"/>
  <c r="NH75" i="1"/>
  <c r="NB75" i="1"/>
  <c r="NA75" i="1"/>
  <c r="MY75" i="1"/>
  <c r="ND75" i="1" s="1"/>
  <c r="MT75" i="1"/>
  <c r="NH74" i="1"/>
  <c r="NB74" i="1"/>
  <c r="NA74" i="1"/>
  <c r="MY74" i="1"/>
  <c r="ND74" i="1" s="1"/>
  <c r="MT74" i="1"/>
  <c r="NH73" i="1"/>
  <c r="NB73" i="1"/>
  <c r="NA73" i="1"/>
  <c r="MY73" i="1"/>
  <c r="ND73" i="1" s="1"/>
  <c r="MT73" i="1"/>
  <c r="NH72" i="1"/>
  <c r="NB72" i="1"/>
  <c r="NA72" i="1"/>
  <c r="MY72" i="1"/>
  <c r="ND72" i="1" s="1"/>
  <c r="MT72" i="1"/>
  <c r="NH71" i="1"/>
  <c r="NB71" i="1"/>
  <c r="NA71" i="1"/>
  <c r="MY71" i="1"/>
  <c r="ND71" i="1" s="1"/>
  <c r="MT71" i="1"/>
  <c r="NH70" i="1"/>
  <c r="NB70" i="1"/>
  <c r="NA70" i="1"/>
  <c r="MY70" i="1"/>
  <c r="ND70" i="1" s="1"/>
  <c r="MT70" i="1"/>
  <c r="NH69" i="1"/>
  <c r="NB69" i="1"/>
  <c r="NA69" i="1"/>
  <c r="MY69" i="1"/>
  <c r="ND69" i="1" s="1"/>
  <c r="MT69" i="1"/>
  <c r="NH68" i="1"/>
  <c r="NB68" i="1"/>
  <c r="NA68" i="1"/>
  <c r="MY68" i="1"/>
  <c r="ND68" i="1" s="1"/>
  <c r="MT68" i="1"/>
  <c r="NH67" i="1"/>
  <c r="NB67" i="1"/>
  <c r="NA67" i="1"/>
  <c r="MY67" i="1"/>
  <c r="ND67" i="1" s="1"/>
  <c r="MT67" i="1"/>
  <c r="NH66" i="1"/>
  <c r="NB66" i="1"/>
  <c r="NA66" i="1"/>
  <c r="MY66" i="1"/>
  <c r="ND66" i="1" s="1"/>
  <c r="MT66" i="1"/>
  <c r="NH65" i="1"/>
  <c r="NB65" i="1"/>
  <c r="NA65" i="1"/>
  <c r="MY65" i="1"/>
  <c r="ND65" i="1" s="1"/>
  <c r="MT65" i="1"/>
  <c r="NH64" i="1"/>
  <c r="NB64" i="1"/>
  <c r="NA64" i="1"/>
  <c r="MY64" i="1"/>
  <c r="ND64" i="1" s="1"/>
  <c r="MT64" i="1"/>
  <c r="NH63" i="1"/>
  <c r="NB63" i="1"/>
  <c r="NA63" i="1"/>
  <c r="MY63" i="1"/>
  <c r="ND63" i="1" s="1"/>
  <c r="MT63" i="1"/>
  <c r="NH62" i="1"/>
  <c r="NB62" i="1"/>
  <c r="NA62" i="1"/>
  <c r="MY62" i="1"/>
  <c r="ND62" i="1" s="1"/>
  <c r="MT62" i="1"/>
  <c r="NH61" i="1"/>
  <c r="NB61" i="1"/>
  <c r="NA61" i="1"/>
  <c r="MY61" i="1"/>
  <c r="ND61" i="1" s="1"/>
  <c r="MT61" i="1"/>
  <c r="NH60" i="1"/>
  <c r="NB60" i="1"/>
  <c r="NA60" i="1"/>
  <c r="MY60" i="1"/>
  <c r="ND60" i="1" s="1"/>
  <c r="MT60" i="1"/>
  <c r="NH59" i="1"/>
  <c r="NB59" i="1"/>
  <c r="NA59" i="1"/>
  <c r="MY59" i="1"/>
  <c r="ND59" i="1" s="1"/>
  <c r="MT59" i="1"/>
  <c r="NH58" i="1"/>
  <c r="NB58" i="1"/>
  <c r="NA58" i="1"/>
  <c r="MY58" i="1"/>
  <c r="ND58" i="1" s="1"/>
  <c r="MT58" i="1"/>
  <c r="NH57" i="1"/>
  <c r="NB57" i="1"/>
  <c r="NA57" i="1"/>
  <c r="MY57" i="1"/>
  <c r="ND57" i="1" s="1"/>
  <c r="MT57" i="1"/>
  <c r="NH56" i="1"/>
  <c r="NB56" i="1"/>
  <c r="NA56" i="1"/>
  <c r="MY56" i="1"/>
  <c r="ND56" i="1" s="1"/>
  <c r="MT56" i="1"/>
  <c r="NH55" i="1"/>
  <c r="NB55" i="1"/>
  <c r="NA55" i="1"/>
  <c r="MY55" i="1"/>
  <c r="ND55" i="1" s="1"/>
  <c r="MT55" i="1"/>
  <c r="NH54" i="1"/>
  <c r="NB54" i="1"/>
  <c r="NA54" i="1"/>
  <c r="MY54" i="1"/>
  <c r="ND54" i="1" s="1"/>
  <c r="MT54" i="1"/>
  <c r="NH53" i="1"/>
  <c r="NB53" i="1"/>
  <c r="NA53" i="1"/>
  <c r="MY53" i="1"/>
  <c r="ND53" i="1" s="1"/>
  <c r="MT53" i="1"/>
  <c r="NH52" i="1"/>
  <c r="NB52" i="1"/>
  <c r="NA52" i="1"/>
  <c r="MY52" i="1"/>
  <c r="ND52" i="1" s="1"/>
  <c r="MT52" i="1"/>
  <c r="NH51" i="1"/>
  <c r="NB51" i="1"/>
  <c r="NA51" i="1"/>
  <c r="MY51" i="1"/>
  <c r="ND51" i="1" s="1"/>
  <c r="MT51" i="1"/>
  <c r="NH50" i="1"/>
  <c r="NB50" i="1"/>
  <c r="NA50" i="1"/>
  <c r="MY50" i="1"/>
  <c r="ND50" i="1" s="1"/>
  <c r="MT50" i="1"/>
  <c r="NH49" i="1"/>
  <c r="NB49" i="1"/>
  <c r="NA49" i="1"/>
  <c r="MY49" i="1"/>
  <c r="ND49" i="1" s="1"/>
  <c r="MT49" i="1"/>
  <c r="NH48" i="1"/>
  <c r="NB48" i="1"/>
  <c r="NA48" i="1"/>
  <c r="MY48" i="1"/>
  <c r="ND48" i="1" s="1"/>
  <c r="MT48" i="1"/>
  <c r="NH47" i="1"/>
  <c r="NB47" i="1"/>
  <c r="NA47" i="1"/>
  <c r="MY47" i="1"/>
  <c r="ND47" i="1" s="1"/>
  <c r="MT47" i="1"/>
  <c r="NH46" i="1"/>
  <c r="NB46" i="1"/>
  <c r="NA46" i="1"/>
  <c r="MY46" i="1"/>
  <c r="ND46" i="1" s="1"/>
  <c r="MT46" i="1"/>
  <c r="NH45" i="1"/>
  <c r="NB45" i="1"/>
  <c r="NA45" i="1"/>
  <c r="MY45" i="1"/>
  <c r="ND45" i="1" s="1"/>
  <c r="MT45" i="1"/>
  <c r="NH44" i="1"/>
  <c r="NB44" i="1"/>
  <c r="NA44" i="1"/>
  <c r="MY44" i="1"/>
  <c r="ND44" i="1" s="1"/>
  <c r="MT44" i="1"/>
  <c r="NH43" i="1"/>
  <c r="NB43" i="1"/>
  <c r="NA43" i="1"/>
  <c r="MY43" i="1"/>
  <c r="ND43" i="1" s="1"/>
  <c r="MT43" i="1"/>
  <c r="NH42" i="1"/>
  <c r="NB42" i="1"/>
  <c r="NA42" i="1"/>
  <c r="MY42" i="1"/>
  <c r="ND42" i="1" s="1"/>
  <c r="MT42" i="1"/>
  <c r="NH41" i="1"/>
  <c r="NB41" i="1"/>
  <c r="NA41" i="1"/>
  <c r="MY41" i="1"/>
  <c r="ND41" i="1" s="1"/>
  <c r="MT41" i="1"/>
  <c r="NH40" i="1"/>
  <c r="NB40" i="1"/>
  <c r="NA40" i="1"/>
  <c r="MY40" i="1"/>
  <c r="ND40" i="1" s="1"/>
  <c r="MT40" i="1"/>
  <c r="NI39" i="1"/>
  <c r="NK39" i="1" s="1"/>
  <c r="NH39" i="1"/>
  <c r="NB39" i="1"/>
  <c r="NA39" i="1"/>
  <c r="MY39" i="1"/>
  <c r="ND39" i="1" s="1"/>
  <c r="MT39" i="1"/>
  <c r="NH38" i="1"/>
  <c r="NB38" i="1"/>
  <c r="NA38" i="1"/>
  <c r="MY38" i="1"/>
  <c r="ND38" i="1" s="1"/>
  <c r="MT38" i="1"/>
  <c r="NH37" i="1"/>
  <c r="NB37" i="1"/>
  <c r="NA37" i="1"/>
  <c r="MY37" i="1"/>
  <c r="ND37" i="1" s="1"/>
  <c r="MT37" i="1"/>
  <c r="NI36" i="1"/>
  <c r="NK36" i="1" s="1"/>
  <c r="NH36" i="1"/>
  <c r="NB36" i="1"/>
  <c r="NA36" i="1"/>
  <c r="MY36" i="1"/>
  <c r="ND36" i="1" s="1"/>
  <c r="MT36" i="1"/>
  <c r="NH35" i="1"/>
  <c r="NB35" i="1"/>
  <c r="NA35" i="1"/>
  <c r="MY35" i="1"/>
  <c r="ND35" i="1" s="1"/>
  <c r="MT35" i="1"/>
  <c r="NH34" i="1"/>
  <c r="NB34" i="1"/>
  <c r="NA34" i="1"/>
  <c r="MY34" i="1"/>
  <c r="ND34" i="1" s="1"/>
  <c r="MT34" i="1"/>
  <c r="NH33" i="1"/>
  <c r="NB33" i="1"/>
  <c r="NA33" i="1"/>
  <c r="MY33" i="1"/>
  <c r="ND33" i="1" s="1"/>
  <c r="MT33" i="1"/>
  <c r="NH32" i="1"/>
  <c r="NB32" i="1"/>
  <c r="NA32" i="1"/>
  <c r="MY32" i="1"/>
  <c r="ND32" i="1" s="1"/>
  <c r="MT32" i="1"/>
  <c r="NH31" i="1"/>
  <c r="NB31" i="1"/>
  <c r="NA31" i="1"/>
  <c r="MY31" i="1"/>
  <c r="ND31" i="1" s="1"/>
  <c r="MT31" i="1"/>
  <c r="NI30" i="1"/>
  <c r="NK30" i="1" s="1"/>
  <c r="NH30" i="1"/>
  <c r="NB30" i="1"/>
  <c r="NA30" i="1"/>
  <c r="MY30" i="1"/>
  <c r="ND30" i="1" s="1"/>
  <c r="MT30" i="1"/>
  <c r="NI29" i="1"/>
  <c r="NK29" i="1" s="1"/>
  <c r="NH29" i="1"/>
  <c r="NB29" i="1"/>
  <c r="NA29" i="1"/>
  <c r="MY29" i="1"/>
  <c r="ND29" i="1" s="1"/>
  <c r="MT29" i="1"/>
  <c r="NH28" i="1"/>
  <c r="NB28" i="1"/>
  <c r="NA28" i="1"/>
  <c r="MY28" i="1"/>
  <c r="ND28" i="1" s="1"/>
  <c r="MT28" i="1"/>
  <c r="NH27" i="1"/>
  <c r="NB27" i="1"/>
  <c r="NA27" i="1"/>
  <c r="MY27" i="1"/>
  <c r="ND27" i="1" s="1"/>
  <c r="MT27" i="1"/>
  <c r="NH26" i="1"/>
  <c r="NB26" i="1"/>
  <c r="NA26" i="1"/>
  <c r="MY26" i="1"/>
  <c r="ND26" i="1" s="1"/>
  <c r="MT26" i="1"/>
  <c r="NH25" i="1"/>
  <c r="NB25" i="1"/>
  <c r="NA25" i="1"/>
  <c r="MY25" i="1"/>
  <c r="ND25" i="1" s="1"/>
  <c r="MT25" i="1"/>
  <c r="NH24" i="1"/>
  <c r="NB24" i="1"/>
  <c r="NA24" i="1"/>
  <c r="MY24" i="1"/>
  <c r="ND24" i="1" s="1"/>
  <c r="MT24" i="1"/>
  <c r="NH23" i="1"/>
  <c r="NB23" i="1"/>
  <c r="NA23" i="1"/>
  <c r="MY23" i="1"/>
  <c r="ND23" i="1" s="1"/>
  <c r="MT23" i="1"/>
  <c r="NI22" i="1"/>
  <c r="NK22" i="1" s="1"/>
  <c r="NH22" i="1"/>
  <c r="NB22" i="1"/>
  <c r="NA22" i="1"/>
  <c r="MY22" i="1"/>
  <c r="ND22" i="1" s="1"/>
  <c r="MT22" i="1"/>
  <c r="NH21" i="1"/>
  <c r="NB21" i="1"/>
  <c r="NA21" i="1"/>
  <c r="MY21" i="1"/>
  <c r="ND21" i="1" s="1"/>
  <c r="MT21" i="1"/>
  <c r="NH20" i="1"/>
  <c r="NB20" i="1"/>
  <c r="NA20" i="1"/>
  <c r="MY20" i="1"/>
  <c r="ND20" i="1" s="1"/>
  <c r="MT20" i="1"/>
  <c r="NH19" i="1"/>
  <c r="NB19" i="1"/>
  <c r="NA19" i="1"/>
  <c r="MY19" i="1"/>
  <c r="ND19" i="1" s="1"/>
  <c r="MT19" i="1"/>
  <c r="NH18" i="1"/>
  <c r="NB18" i="1"/>
  <c r="NA18" i="1"/>
  <c r="MY18" i="1"/>
  <c r="ND18" i="1" s="1"/>
  <c r="MT18" i="1"/>
  <c r="NH17" i="1"/>
  <c r="NB17" i="1"/>
  <c r="NA17" i="1"/>
  <c r="MY17" i="1"/>
  <c r="ND17" i="1" s="1"/>
  <c r="MT17" i="1"/>
  <c r="NH16" i="1"/>
  <c r="NB16" i="1"/>
  <c r="NA16" i="1"/>
  <c r="MY16" i="1"/>
  <c r="MT16" i="1"/>
  <c r="NH15" i="1"/>
  <c r="NB15" i="1"/>
  <c r="NA15" i="1"/>
  <c r="MY15" i="1"/>
  <c r="ND15" i="1" s="1"/>
  <c r="MT15" i="1"/>
  <c r="NH14" i="1"/>
  <c r="NB14" i="1"/>
  <c r="NA14" i="1"/>
  <c r="MY14" i="1"/>
  <c r="ND14" i="1" s="1"/>
  <c r="MT14" i="1"/>
  <c r="MZ13" i="1"/>
  <c r="MV13" i="1"/>
  <c r="MU13" i="1"/>
  <c r="NN9" i="1"/>
  <c r="NL9" i="1"/>
  <c r="NJ9" i="1"/>
  <c r="NH9" i="1"/>
  <c r="NG9" i="1"/>
  <c r="NN8" i="1"/>
  <c r="NL8" i="1"/>
  <c r="NJ8" i="1"/>
  <c r="NH8" i="1"/>
  <c r="NG8" i="1"/>
  <c r="NN7" i="1"/>
  <c r="NQ7" i="1" s="1"/>
  <c r="NL7" i="1"/>
  <c r="NJ7" i="1"/>
  <c r="NH7" i="1"/>
  <c r="NP7" i="1" s="1"/>
  <c r="NG7" i="1"/>
  <c r="NN6" i="1"/>
  <c r="NL6" i="1"/>
  <c r="NJ6" i="1"/>
  <c r="NH6" i="1"/>
  <c r="NG6" i="1"/>
  <c r="NN5" i="1"/>
  <c r="NL5" i="1"/>
  <c r="NJ5" i="1"/>
  <c r="NH5" i="1"/>
  <c r="NG5" i="1"/>
  <c r="NN4" i="1"/>
  <c r="NL4" i="1"/>
  <c r="NJ4" i="1"/>
  <c r="NH4" i="1"/>
  <c r="NG4" i="1"/>
  <c r="NN3" i="1"/>
  <c r="NL3" i="1"/>
  <c r="NJ3" i="1"/>
  <c r="NH3" i="1"/>
  <c r="NG3" i="1"/>
  <c r="NN2" i="1"/>
  <c r="NL2" i="1"/>
  <c r="NJ2" i="1"/>
  <c r="NH2" i="1"/>
  <c r="NG2" i="1"/>
  <c r="ND1" i="1"/>
  <c r="MZ1" i="1"/>
  <c r="NQ9" i="1" l="1"/>
  <c r="NP3" i="1"/>
  <c r="OO5" i="1"/>
  <c r="OM5" i="1"/>
  <c r="OI5" i="1"/>
  <c r="NQ3" i="1"/>
  <c r="NP4" i="1"/>
  <c r="NM4" i="1" s="1"/>
  <c r="OO8" i="1"/>
  <c r="OK4" i="1"/>
  <c r="OQ10" i="1"/>
  <c r="NL10" i="1"/>
  <c r="NN10" i="1"/>
  <c r="OK9" i="1"/>
  <c r="NP5" i="1"/>
  <c r="NI5" i="1" s="1"/>
  <c r="NP6" i="1"/>
  <c r="NK6" i="1" s="1"/>
  <c r="NP8" i="1"/>
  <c r="NI8" i="1" s="1"/>
  <c r="NI7" i="1"/>
  <c r="OM9" i="1"/>
  <c r="OO9" i="1"/>
  <c r="NQ6" i="1"/>
  <c r="OM4" i="1"/>
  <c r="NM7" i="1"/>
  <c r="OM3" i="1"/>
  <c r="OM6" i="1"/>
  <c r="OK6" i="1"/>
  <c r="OO7" i="1"/>
  <c r="OO6" i="1"/>
  <c r="OI6" i="1"/>
  <c r="OI8" i="1"/>
  <c r="OI2" i="1"/>
  <c r="OO2" i="1"/>
  <c r="OK2" i="1"/>
  <c r="OK7" i="1"/>
  <c r="OM7" i="1"/>
  <c r="MT13" i="1"/>
  <c r="NO3" i="1"/>
  <c r="NM3" i="1"/>
  <c r="NK3" i="1"/>
  <c r="NJ10" i="1"/>
  <c r="NK5" i="1"/>
  <c r="NH10" i="1"/>
  <c r="NP10" i="1" s="1"/>
  <c r="NQ8" i="1"/>
  <c r="NQ4" i="1"/>
  <c r="NA13" i="1"/>
  <c r="NM5" i="1"/>
  <c r="NB13" i="1"/>
  <c r="MY13" i="1"/>
  <c r="ND16" i="1"/>
  <c r="NI3" i="1"/>
  <c r="NP2" i="1"/>
  <c r="NK2" i="1" s="1"/>
  <c r="NO7" i="1"/>
  <c r="NK7" i="1"/>
  <c r="NI6" i="1"/>
  <c r="NQ2" i="1"/>
  <c r="NQ5" i="1"/>
  <c r="NA95" i="1"/>
  <c r="NM2" i="1"/>
  <c r="NP9" i="1"/>
  <c r="NK9" i="1" s="1"/>
  <c r="NC95" i="1"/>
  <c r="MH123" i="1"/>
  <c r="MC123" i="1"/>
  <c r="MA123" i="1"/>
  <c r="LT123" i="1"/>
  <c r="MH122" i="1"/>
  <c r="MC122" i="1"/>
  <c r="MA122" i="1"/>
  <c r="LT122" i="1"/>
  <c r="MH121" i="1"/>
  <c r="MC121" i="1"/>
  <c r="MA121" i="1"/>
  <c r="LT121" i="1"/>
  <c r="MH120" i="1"/>
  <c r="MC120" i="1"/>
  <c r="MA120" i="1"/>
  <c r="LT120" i="1"/>
  <c r="MH119" i="1"/>
  <c r="MC119" i="1"/>
  <c r="MA119" i="1"/>
  <c r="LT119" i="1"/>
  <c r="MH118" i="1"/>
  <c r="MC118" i="1"/>
  <c r="MA118" i="1"/>
  <c r="LT118" i="1"/>
  <c r="MH117" i="1"/>
  <c r="MC117" i="1"/>
  <c r="MA117" i="1"/>
  <c r="LT117" i="1"/>
  <c r="MH116" i="1"/>
  <c r="MC116" i="1"/>
  <c r="MA116" i="1"/>
  <c r="LT116" i="1"/>
  <c r="MH115" i="1"/>
  <c r="MC115" i="1"/>
  <c r="MA115" i="1"/>
  <c r="LT115" i="1"/>
  <c r="MH114" i="1"/>
  <c r="MC114" i="1"/>
  <c r="MA114" i="1"/>
  <c r="LT114" i="1"/>
  <c r="MH113" i="1"/>
  <c r="MC113" i="1"/>
  <c r="MA113" i="1"/>
  <c r="LT113" i="1"/>
  <c r="MH112" i="1"/>
  <c r="MC112" i="1"/>
  <c r="MA112" i="1"/>
  <c r="LT112" i="1"/>
  <c r="MH111" i="1"/>
  <c r="MC111" i="1"/>
  <c r="MA111" i="1"/>
  <c r="LT111" i="1"/>
  <c r="MH110" i="1"/>
  <c r="MC110" i="1"/>
  <c r="MA110" i="1"/>
  <c r="LT110" i="1"/>
  <c r="MH109" i="1"/>
  <c r="MC109" i="1"/>
  <c r="MA109" i="1"/>
  <c r="LT109" i="1"/>
  <c r="MH108" i="1"/>
  <c r="MC108" i="1"/>
  <c r="MA108" i="1"/>
  <c r="LT108" i="1"/>
  <c r="MH107" i="1"/>
  <c r="MC107" i="1"/>
  <c r="MA107" i="1"/>
  <c r="LT107" i="1"/>
  <c r="MH106" i="1"/>
  <c r="MC106" i="1"/>
  <c r="MA106" i="1"/>
  <c r="LT106" i="1"/>
  <c r="MH105" i="1"/>
  <c r="MC105" i="1"/>
  <c r="MA105" i="1"/>
  <c r="LT105" i="1"/>
  <c r="MH104" i="1"/>
  <c r="MC104" i="1"/>
  <c r="MA104" i="1"/>
  <c r="LT104" i="1"/>
  <c r="MH103" i="1"/>
  <c r="MC103" i="1"/>
  <c r="MA103" i="1"/>
  <c r="LT103" i="1"/>
  <c r="MH102" i="1"/>
  <c r="MC102" i="1"/>
  <c r="MA102" i="1"/>
  <c r="LT102" i="1"/>
  <c r="MH101" i="1"/>
  <c r="MC101" i="1"/>
  <c r="MA101" i="1"/>
  <c r="LT101" i="1"/>
  <c r="MH100" i="1"/>
  <c r="MC100" i="1"/>
  <c r="MA100" i="1"/>
  <c r="LT100" i="1"/>
  <c r="MH99" i="1"/>
  <c r="MC99" i="1"/>
  <c r="MA99" i="1"/>
  <c r="LT99" i="1"/>
  <c r="MH98" i="1"/>
  <c r="MC98" i="1"/>
  <c r="MA98" i="1"/>
  <c r="LT98" i="1"/>
  <c r="MH97" i="1"/>
  <c r="MC97" i="1"/>
  <c r="MA97" i="1"/>
  <c r="LT97" i="1"/>
  <c r="MH96" i="1"/>
  <c r="MC96" i="1"/>
  <c r="MA96" i="1"/>
  <c r="LT96" i="1"/>
  <c r="MA95" i="1"/>
  <c r="LZ95" i="1"/>
  <c r="LX95" i="1"/>
  <c r="LV95" i="1"/>
  <c r="LU95" i="1"/>
  <c r="MR94" i="1"/>
  <c r="MQ94" i="1"/>
  <c r="MN94" i="1"/>
  <c r="ML94" i="1"/>
  <c r="MK94" i="1"/>
  <c r="MJ94" i="1"/>
  <c r="MI94" i="1"/>
  <c r="MH94" i="1"/>
  <c r="MG94" i="1"/>
  <c r="MF94" i="1"/>
  <c r="ME94" i="1"/>
  <c r="MC94" i="1"/>
  <c r="MA94" i="1"/>
  <c r="LZ94" i="1"/>
  <c r="LX94" i="1"/>
  <c r="LV94" i="1"/>
  <c r="LU94" i="1"/>
  <c r="LT94" i="1"/>
  <c r="MH92" i="1"/>
  <c r="MB92" i="1"/>
  <c r="MA92" i="1"/>
  <c r="LY92" i="1"/>
  <c r="MD92" i="1" s="1"/>
  <c r="LT92" i="1"/>
  <c r="MH91" i="1"/>
  <c r="MB91" i="1"/>
  <c r="MA91" i="1"/>
  <c r="LY91" i="1"/>
  <c r="MD91" i="1" s="1"/>
  <c r="LT91" i="1"/>
  <c r="MH90" i="1"/>
  <c r="MB90" i="1"/>
  <c r="MA90" i="1"/>
  <c r="LY90" i="1"/>
  <c r="MD90" i="1" s="1"/>
  <c r="LT90" i="1"/>
  <c r="MI89" i="1"/>
  <c r="MK89" i="1" s="1"/>
  <c r="MH89" i="1"/>
  <c r="MB89" i="1"/>
  <c r="MA89" i="1"/>
  <c r="LY89" i="1"/>
  <c r="MD89" i="1" s="1"/>
  <c r="LT89" i="1"/>
  <c r="MH88" i="1"/>
  <c r="MB88" i="1"/>
  <c r="MA88" i="1"/>
  <c r="LY88" i="1"/>
  <c r="MD88" i="1" s="1"/>
  <c r="LT88" i="1"/>
  <c r="MH87" i="1"/>
  <c r="MB87" i="1"/>
  <c r="MA87" i="1"/>
  <c r="LY87" i="1"/>
  <c r="MD87" i="1" s="1"/>
  <c r="LT87" i="1"/>
  <c r="MH86" i="1"/>
  <c r="MB86" i="1"/>
  <c r="MA86" i="1"/>
  <c r="LY86" i="1"/>
  <c r="MD86" i="1" s="1"/>
  <c r="LT86" i="1"/>
  <c r="MH85" i="1"/>
  <c r="MD85" i="1"/>
  <c r="MB85" i="1"/>
  <c r="MA85" i="1"/>
  <c r="LY85" i="1"/>
  <c r="LT85" i="1"/>
  <c r="MH84" i="1"/>
  <c r="MB84" i="1"/>
  <c r="MA84" i="1"/>
  <c r="LY84" i="1"/>
  <c r="MD84" i="1" s="1"/>
  <c r="LT84" i="1"/>
  <c r="MH83" i="1"/>
  <c r="MB83" i="1"/>
  <c r="MA83" i="1"/>
  <c r="LY83" i="1"/>
  <c r="MD83" i="1" s="1"/>
  <c r="LT83" i="1"/>
  <c r="MH82" i="1"/>
  <c r="MB82" i="1"/>
  <c r="MA82" i="1"/>
  <c r="LY82" i="1"/>
  <c r="MD82" i="1" s="1"/>
  <c r="LT82" i="1"/>
  <c r="MH81" i="1"/>
  <c r="MB81" i="1"/>
  <c r="MA81" i="1"/>
  <c r="LY81" i="1"/>
  <c r="MD81" i="1" s="1"/>
  <c r="LT81" i="1"/>
  <c r="MH80" i="1"/>
  <c r="MB80" i="1"/>
  <c r="MA80" i="1"/>
  <c r="LY80" i="1"/>
  <c r="MD80" i="1" s="1"/>
  <c r="LT80" i="1"/>
  <c r="MH79" i="1"/>
  <c r="MB79" i="1"/>
  <c r="MA79" i="1"/>
  <c r="LY79" i="1"/>
  <c r="MD79" i="1" s="1"/>
  <c r="LT79" i="1"/>
  <c r="MH78" i="1"/>
  <c r="MB78" i="1"/>
  <c r="MA78" i="1"/>
  <c r="LY78" i="1"/>
  <c r="MD78" i="1" s="1"/>
  <c r="LT78" i="1"/>
  <c r="MH77" i="1"/>
  <c r="MB77" i="1"/>
  <c r="MA77" i="1"/>
  <c r="LY77" i="1"/>
  <c r="MD77" i="1" s="1"/>
  <c r="LT77" i="1"/>
  <c r="MH76" i="1"/>
  <c r="MB76" i="1"/>
  <c r="MA76" i="1"/>
  <c r="LY76" i="1"/>
  <c r="MD76" i="1" s="1"/>
  <c r="LT76" i="1"/>
  <c r="MH75" i="1"/>
  <c r="MD75" i="1"/>
  <c r="MB75" i="1"/>
  <c r="MA75" i="1"/>
  <c r="LY75" i="1"/>
  <c r="LT75" i="1"/>
  <c r="MH74" i="1"/>
  <c r="MB74" i="1"/>
  <c r="MA74" i="1"/>
  <c r="LY74" i="1"/>
  <c r="MD74" i="1" s="1"/>
  <c r="LT74" i="1"/>
  <c r="MH73" i="1"/>
  <c r="MB73" i="1"/>
  <c r="MA73" i="1"/>
  <c r="LY73" i="1"/>
  <c r="MD73" i="1" s="1"/>
  <c r="LT73" i="1"/>
  <c r="MH72" i="1"/>
  <c r="MB72" i="1"/>
  <c r="MA72" i="1"/>
  <c r="LY72" i="1"/>
  <c r="MD72" i="1" s="1"/>
  <c r="LT72" i="1"/>
  <c r="MH71" i="1"/>
  <c r="MB71" i="1"/>
  <c r="MA71" i="1"/>
  <c r="LY71" i="1"/>
  <c r="MD71" i="1" s="1"/>
  <c r="LT71" i="1"/>
  <c r="MH70" i="1"/>
  <c r="MB70" i="1"/>
  <c r="MA70" i="1"/>
  <c r="LY70" i="1"/>
  <c r="MD70" i="1" s="1"/>
  <c r="LT70" i="1"/>
  <c r="MH69" i="1"/>
  <c r="MB69" i="1"/>
  <c r="MA69" i="1"/>
  <c r="LY69" i="1"/>
  <c r="MD69" i="1" s="1"/>
  <c r="LT69" i="1"/>
  <c r="MH68" i="1"/>
  <c r="MB68" i="1"/>
  <c r="MA68" i="1"/>
  <c r="LY68" i="1"/>
  <c r="MD68" i="1" s="1"/>
  <c r="LT68" i="1"/>
  <c r="MH67" i="1"/>
  <c r="MB67" i="1"/>
  <c r="MA67" i="1"/>
  <c r="LY67" i="1"/>
  <c r="MD67" i="1" s="1"/>
  <c r="LT67" i="1"/>
  <c r="MH66" i="1"/>
  <c r="MB66" i="1"/>
  <c r="MA66" i="1"/>
  <c r="LY66" i="1"/>
  <c r="MD66" i="1" s="1"/>
  <c r="LT66" i="1"/>
  <c r="MH65" i="1"/>
  <c r="MB65" i="1"/>
  <c r="MA65" i="1"/>
  <c r="LY65" i="1"/>
  <c r="MD65" i="1" s="1"/>
  <c r="LT65" i="1"/>
  <c r="MH64" i="1"/>
  <c r="MB64" i="1"/>
  <c r="MA64" i="1"/>
  <c r="LY64" i="1"/>
  <c r="MD64" i="1" s="1"/>
  <c r="LT64" i="1"/>
  <c r="MH63" i="1"/>
  <c r="MB63" i="1"/>
  <c r="MA63" i="1"/>
  <c r="LY63" i="1"/>
  <c r="MD63" i="1" s="1"/>
  <c r="LT63" i="1"/>
  <c r="MH62" i="1"/>
  <c r="MB62" i="1"/>
  <c r="MA62" i="1"/>
  <c r="LY62" i="1"/>
  <c r="MD62" i="1" s="1"/>
  <c r="LT62" i="1"/>
  <c r="MH61" i="1"/>
  <c r="MB61" i="1"/>
  <c r="MA61" i="1"/>
  <c r="LY61" i="1"/>
  <c r="MD61" i="1" s="1"/>
  <c r="LT61" i="1"/>
  <c r="MH60" i="1"/>
  <c r="MB60" i="1"/>
  <c r="MA60" i="1"/>
  <c r="LY60" i="1"/>
  <c r="MD60" i="1" s="1"/>
  <c r="LT60" i="1"/>
  <c r="MH59" i="1"/>
  <c r="MB59" i="1"/>
  <c r="MA59" i="1"/>
  <c r="LY59" i="1"/>
  <c r="MD59" i="1" s="1"/>
  <c r="LT59" i="1"/>
  <c r="MH58" i="1"/>
  <c r="MB58" i="1"/>
  <c r="MA58" i="1"/>
  <c r="LY58" i="1"/>
  <c r="MD58" i="1" s="1"/>
  <c r="LT58" i="1"/>
  <c r="MH57" i="1"/>
  <c r="MB57" i="1"/>
  <c r="MA57" i="1"/>
  <c r="LY57" i="1"/>
  <c r="MD57" i="1" s="1"/>
  <c r="LT57" i="1"/>
  <c r="MH56" i="1"/>
  <c r="MB56" i="1"/>
  <c r="MA56" i="1"/>
  <c r="LY56" i="1"/>
  <c r="MD56" i="1" s="1"/>
  <c r="LT56" i="1"/>
  <c r="MH55" i="1"/>
  <c r="MB55" i="1"/>
  <c r="MA55" i="1"/>
  <c r="LY55" i="1"/>
  <c r="MD55" i="1" s="1"/>
  <c r="LT55" i="1"/>
  <c r="MH54" i="1"/>
  <c r="MB54" i="1"/>
  <c r="MA54" i="1"/>
  <c r="LY54" i="1"/>
  <c r="MD54" i="1" s="1"/>
  <c r="LT54" i="1"/>
  <c r="MH53" i="1"/>
  <c r="MB53" i="1"/>
  <c r="MA53" i="1"/>
  <c r="LY53" i="1"/>
  <c r="MD53" i="1" s="1"/>
  <c r="LT53" i="1"/>
  <c r="MH52" i="1"/>
  <c r="MB52" i="1"/>
  <c r="MA52" i="1"/>
  <c r="LY52" i="1"/>
  <c r="MD52" i="1" s="1"/>
  <c r="LT52" i="1"/>
  <c r="MH51" i="1"/>
  <c r="MB51" i="1"/>
  <c r="MA51" i="1"/>
  <c r="LY51" i="1"/>
  <c r="MD51" i="1" s="1"/>
  <c r="LT51" i="1"/>
  <c r="MH50" i="1"/>
  <c r="MB50" i="1"/>
  <c r="MA50" i="1"/>
  <c r="LY50" i="1"/>
  <c r="MD50" i="1" s="1"/>
  <c r="LT50" i="1"/>
  <c r="MH49" i="1"/>
  <c r="MB49" i="1"/>
  <c r="MA49" i="1"/>
  <c r="LY49" i="1"/>
  <c r="MD49" i="1" s="1"/>
  <c r="LT49" i="1"/>
  <c r="MH48" i="1"/>
  <c r="MB48" i="1"/>
  <c r="MA48" i="1"/>
  <c r="LY48" i="1"/>
  <c r="MD48" i="1" s="1"/>
  <c r="LT48" i="1"/>
  <c r="MH47" i="1"/>
  <c r="MB47" i="1"/>
  <c r="MA47" i="1"/>
  <c r="LY47" i="1"/>
  <c r="MD47" i="1" s="1"/>
  <c r="LT47" i="1"/>
  <c r="MH46" i="1"/>
  <c r="MB46" i="1"/>
  <c r="MA46" i="1"/>
  <c r="LY46" i="1"/>
  <c r="MD46" i="1" s="1"/>
  <c r="LT46" i="1"/>
  <c r="MH45" i="1"/>
  <c r="MB45" i="1"/>
  <c r="MA45" i="1"/>
  <c r="LY45" i="1"/>
  <c r="MD45" i="1" s="1"/>
  <c r="LT45" i="1"/>
  <c r="MH44" i="1"/>
  <c r="MB44" i="1"/>
  <c r="MA44" i="1"/>
  <c r="LY44" i="1"/>
  <c r="MD44" i="1" s="1"/>
  <c r="LT44" i="1"/>
  <c r="MH43" i="1"/>
  <c r="MB43" i="1"/>
  <c r="MA43" i="1"/>
  <c r="LY43" i="1"/>
  <c r="MD43" i="1" s="1"/>
  <c r="LT43" i="1"/>
  <c r="MH42" i="1"/>
  <c r="MB42" i="1"/>
  <c r="MA42" i="1"/>
  <c r="LY42" i="1"/>
  <c r="MD42" i="1" s="1"/>
  <c r="LT42" i="1"/>
  <c r="MH41" i="1"/>
  <c r="MB41" i="1"/>
  <c r="MA41" i="1"/>
  <c r="LY41" i="1"/>
  <c r="MD41" i="1" s="1"/>
  <c r="LT41" i="1"/>
  <c r="MH40" i="1"/>
  <c r="MB40" i="1"/>
  <c r="MA40" i="1"/>
  <c r="LY40" i="1"/>
  <c r="MD40" i="1" s="1"/>
  <c r="LT40" i="1"/>
  <c r="MI39" i="1"/>
  <c r="MH39" i="1"/>
  <c r="MB39" i="1"/>
  <c r="MA39" i="1"/>
  <c r="LY39" i="1"/>
  <c r="MD39" i="1" s="1"/>
  <c r="LT39" i="1"/>
  <c r="MH38" i="1"/>
  <c r="MB38" i="1"/>
  <c r="MA38" i="1"/>
  <c r="LY38" i="1"/>
  <c r="MD38" i="1" s="1"/>
  <c r="LT38" i="1"/>
  <c r="MH37" i="1"/>
  <c r="MB37" i="1"/>
  <c r="MA37" i="1"/>
  <c r="LY37" i="1"/>
  <c r="MD37" i="1" s="1"/>
  <c r="LT37" i="1"/>
  <c r="MI36" i="1"/>
  <c r="MH36" i="1"/>
  <c r="MB36" i="1"/>
  <c r="MA36" i="1"/>
  <c r="LY36" i="1"/>
  <c r="MD36" i="1" s="1"/>
  <c r="LT36" i="1"/>
  <c r="MH35" i="1"/>
  <c r="MB35" i="1"/>
  <c r="MA35" i="1"/>
  <c r="LY35" i="1"/>
  <c r="MD35" i="1" s="1"/>
  <c r="LT35" i="1"/>
  <c r="MH34" i="1"/>
  <c r="MB34" i="1"/>
  <c r="MA34" i="1"/>
  <c r="LY34" i="1"/>
  <c r="MD34" i="1" s="1"/>
  <c r="LT34" i="1"/>
  <c r="MH33" i="1"/>
  <c r="MB33" i="1"/>
  <c r="MA33" i="1"/>
  <c r="LY33" i="1"/>
  <c r="MD33" i="1" s="1"/>
  <c r="LT33" i="1"/>
  <c r="MH32" i="1"/>
  <c r="MB32" i="1"/>
  <c r="MA32" i="1"/>
  <c r="LY32" i="1"/>
  <c r="MD32" i="1" s="1"/>
  <c r="LT32" i="1"/>
  <c r="MH31" i="1"/>
  <c r="MB31" i="1"/>
  <c r="MA31" i="1"/>
  <c r="LY31" i="1"/>
  <c r="MD31" i="1" s="1"/>
  <c r="LT31" i="1"/>
  <c r="MI30" i="1"/>
  <c r="MK30" i="1" s="1"/>
  <c r="MH30" i="1"/>
  <c r="MB30" i="1"/>
  <c r="MA30" i="1"/>
  <c r="LY30" i="1"/>
  <c r="MD30" i="1" s="1"/>
  <c r="LT30" i="1"/>
  <c r="MI29" i="1"/>
  <c r="MH29" i="1"/>
  <c r="MB29" i="1"/>
  <c r="MA29" i="1"/>
  <c r="LY29" i="1"/>
  <c r="MD29" i="1" s="1"/>
  <c r="LT29" i="1"/>
  <c r="MH28" i="1"/>
  <c r="MB28" i="1"/>
  <c r="MA28" i="1"/>
  <c r="LY28" i="1"/>
  <c r="MD28" i="1" s="1"/>
  <c r="LT28" i="1"/>
  <c r="MH27" i="1"/>
  <c r="MB27" i="1"/>
  <c r="MA27" i="1"/>
  <c r="LY27" i="1"/>
  <c r="MD27" i="1" s="1"/>
  <c r="LT27" i="1"/>
  <c r="MH26" i="1"/>
  <c r="MB26" i="1"/>
  <c r="MA26" i="1"/>
  <c r="LY26" i="1"/>
  <c r="MD26" i="1" s="1"/>
  <c r="LT26" i="1"/>
  <c r="MH25" i="1"/>
  <c r="MB25" i="1"/>
  <c r="MA25" i="1"/>
  <c r="LY25" i="1"/>
  <c r="MD25" i="1" s="1"/>
  <c r="LT25" i="1"/>
  <c r="MH24" i="1"/>
  <c r="MB24" i="1"/>
  <c r="MA24" i="1"/>
  <c r="LY24" i="1"/>
  <c r="MD24" i="1" s="1"/>
  <c r="LT24" i="1"/>
  <c r="MH23" i="1"/>
  <c r="MB23" i="1"/>
  <c r="MA23" i="1"/>
  <c r="LY23" i="1"/>
  <c r="MD23" i="1" s="1"/>
  <c r="LT23" i="1"/>
  <c r="MI22" i="1"/>
  <c r="MK22" i="1" s="1"/>
  <c r="MH22" i="1"/>
  <c r="MB22" i="1"/>
  <c r="MA22" i="1"/>
  <c r="LY22" i="1"/>
  <c r="MD22" i="1" s="1"/>
  <c r="LT22" i="1"/>
  <c r="MH21" i="1"/>
  <c r="MB21" i="1"/>
  <c r="MA21" i="1"/>
  <c r="LY21" i="1"/>
  <c r="MD21" i="1" s="1"/>
  <c r="LT21" i="1"/>
  <c r="MH20" i="1"/>
  <c r="MB20" i="1"/>
  <c r="MA20" i="1"/>
  <c r="LY20" i="1"/>
  <c r="MD20" i="1" s="1"/>
  <c r="LT20" i="1"/>
  <c r="MH19" i="1"/>
  <c r="MB19" i="1"/>
  <c r="MA19" i="1"/>
  <c r="LY19" i="1"/>
  <c r="MD19" i="1" s="1"/>
  <c r="LT19" i="1"/>
  <c r="MH18" i="1"/>
  <c r="MB18" i="1"/>
  <c r="MA18" i="1"/>
  <c r="LY18" i="1"/>
  <c r="MD18" i="1" s="1"/>
  <c r="LT18" i="1"/>
  <c r="MH17" i="1"/>
  <c r="MB17" i="1"/>
  <c r="MA17" i="1"/>
  <c r="LY17" i="1"/>
  <c r="MD17" i="1" s="1"/>
  <c r="LT17" i="1"/>
  <c r="MH16" i="1"/>
  <c r="MB16" i="1"/>
  <c r="MA16" i="1"/>
  <c r="LY16" i="1"/>
  <c r="MD16" i="1" s="1"/>
  <c r="LT16" i="1"/>
  <c r="MH15" i="1"/>
  <c r="MB15" i="1"/>
  <c r="MA15" i="1"/>
  <c r="LY15" i="1"/>
  <c r="MD15" i="1" s="1"/>
  <c r="LT15" i="1"/>
  <c r="MH14" i="1"/>
  <c r="MB14" i="1"/>
  <c r="MA14" i="1"/>
  <c r="LY14" i="1"/>
  <c r="MD14" i="1" s="1"/>
  <c r="LT14" i="1"/>
  <c r="LZ13" i="1"/>
  <c r="LV13" i="1"/>
  <c r="LU13" i="1"/>
  <c r="ML9" i="1"/>
  <c r="MH9" i="1"/>
  <c r="MG9" i="1"/>
  <c r="ML8" i="1"/>
  <c r="MH8" i="1"/>
  <c r="MG8" i="1"/>
  <c r="ML7" i="1"/>
  <c r="MH7" i="1"/>
  <c r="MG7" i="1"/>
  <c r="ML6" i="1"/>
  <c r="MH6" i="1"/>
  <c r="MG6" i="1"/>
  <c r="ML5" i="1"/>
  <c r="MH5" i="1"/>
  <c r="MG5" i="1"/>
  <c r="ML4" i="1"/>
  <c r="MH4" i="1"/>
  <c r="MP4" i="1" s="1"/>
  <c r="MG4" i="1"/>
  <c r="ML3" i="1"/>
  <c r="MH3" i="1"/>
  <c r="MG3" i="1"/>
  <c r="ML2" i="1"/>
  <c r="MH2" i="1"/>
  <c r="MG2" i="1"/>
  <c r="MD1" i="1"/>
  <c r="LZ1" i="1"/>
  <c r="NO6" i="1" l="1"/>
  <c r="NI4" i="1"/>
  <c r="NK4" i="1"/>
  <c r="NK8" i="1"/>
  <c r="NM6" i="1"/>
  <c r="NO5" i="1"/>
  <c r="NO4" i="1"/>
  <c r="NO2" i="1"/>
  <c r="MH10" i="1"/>
  <c r="NO8" i="1"/>
  <c r="NI9" i="1"/>
  <c r="NM8" i="1"/>
  <c r="MP6" i="1"/>
  <c r="MI6" i="1" s="1"/>
  <c r="NI2" i="1"/>
  <c r="NO9" i="1"/>
  <c r="NM9" i="1"/>
  <c r="NQ10" i="1"/>
  <c r="ND13" i="1"/>
  <c r="LT13" i="1"/>
  <c r="ML10" i="1"/>
  <c r="MP9" i="1"/>
  <c r="MM9" i="1" s="1"/>
  <c r="MP3" i="1"/>
  <c r="MI3" i="1" s="1"/>
  <c r="MM4" i="1"/>
  <c r="MI4" i="1"/>
  <c r="MD13" i="1"/>
  <c r="LY13" i="1"/>
  <c r="MK29" i="1"/>
  <c r="MP7" i="1"/>
  <c r="MM7" i="1" s="1"/>
  <c r="MP5" i="1"/>
  <c r="MA13" i="1"/>
  <c r="MP2" i="1"/>
  <c r="MP8" i="1"/>
  <c r="MI8" i="1" s="1"/>
  <c r="MB13" i="1"/>
  <c r="MK36" i="1"/>
  <c r="MK39" i="1"/>
  <c r="MC95" i="1"/>
  <c r="MM3" i="1" l="1"/>
  <c r="MP10" i="1"/>
  <c r="MM6" i="1"/>
  <c r="MI9" i="1"/>
  <c r="MM2" i="1"/>
  <c r="MI5" i="1"/>
  <c r="MI7" i="1"/>
  <c r="MM8" i="1"/>
  <c r="MI2" i="1"/>
  <c r="MM5" i="1"/>
  <c r="N1" i="9" l="1"/>
  <c r="A8" i="11" s="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MN7" i="1" l="1"/>
  <c r="MN2" i="1"/>
  <c r="MN4" i="1"/>
  <c r="MN5" i="1"/>
  <c r="MN8" i="1"/>
  <c r="MN3" i="1"/>
  <c r="MN6" i="1"/>
  <c r="MN9" i="1"/>
  <c r="NX7" i="1"/>
  <c r="NX6" i="1"/>
  <c r="NX4" i="1"/>
  <c r="NX5" i="1"/>
  <c r="OC9" i="1"/>
  <c r="NX9" i="1"/>
  <c r="OC6" i="1"/>
  <c r="OC5" i="1"/>
  <c r="OC4" i="1"/>
  <c r="OC7" i="1"/>
  <c r="NC9" i="1"/>
  <c r="NC6" i="1"/>
  <c r="NC2" i="1"/>
  <c r="NX8" i="1"/>
  <c r="OC3" i="1"/>
  <c r="MX9" i="1"/>
  <c r="MX7" i="1"/>
  <c r="MX6" i="1"/>
  <c r="MX3" i="1"/>
  <c r="NX2" i="1"/>
  <c r="OC8" i="1"/>
  <c r="NC3" i="1"/>
  <c r="MX2" i="1"/>
  <c r="MX4" i="1"/>
  <c r="OC2" i="1"/>
  <c r="NC7" i="1"/>
  <c r="NC5" i="1"/>
  <c r="NX3" i="1"/>
  <c r="MX5" i="1"/>
  <c r="MJ9" i="1"/>
  <c r="MJ4" i="1"/>
  <c r="MK4" i="1" s="1"/>
  <c r="MJ7" i="1"/>
  <c r="MK7" i="1" s="1"/>
  <c r="MJ6" i="1"/>
  <c r="MK6" i="1" s="1"/>
  <c r="NC4" i="1"/>
  <c r="MJ2" i="1"/>
  <c r="MJ5" i="1"/>
  <c r="MK5" i="1" s="1"/>
  <c r="MJ3" i="1"/>
  <c r="MK3" i="1" s="1"/>
  <c r="MX8" i="1"/>
  <c r="MJ8" i="1"/>
  <c r="MK8" i="1" s="1"/>
  <c r="NC8" i="1"/>
  <c r="LX51" i="1"/>
  <c r="MC51" i="1" s="1"/>
  <c r="LX36" i="1"/>
  <c r="MC36" i="1" s="1"/>
  <c r="LX89" i="1"/>
  <c r="MC89" i="1" s="1"/>
  <c r="LX47" i="1"/>
  <c r="MC47" i="1" s="1"/>
  <c r="LX25" i="1"/>
  <c r="MC25" i="1" s="1"/>
  <c r="LX84" i="1"/>
  <c r="MC84" i="1" s="1"/>
  <c r="LX70" i="1"/>
  <c r="MC70" i="1" s="1"/>
  <c r="LX59" i="1"/>
  <c r="MC59" i="1" s="1"/>
  <c r="LX17" i="1"/>
  <c r="MC17" i="1" s="1"/>
  <c r="LX81" i="1"/>
  <c r="MC81" i="1" s="1"/>
  <c r="LX80" i="1"/>
  <c r="MC80" i="1" s="1"/>
  <c r="LX79" i="1"/>
  <c r="MC79" i="1" s="1"/>
  <c r="LX78" i="1"/>
  <c r="MC78" i="1" s="1"/>
  <c r="LX67" i="1"/>
  <c r="MC67" i="1" s="1"/>
  <c r="LX50" i="1"/>
  <c r="MC50" i="1" s="1"/>
  <c r="LX35" i="1"/>
  <c r="MC35" i="1" s="1"/>
  <c r="LX27" i="1"/>
  <c r="MC27" i="1" s="1"/>
  <c r="LX22" i="1"/>
  <c r="MC22" i="1" s="1"/>
  <c r="LX88" i="1"/>
  <c r="MC88" i="1" s="1"/>
  <c r="LX42" i="1"/>
  <c r="MC42" i="1" s="1"/>
  <c r="LX87" i="1"/>
  <c r="MC87" i="1" s="1"/>
  <c r="LX86" i="1"/>
  <c r="MC86" i="1" s="1"/>
  <c r="LX73" i="1"/>
  <c r="MC73" i="1" s="1"/>
  <c r="LX64" i="1"/>
  <c r="MC64" i="1" s="1"/>
  <c r="LX46" i="1"/>
  <c r="MC46" i="1" s="1"/>
  <c r="LX39" i="1"/>
  <c r="MC39" i="1" s="1"/>
  <c r="LX38" i="1"/>
  <c r="MC38" i="1" s="1"/>
  <c r="LX37" i="1"/>
  <c r="MC37" i="1" s="1"/>
  <c r="LX32" i="1"/>
  <c r="MC32" i="1" s="1"/>
  <c r="LX24" i="1"/>
  <c r="MC24" i="1" s="1"/>
  <c r="LX19" i="1"/>
  <c r="MC19" i="1" s="1"/>
  <c r="LX53" i="1"/>
  <c r="MC53" i="1" s="1"/>
  <c r="LX33" i="1"/>
  <c r="MC33" i="1" s="1"/>
  <c r="LX60" i="1"/>
  <c r="MC60" i="1" s="1"/>
  <c r="LX90" i="1"/>
  <c r="MC90" i="1" s="1"/>
  <c r="LX83" i="1"/>
  <c r="MC83" i="1" s="1"/>
  <c r="LX69" i="1"/>
  <c r="MC69" i="1" s="1"/>
  <c r="LX58" i="1"/>
  <c r="MC58" i="1" s="1"/>
  <c r="LX57" i="1"/>
  <c r="MC57" i="1" s="1"/>
  <c r="LX56" i="1"/>
  <c r="MC56" i="1" s="1"/>
  <c r="LX55" i="1"/>
  <c r="MC55" i="1" s="1"/>
  <c r="LX54" i="1"/>
  <c r="MC54" i="1" s="1"/>
  <c r="LX41" i="1"/>
  <c r="MC41" i="1" s="1"/>
  <c r="LX29" i="1"/>
  <c r="MC29" i="1" s="1"/>
  <c r="LX15" i="1"/>
  <c r="MC15" i="1" s="1"/>
  <c r="MC9" i="1"/>
  <c r="LX8" i="1"/>
  <c r="LX6" i="1"/>
  <c r="LX5" i="1"/>
  <c r="MC3" i="1"/>
  <c r="LX2" i="1"/>
  <c r="MC7" i="1"/>
  <c r="LX9" i="1"/>
  <c r="LX4" i="1"/>
  <c r="MC2" i="1"/>
  <c r="MC6" i="1"/>
  <c r="MC8" i="1"/>
  <c r="LX7" i="1"/>
  <c r="MC5" i="1"/>
  <c r="MC4" i="1"/>
  <c r="LX3" i="1"/>
  <c r="LX14" i="1"/>
  <c r="LX68" i="1"/>
  <c r="MC68" i="1" s="1"/>
  <c r="LX28" i="1"/>
  <c r="MC28" i="1" s="1"/>
  <c r="LX65" i="1"/>
  <c r="MC65" i="1" s="1"/>
  <c r="LX92" i="1"/>
  <c r="MC92" i="1" s="1"/>
  <c r="LX61" i="1"/>
  <c r="MC61" i="1" s="1"/>
  <c r="LX77" i="1"/>
  <c r="MC77" i="1" s="1"/>
  <c r="LX76" i="1"/>
  <c r="MC76" i="1" s="1"/>
  <c r="LX75" i="1"/>
  <c r="MC75" i="1" s="1"/>
  <c r="LX66" i="1"/>
  <c r="MC66" i="1" s="1"/>
  <c r="LX49" i="1"/>
  <c r="MC49" i="1" s="1"/>
  <c r="LX48" i="1"/>
  <c r="MC48" i="1" s="1"/>
  <c r="LX34" i="1"/>
  <c r="MC34" i="1" s="1"/>
  <c r="LX30" i="1"/>
  <c r="MC30" i="1" s="1"/>
  <c r="LX26" i="1"/>
  <c r="MC26" i="1" s="1"/>
  <c r="LX21" i="1"/>
  <c r="MC21" i="1" s="1"/>
  <c r="LX82" i="1"/>
  <c r="MC82" i="1" s="1"/>
  <c r="LX52" i="1"/>
  <c r="MC52" i="1" s="1"/>
  <c r="LX40" i="1"/>
  <c r="MC40" i="1" s="1"/>
  <c r="LX74" i="1"/>
  <c r="MC74" i="1" s="1"/>
  <c r="LX20" i="1"/>
  <c r="MC20" i="1" s="1"/>
  <c r="LX91" i="1"/>
  <c r="MC91" i="1" s="1"/>
  <c r="LX71" i="1"/>
  <c r="MC71" i="1" s="1"/>
  <c r="LX43" i="1"/>
  <c r="MC43" i="1" s="1"/>
  <c r="LX16" i="1"/>
  <c r="MC16" i="1" s="1"/>
  <c r="LX85" i="1"/>
  <c r="MC85" i="1" s="1"/>
  <c r="LX72" i="1"/>
  <c r="MC72" i="1" s="1"/>
  <c r="LX63" i="1"/>
  <c r="MC63" i="1" s="1"/>
  <c r="LX62" i="1"/>
  <c r="MC62" i="1" s="1"/>
  <c r="LX45" i="1"/>
  <c r="MC45" i="1" s="1"/>
  <c r="LX44" i="1"/>
  <c r="MC44" i="1" s="1"/>
  <c r="LX31" i="1"/>
  <c r="MC31" i="1" s="1"/>
  <c r="LX23" i="1"/>
  <c r="MC23" i="1" s="1"/>
  <c r="LX18" i="1"/>
  <c r="MC18" i="1" s="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ND8" i="1" l="1"/>
  <c r="OD5" i="1"/>
  <c r="MQ9" i="1"/>
  <c r="MO9" i="1"/>
  <c r="MZ2" i="1"/>
  <c r="MX10" i="1"/>
  <c r="OD3" i="1"/>
  <c r="OD6" i="1"/>
  <c r="MO6" i="1"/>
  <c r="MQ6" i="1"/>
  <c r="MZ8" i="1"/>
  <c r="ND3" i="1"/>
  <c r="NZ8" i="1"/>
  <c r="NZ9" i="1"/>
  <c r="MO3" i="1"/>
  <c r="MQ3" i="1"/>
  <c r="MZ5" i="1"/>
  <c r="OD8" i="1"/>
  <c r="ND2" i="1"/>
  <c r="NC10" i="1"/>
  <c r="OD9" i="1"/>
  <c r="MQ8" i="1"/>
  <c r="MO8" i="1"/>
  <c r="NZ3" i="1"/>
  <c r="NX10" i="1"/>
  <c r="NZ2" i="1"/>
  <c r="ND6" i="1"/>
  <c r="NZ5" i="1"/>
  <c r="MQ5" i="1"/>
  <c r="MO5" i="1"/>
  <c r="MJ10" i="1"/>
  <c r="MK2" i="1"/>
  <c r="ND5" i="1"/>
  <c r="MZ3" i="1"/>
  <c r="ND9" i="1"/>
  <c r="NZ4" i="1"/>
  <c r="MQ4" i="1"/>
  <c r="MO4" i="1"/>
  <c r="MZ9" i="1"/>
  <c r="ND4" i="1"/>
  <c r="ND7" i="1"/>
  <c r="MZ6" i="1"/>
  <c r="OD7" i="1"/>
  <c r="NZ6" i="1"/>
  <c r="MQ2" i="1"/>
  <c r="MN10" i="1"/>
  <c r="MO2" i="1"/>
  <c r="MZ4" i="1"/>
  <c r="OD2" i="1"/>
  <c r="OC10" i="1"/>
  <c r="MZ7" i="1"/>
  <c r="OD4" i="1"/>
  <c r="NZ7" i="1"/>
  <c r="MQ7" i="1"/>
  <c r="MO7" i="1"/>
  <c r="MD6" i="1"/>
  <c r="LZ6" i="1"/>
  <c r="LZ4" i="1"/>
  <c r="MD9" i="1"/>
  <c r="MC10" i="1"/>
  <c r="MD2" i="1"/>
  <c r="LZ3" i="1"/>
  <c r="LZ9" i="1"/>
  <c r="MD4" i="1"/>
  <c r="MD7" i="1"/>
  <c r="MC14" i="1"/>
  <c r="MC13" i="1" s="1"/>
  <c r="LX13" i="1"/>
  <c r="LZ8" i="1"/>
  <c r="MD5" i="1"/>
  <c r="LZ2" i="1"/>
  <c r="LX10" i="1"/>
  <c r="LZ7" i="1"/>
  <c r="MD3" i="1"/>
  <c r="MD8" i="1"/>
  <c r="LZ5" i="1"/>
  <c r="C10" i="1"/>
  <c r="OD10" i="1" l="1"/>
  <c r="NZ10" i="1"/>
  <c r="MZ10" i="1"/>
  <c r="MQ10" i="1"/>
  <c r="ND10" i="1"/>
  <c r="MD10" i="1"/>
  <c r="LZ10" i="1"/>
  <c r="R1" i="9" l="1"/>
  <c r="A1" i="11"/>
  <c r="P80" i="9" l="1"/>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OI96" i="1" l="1"/>
  <c r="NI96" i="1"/>
  <c r="MI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NK96" i="1" l="1"/>
  <c r="NL96" i="1" s="1"/>
  <c r="NJ96" i="1"/>
  <c r="OJ96" i="1"/>
  <c r="OK96" i="1"/>
  <c r="OL96" i="1" s="1"/>
  <c r="MJ96" i="1"/>
  <c r="MK96" i="1"/>
  <c r="ML96" i="1" s="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OQ96" i="1" l="1"/>
  <c r="ON96" i="1"/>
  <c r="NN96" i="1"/>
  <c r="NQ96" i="1"/>
  <c r="MN96" i="1"/>
  <c r="MQ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NR96" i="1" l="1"/>
  <c r="OR96" i="1"/>
  <c r="OM30" i="1"/>
  <c r="OO30" i="1" s="1"/>
  <c r="OL30" i="1"/>
  <c r="NL30" i="1"/>
  <c r="NM30" i="1"/>
  <c r="NO30" i="1" s="1"/>
  <c r="MR96" i="1"/>
  <c r="ML30" i="1"/>
  <c r="MM30" i="1"/>
  <c r="MO30" i="1" s="1"/>
  <c r="DO19" i="1"/>
  <c r="DO30" i="1"/>
  <c r="BQ30" i="1"/>
  <c r="BR30" i="1" s="1"/>
  <c r="CG30" i="1"/>
  <c r="CX30" i="1"/>
  <c r="ON30" i="1" l="1"/>
  <c r="OR30" i="1"/>
  <c r="OP30" i="1"/>
  <c r="NN30" i="1"/>
  <c r="NP30" i="1"/>
  <c r="NR30" i="1"/>
  <c r="MN30" i="1"/>
  <c r="MP30" i="1"/>
  <c r="MR30" i="1"/>
  <c r="MQ30" i="1"/>
  <c r="CZ30" i="1"/>
  <c r="CY30" i="1"/>
  <c r="CI30" i="1"/>
  <c r="CH30" i="1"/>
  <c r="DQ19" i="1"/>
  <c r="DP19" i="1"/>
  <c r="DQ30" i="1"/>
  <c r="D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OI107" i="1" l="1"/>
  <c r="NI107" i="1"/>
  <c r="OI115" i="1"/>
  <c r="NI115" i="1"/>
  <c r="OI100" i="1"/>
  <c r="NI100" i="1"/>
  <c r="OI99" i="1"/>
  <c r="NI99" i="1"/>
  <c r="OI120" i="1"/>
  <c r="NI120" i="1"/>
  <c r="OI116" i="1"/>
  <c r="NI116" i="1"/>
  <c r="MI120" i="1"/>
  <c r="MI99" i="1"/>
  <c r="MI115" i="1"/>
  <c r="MI116" i="1"/>
  <c r="MI107" i="1"/>
  <c r="MI100"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NJ99" i="1" l="1"/>
  <c r="NK99" i="1"/>
  <c r="NL99" i="1" s="1"/>
  <c r="OI104" i="1"/>
  <c r="NI104" i="1"/>
  <c r="OK99" i="1"/>
  <c r="OL99" i="1" s="1"/>
  <c r="OJ99" i="1"/>
  <c r="OI112" i="1"/>
  <c r="NI112" i="1"/>
  <c r="OI98" i="1"/>
  <c r="NI98" i="1"/>
  <c r="OI106" i="1"/>
  <c r="NI106" i="1"/>
  <c r="OI111" i="1"/>
  <c r="NI111" i="1"/>
  <c r="OI101" i="1"/>
  <c r="NI101" i="1"/>
  <c r="OI123" i="1"/>
  <c r="NI123" i="1"/>
  <c r="NK100" i="1"/>
  <c r="NL100" i="1" s="1"/>
  <c r="NJ100" i="1"/>
  <c r="OI108" i="1"/>
  <c r="NI108" i="1"/>
  <c r="OI122" i="1"/>
  <c r="NI122" i="1"/>
  <c r="OK100" i="1"/>
  <c r="OL100" i="1" s="1"/>
  <c r="OJ100" i="1"/>
  <c r="OI109" i="1"/>
  <c r="NI109" i="1"/>
  <c r="NK116" i="1"/>
  <c r="NL116" i="1" s="1"/>
  <c r="NJ116" i="1"/>
  <c r="NK115" i="1"/>
  <c r="NL115" i="1" s="1"/>
  <c r="NJ115" i="1"/>
  <c r="OI102" i="1"/>
  <c r="NI102" i="1"/>
  <c r="OI113" i="1"/>
  <c r="NI113" i="1"/>
  <c r="OI119" i="1"/>
  <c r="NI119" i="1"/>
  <c r="OK116" i="1"/>
  <c r="OL116" i="1" s="1"/>
  <c r="OJ116" i="1"/>
  <c r="OK115" i="1"/>
  <c r="OL115" i="1" s="1"/>
  <c r="OJ115" i="1"/>
  <c r="OI114" i="1"/>
  <c r="NI114" i="1"/>
  <c r="OI110" i="1"/>
  <c r="NI110" i="1"/>
  <c r="OI121" i="1"/>
  <c r="NI121" i="1"/>
  <c r="OI97" i="1"/>
  <c r="NI97" i="1"/>
  <c r="OI118" i="1"/>
  <c r="NI118" i="1"/>
  <c r="NK120" i="1"/>
  <c r="NL120" i="1" s="1"/>
  <c r="NJ120" i="1"/>
  <c r="NK107" i="1"/>
  <c r="NL107" i="1" s="1"/>
  <c r="NJ107" i="1"/>
  <c r="OI103" i="1"/>
  <c r="NI103" i="1"/>
  <c r="OI105" i="1"/>
  <c r="NI105" i="1"/>
  <c r="OI117" i="1"/>
  <c r="NI117" i="1"/>
  <c r="OK120" i="1"/>
  <c r="OL120" i="1" s="1"/>
  <c r="OJ120" i="1"/>
  <c r="OK107" i="1"/>
  <c r="OL107" i="1" s="1"/>
  <c r="OJ107" i="1"/>
  <c r="OL89" i="1"/>
  <c r="OM89" i="1"/>
  <c r="OO89" i="1" s="1"/>
  <c r="NM89" i="1"/>
  <c r="NO89" i="1" s="1"/>
  <c r="NL89" i="1"/>
  <c r="MI109" i="1"/>
  <c r="MJ116" i="1"/>
  <c r="MK116" i="1"/>
  <c r="ML116" i="1" s="1"/>
  <c r="MI108" i="1"/>
  <c r="MI122" i="1"/>
  <c r="MK115" i="1"/>
  <c r="ML115" i="1" s="1"/>
  <c r="MJ115" i="1"/>
  <c r="MI102" i="1"/>
  <c r="MI106" i="1"/>
  <c r="MI114" i="1"/>
  <c r="MI119" i="1"/>
  <c r="MJ100" i="1"/>
  <c r="MK100" i="1"/>
  <c r="ML100" i="1" s="1"/>
  <c r="MK99" i="1"/>
  <c r="ML99" i="1" s="1"/>
  <c r="MJ99" i="1"/>
  <c r="MI104" i="1"/>
  <c r="MI98" i="1"/>
  <c r="MI123" i="1"/>
  <c r="MI113" i="1"/>
  <c r="MI110" i="1"/>
  <c r="MI121" i="1"/>
  <c r="MI97" i="1"/>
  <c r="MI118" i="1"/>
  <c r="MI103" i="1"/>
  <c r="MI112" i="1"/>
  <c r="MI111" i="1"/>
  <c r="MI101" i="1"/>
  <c r="MI105" i="1"/>
  <c r="MI117" i="1"/>
  <c r="MK107" i="1"/>
  <c r="ML107" i="1" s="1"/>
  <c r="MJ107" i="1"/>
  <c r="MK120" i="1"/>
  <c r="ML120" i="1" s="1"/>
  <c r="MJ120" i="1"/>
  <c r="ML89" i="1"/>
  <c r="MM89" i="1"/>
  <c r="MO89"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NK112" i="1" l="1"/>
  <c r="NL112" i="1" s="1"/>
  <c r="NJ112" i="1"/>
  <c r="OQ120" i="1"/>
  <c r="ON120" i="1"/>
  <c r="OR120" i="1" s="1"/>
  <c r="NQ107" i="1"/>
  <c r="NN107" i="1"/>
  <c r="NR107" i="1" s="1"/>
  <c r="OK121" i="1"/>
  <c r="OL121" i="1" s="1"/>
  <c r="OJ121" i="1"/>
  <c r="ON116" i="1"/>
  <c r="OR116" i="1" s="1"/>
  <c r="OQ116" i="1"/>
  <c r="NQ115" i="1"/>
  <c r="NN115" i="1"/>
  <c r="NR115" i="1" s="1"/>
  <c r="OJ122" i="1"/>
  <c r="OK122" i="1"/>
  <c r="OL122" i="1" s="1"/>
  <c r="OK101" i="1"/>
  <c r="OL101" i="1" s="1"/>
  <c r="OJ101" i="1"/>
  <c r="OJ112" i="1"/>
  <c r="OK112" i="1"/>
  <c r="OL112" i="1" s="1"/>
  <c r="NK101" i="1"/>
  <c r="NL101" i="1" s="1"/>
  <c r="NJ101" i="1"/>
  <c r="NK117" i="1"/>
  <c r="NL117" i="1" s="1"/>
  <c r="NJ117" i="1"/>
  <c r="NK110" i="1"/>
  <c r="NL110" i="1" s="1"/>
  <c r="NJ110" i="1"/>
  <c r="NK119" i="1"/>
  <c r="NL119" i="1" s="1"/>
  <c r="NJ119" i="1"/>
  <c r="NK108" i="1"/>
  <c r="NL108" i="1" s="1"/>
  <c r="NJ108" i="1"/>
  <c r="NK111" i="1"/>
  <c r="NL111" i="1" s="1"/>
  <c r="NJ111" i="1"/>
  <c r="OJ117" i="1"/>
  <c r="OK117" i="1"/>
  <c r="OL117" i="1" s="1"/>
  <c r="NQ120" i="1"/>
  <c r="NN120" i="1"/>
  <c r="NR120" i="1" s="1"/>
  <c r="OK110" i="1"/>
  <c r="OL110" i="1" s="1"/>
  <c r="OJ110" i="1"/>
  <c r="OK119" i="1"/>
  <c r="OL119" i="1" s="1"/>
  <c r="OJ119" i="1"/>
  <c r="NQ116" i="1"/>
  <c r="NN116" i="1"/>
  <c r="NR116" i="1" s="1"/>
  <c r="OK108" i="1"/>
  <c r="OL108" i="1" s="1"/>
  <c r="OJ108" i="1"/>
  <c r="OK111" i="1"/>
  <c r="OL111" i="1" s="1"/>
  <c r="OJ111" i="1"/>
  <c r="OQ99" i="1"/>
  <c r="ON99" i="1"/>
  <c r="OR99" i="1" s="1"/>
  <c r="NJ121" i="1"/>
  <c r="NK121" i="1"/>
  <c r="NL121" i="1" s="1"/>
  <c r="NJ105" i="1"/>
  <c r="NK105" i="1"/>
  <c r="NL105" i="1" s="1"/>
  <c r="NK118" i="1"/>
  <c r="NL118" i="1" s="1"/>
  <c r="NJ118" i="1"/>
  <c r="NJ114" i="1"/>
  <c r="NK114" i="1"/>
  <c r="NL114" i="1" s="1"/>
  <c r="NJ113" i="1"/>
  <c r="NK113" i="1"/>
  <c r="NL113" i="1" s="1"/>
  <c r="NJ109" i="1"/>
  <c r="NK109" i="1"/>
  <c r="NL109" i="1" s="1"/>
  <c r="NJ106" i="1"/>
  <c r="NK106" i="1"/>
  <c r="NL106" i="1" s="1"/>
  <c r="NK104" i="1"/>
  <c r="NL104" i="1" s="1"/>
  <c r="NJ104" i="1"/>
  <c r="NJ122" i="1"/>
  <c r="NK122" i="1"/>
  <c r="NL122" i="1" s="1"/>
  <c r="OJ105" i="1"/>
  <c r="OK105" i="1"/>
  <c r="OL105" i="1" s="1"/>
  <c r="OK118" i="1"/>
  <c r="OL118" i="1" s="1"/>
  <c r="OJ118" i="1"/>
  <c r="OJ114" i="1"/>
  <c r="OK114" i="1"/>
  <c r="OL114" i="1" s="1"/>
  <c r="OJ113" i="1"/>
  <c r="OK113" i="1"/>
  <c r="OL113" i="1" s="1"/>
  <c r="OJ109" i="1"/>
  <c r="OK109" i="1"/>
  <c r="OL109" i="1" s="1"/>
  <c r="NQ100" i="1"/>
  <c r="NN100" i="1"/>
  <c r="NR100" i="1" s="1"/>
  <c r="OJ106" i="1"/>
  <c r="OK106" i="1"/>
  <c r="OL106" i="1" s="1"/>
  <c r="OJ104" i="1"/>
  <c r="OK104" i="1"/>
  <c r="OL104" i="1" s="1"/>
  <c r="NK103" i="1"/>
  <c r="NL103" i="1" s="1"/>
  <c r="NJ103" i="1"/>
  <c r="NJ97" i="1"/>
  <c r="NK97" i="1"/>
  <c r="NL97" i="1" s="1"/>
  <c r="NJ102" i="1"/>
  <c r="NK102" i="1"/>
  <c r="NL102" i="1" s="1"/>
  <c r="NK123" i="1"/>
  <c r="NL123" i="1" s="1"/>
  <c r="NJ123" i="1"/>
  <c r="NK98" i="1"/>
  <c r="NL98" i="1" s="1"/>
  <c r="NJ98" i="1"/>
  <c r="NQ99" i="1"/>
  <c r="NN99" i="1"/>
  <c r="NR99" i="1" s="1"/>
  <c r="OQ107" i="1"/>
  <c r="ON107" i="1"/>
  <c r="OR107" i="1" s="1"/>
  <c r="OK103" i="1"/>
  <c r="OL103" i="1" s="1"/>
  <c r="OJ103" i="1"/>
  <c r="OK97" i="1"/>
  <c r="OL97" i="1" s="1"/>
  <c r="OJ97" i="1"/>
  <c r="OQ115" i="1"/>
  <c r="ON115" i="1"/>
  <c r="OR115" i="1" s="1"/>
  <c r="OK102" i="1"/>
  <c r="OL102" i="1" s="1"/>
  <c r="OJ102" i="1"/>
  <c r="ON100" i="1"/>
  <c r="OR100" i="1" s="1"/>
  <c r="OQ100" i="1"/>
  <c r="OK123" i="1"/>
  <c r="OL123" i="1" s="1"/>
  <c r="OJ123" i="1"/>
  <c r="OJ98" i="1"/>
  <c r="OK98" i="1"/>
  <c r="OL98" i="1" s="1"/>
  <c r="OL39" i="1"/>
  <c r="OM39" i="1"/>
  <c r="OO39" i="1" s="1"/>
  <c r="OL29" i="1"/>
  <c r="OM29" i="1"/>
  <c r="OO29" i="1" s="1"/>
  <c r="OM22" i="1"/>
  <c r="OO22" i="1" s="1"/>
  <c r="OL22" i="1"/>
  <c r="ON89" i="1"/>
  <c r="OR89" i="1"/>
  <c r="OP89" i="1"/>
  <c r="OM36" i="1"/>
  <c r="OO36" i="1" s="1"/>
  <c r="OL36" i="1"/>
  <c r="NL39" i="1"/>
  <c r="NM39" i="1"/>
  <c r="NO39" i="1" s="1"/>
  <c r="NL36" i="1"/>
  <c r="NM36" i="1"/>
  <c r="NO36" i="1" s="1"/>
  <c r="NL29" i="1"/>
  <c r="NM29" i="1"/>
  <c r="NO29" i="1" s="1"/>
  <c r="NL22" i="1"/>
  <c r="NM22" i="1"/>
  <c r="NO22" i="1" s="1"/>
  <c r="NR89" i="1"/>
  <c r="NN89" i="1"/>
  <c r="NP89" i="1"/>
  <c r="MQ107" i="1"/>
  <c r="MN107" i="1"/>
  <c r="MR107" i="1" s="1"/>
  <c r="MK111" i="1"/>
  <c r="ML111" i="1" s="1"/>
  <c r="MJ111" i="1"/>
  <c r="MN116" i="1"/>
  <c r="MR116" i="1" s="1"/>
  <c r="MQ116" i="1"/>
  <c r="MJ102" i="1"/>
  <c r="MK102" i="1"/>
  <c r="ML102" i="1" s="1"/>
  <c r="MK117" i="1"/>
  <c r="ML117" i="1" s="1"/>
  <c r="MJ117" i="1"/>
  <c r="MJ112" i="1"/>
  <c r="MK112" i="1"/>
  <c r="ML112" i="1" s="1"/>
  <c r="MK118" i="1"/>
  <c r="ML118" i="1" s="1"/>
  <c r="MJ118" i="1"/>
  <c r="MK113" i="1"/>
  <c r="ML113" i="1" s="1"/>
  <c r="MJ113" i="1"/>
  <c r="MJ104" i="1"/>
  <c r="MK104" i="1"/>
  <c r="ML104" i="1" s="1"/>
  <c r="MK114" i="1"/>
  <c r="ML114" i="1" s="1"/>
  <c r="MJ114" i="1"/>
  <c r="MQ115" i="1"/>
  <c r="MN115" i="1"/>
  <c r="MR115" i="1" s="1"/>
  <c r="MJ98" i="1"/>
  <c r="MK98" i="1"/>
  <c r="ML98" i="1" s="1"/>
  <c r="MK119" i="1"/>
  <c r="ML119" i="1" s="1"/>
  <c r="MJ119" i="1"/>
  <c r="MK105" i="1"/>
  <c r="ML105" i="1" s="1"/>
  <c r="MJ105" i="1"/>
  <c r="MK103" i="1"/>
  <c r="ML103" i="1" s="1"/>
  <c r="MJ103" i="1"/>
  <c r="MK97" i="1"/>
  <c r="ML97" i="1" s="1"/>
  <c r="MJ97" i="1"/>
  <c r="MQ99" i="1"/>
  <c r="MN99" i="1"/>
  <c r="MR99" i="1" s="1"/>
  <c r="MJ122" i="1"/>
  <c r="MK122" i="1"/>
  <c r="ML122" i="1" s="1"/>
  <c r="MJ110" i="1"/>
  <c r="MK110" i="1"/>
  <c r="ML110" i="1" s="1"/>
  <c r="MN100" i="1"/>
  <c r="MR100" i="1" s="1"/>
  <c r="MQ100" i="1"/>
  <c r="MN120" i="1"/>
  <c r="MR120" i="1" s="1"/>
  <c r="MQ120" i="1"/>
  <c r="MK101" i="1"/>
  <c r="ML101" i="1" s="1"/>
  <c r="MJ101" i="1"/>
  <c r="MK121" i="1"/>
  <c r="ML121" i="1" s="1"/>
  <c r="MJ121" i="1"/>
  <c r="MK123" i="1"/>
  <c r="ML123" i="1" s="1"/>
  <c r="MJ123" i="1"/>
  <c r="MJ106" i="1"/>
  <c r="MK106" i="1"/>
  <c r="ML106" i="1" s="1"/>
  <c r="MJ108" i="1"/>
  <c r="MK108" i="1"/>
  <c r="ML108" i="1" s="1"/>
  <c r="MK109" i="1"/>
  <c r="ML109" i="1" s="1"/>
  <c r="MJ109" i="1"/>
  <c r="ML39" i="1"/>
  <c r="MM39" i="1"/>
  <c r="MO39" i="1" s="1"/>
  <c r="ML36" i="1"/>
  <c r="MM36" i="1"/>
  <c r="MO36" i="1" s="1"/>
  <c r="ML22" i="1"/>
  <c r="MM22" i="1"/>
  <c r="MO22" i="1" s="1"/>
  <c r="ML29" i="1"/>
  <c r="MM29" i="1"/>
  <c r="MO29" i="1" s="1"/>
  <c r="MP89" i="1"/>
  <c r="MN89" i="1"/>
  <c r="MR89" i="1"/>
  <c r="MQ89" i="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OQ103" i="1" l="1"/>
  <c r="ON103" i="1"/>
  <c r="OR103" i="1" s="1"/>
  <c r="NQ123" i="1"/>
  <c r="NN123" i="1"/>
  <c r="NR123" i="1" s="1"/>
  <c r="NN110" i="1"/>
  <c r="NR110" i="1" s="1"/>
  <c r="NQ110" i="1"/>
  <c r="ON101" i="1"/>
  <c r="OR101" i="1" s="1"/>
  <c r="OQ101" i="1"/>
  <c r="ON121" i="1"/>
  <c r="OR121" i="1" s="1"/>
  <c r="OQ121" i="1"/>
  <c r="NN102" i="1"/>
  <c r="NR102" i="1" s="1"/>
  <c r="NQ102" i="1"/>
  <c r="ON106" i="1"/>
  <c r="OR106" i="1" s="1"/>
  <c r="OQ106" i="1"/>
  <c r="ON114" i="1"/>
  <c r="OR114" i="1" s="1"/>
  <c r="OQ114" i="1"/>
  <c r="NQ114" i="1"/>
  <c r="NN114" i="1"/>
  <c r="NR114" i="1" s="1"/>
  <c r="OQ122" i="1"/>
  <c r="ON122" i="1"/>
  <c r="OR122" i="1" s="1"/>
  <c r="ON102" i="1"/>
  <c r="OR102" i="1" s="1"/>
  <c r="OQ102" i="1"/>
  <c r="NQ104" i="1"/>
  <c r="NN104" i="1"/>
  <c r="NR104" i="1" s="1"/>
  <c r="ON119" i="1"/>
  <c r="OR119" i="1" s="1"/>
  <c r="OQ119" i="1"/>
  <c r="NN111" i="1"/>
  <c r="NR111" i="1" s="1"/>
  <c r="NQ111" i="1"/>
  <c r="NN117" i="1"/>
  <c r="NR117" i="1" s="1"/>
  <c r="NQ117" i="1"/>
  <c r="NN122" i="1"/>
  <c r="NR122" i="1" s="1"/>
  <c r="NQ122" i="1"/>
  <c r="NQ113" i="1"/>
  <c r="NN113" i="1"/>
  <c r="NR113" i="1" s="1"/>
  <c r="ON98" i="1"/>
  <c r="OR98" i="1" s="1"/>
  <c r="OQ98" i="1"/>
  <c r="NN97" i="1"/>
  <c r="NQ97" i="1"/>
  <c r="NL95" i="1"/>
  <c r="NQ106" i="1"/>
  <c r="NN106" i="1"/>
  <c r="NR106" i="1" s="1"/>
  <c r="ON118" i="1"/>
  <c r="OR118" i="1" s="1"/>
  <c r="OQ118" i="1"/>
  <c r="NN118" i="1"/>
  <c r="NR118" i="1" s="1"/>
  <c r="NQ118" i="1"/>
  <c r="OQ111" i="1"/>
  <c r="ON111" i="1"/>
  <c r="OR111" i="1" s="1"/>
  <c r="ON110" i="1"/>
  <c r="OR110" i="1" s="1"/>
  <c r="OQ110" i="1"/>
  <c r="NQ108" i="1"/>
  <c r="NN108" i="1"/>
  <c r="NR108" i="1" s="1"/>
  <c r="NN101" i="1"/>
  <c r="NR101" i="1" s="1"/>
  <c r="NQ101" i="1"/>
  <c r="OQ113" i="1"/>
  <c r="ON113" i="1"/>
  <c r="OR113" i="1" s="1"/>
  <c r="NQ121" i="1"/>
  <c r="NN121" i="1"/>
  <c r="NR121" i="1" s="1"/>
  <c r="OQ109" i="1"/>
  <c r="ON109" i="1"/>
  <c r="OR109" i="1" s="1"/>
  <c r="OQ105" i="1"/>
  <c r="ON105" i="1"/>
  <c r="OR105" i="1" s="1"/>
  <c r="NN109" i="1"/>
  <c r="NR109" i="1" s="1"/>
  <c r="NQ109" i="1"/>
  <c r="NQ105" i="1"/>
  <c r="NN105" i="1"/>
  <c r="NR105" i="1" s="1"/>
  <c r="OQ112" i="1"/>
  <c r="ON112" i="1"/>
  <c r="OR112" i="1" s="1"/>
  <c r="OQ104" i="1"/>
  <c r="ON104" i="1"/>
  <c r="OR104" i="1" s="1"/>
  <c r="ON117" i="1"/>
  <c r="OR117" i="1" s="1"/>
  <c r="OQ117" i="1"/>
  <c r="OQ123" i="1"/>
  <c r="ON123" i="1"/>
  <c r="OR123" i="1" s="1"/>
  <c r="OQ97" i="1"/>
  <c r="ON97" i="1"/>
  <c r="OL95" i="1"/>
  <c r="NQ98" i="1"/>
  <c r="NN98" i="1"/>
  <c r="NR98" i="1" s="1"/>
  <c r="NN103" i="1"/>
  <c r="NR103" i="1" s="1"/>
  <c r="NQ103" i="1"/>
  <c r="ON108" i="1"/>
  <c r="OR108" i="1" s="1"/>
  <c r="OQ108" i="1"/>
  <c r="NN119" i="1"/>
  <c r="NR119" i="1" s="1"/>
  <c r="NQ119" i="1"/>
  <c r="NQ112" i="1"/>
  <c r="NN112" i="1"/>
  <c r="NR112" i="1" s="1"/>
  <c r="OR22" i="1"/>
  <c r="ON22" i="1"/>
  <c r="OP22" i="1"/>
  <c r="OP36" i="1"/>
  <c r="ON36" i="1"/>
  <c r="OR36" i="1"/>
  <c r="ON29" i="1"/>
  <c r="OR29" i="1"/>
  <c r="OP29" i="1"/>
  <c r="ON39" i="1"/>
  <c r="OR39" i="1"/>
  <c r="OP39" i="1"/>
  <c r="NP36" i="1"/>
  <c r="NR36" i="1"/>
  <c r="NN36" i="1"/>
  <c r="NN22" i="1"/>
  <c r="NP22" i="1"/>
  <c r="NR22" i="1"/>
  <c r="NN39" i="1"/>
  <c r="NR39" i="1"/>
  <c r="NP39" i="1"/>
  <c r="NN29" i="1"/>
  <c r="NP29" i="1"/>
  <c r="NR29" i="1"/>
  <c r="MN98" i="1"/>
  <c r="MR98" i="1" s="1"/>
  <c r="MQ98" i="1"/>
  <c r="MN102" i="1"/>
  <c r="MR102" i="1" s="1"/>
  <c r="MQ102" i="1"/>
  <c r="MN108" i="1"/>
  <c r="MR108" i="1" s="1"/>
  <c r="MQ108" i="1"/>
  <c r="MQ101" i="1"/>
  <c r="MN101" i="1"/>
  <c r="MR101" i="1" s="1"/>
  <c r="MQ105" i="1"/>
  <c r="MN105" i="1"/>
  <c r="MR105" i="1" s="1"/>
  <c r="MN106" i="1"/>
  <c r="MR106" i="1" s="1"/>
  <c r="MQ106" i="1"/>
  <c r="MN118" i="1"/>
  <c r="MR118" i="1" s="1"/>
  <c r="MQ118" i="1"/>
  <c r="MQ111" i="1"/>
  <c r="MN111" i="1"/>
  <c r="MR111" i="1" s="1"/>
  <c r="MQ121" i="1"/>
  <c r="MN121" i="1"/>
  <c r="MR121" i="1" s="1"/>
  <c r="MQ103" i="1"/>
  <c r="MN103" i="1"/>
  <c r="MR103" i="1" s="1"/>
  <c r="MN119" i="1"/>
  <c r="MR119" i="1" s="1"/>
  <c r="MQ119" i="1"/>
  <c r="MN112" i="1"/>
  <c r="MR112" i="1" s="1"/>
  <c r="MQ112" i="1"/>
  <c r="MN110" i="1"/>
  <c r="MR110" i="1" s="1"/>
  <c r="MQ110" i="1"/>
  <c r="MN114" i="1"/>
  <c r="MR114" i="1" s="1"/>
  <c r="MQ114" i="1"/>
  <c r="MQ109" i="1"/>
  <c r="MN109" i="1"/>
  <c r="MR109" i="1" s="1"/>
  <c r="MN122" i="1"/>
  <c r="MR122" i="1" s="1"/>
  <c r="MQ122" i="1"/>
  <c r="MN123" i="1"/>
  <c r="MR123" i="1" s="1"/>
  <c r="MQ123" i="1"/>
  <c r="MQ97" i="1"/>
  <c r="MN97" i="1"/>
  <c r="ML95" i="1"/>
  <c r="MN104" i="1"/>
  <c r="MR104" i="1" s="1"/>
  <c r="MQ104" i="1"/>
  <c r="MQ113" i="1"/>
  <c r="MN113" i="1"/>
  <c r="MR113" i="1" s="1"/>
  <c r="MN117" i="1"/>
  <c r="MR117" i="1" s="1"/>
  <c r="MQ117" i="1"/>
  <c r="MR36" i="1"/>
  <c r="MN36" i="1"/>
  <c r="MP36" i="1"/>
  <c r="MQ36" i="1"/>
  <c r="MN39" i="1"/>
  <c r="MR39" i="1"/>
  <c r="MP39" i="1"/>
  <c r="MQ39" i="1"/>
  <c r="MP22" i="1"/>
  <c r="MR22" i="1"/>
  <c r="MN22" i="1"/>
  <c r="MQ22" i="1"/>
  <c r="MP29" i="1"/>
  <c r="MN29" i="1"/>
  <c r="MQ29" i="1"/>
  <c r="MR29"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NQ95" i="1" l="1"/>
  <c r="NR97" i="1"/>
  <c r="NN95" i="1"/>
  <c r="OR97" i="1"/>
  <c r="OR95" i="1" s="1"/>
  <c r="ON95" i="1"/>
  <c r="OQ95" i="1"/>
  <c r="NR95" i="1"/>
  <c r="NI21" i="1"/>
  <c r="OI21" i="1"/>
  <c r="OK21" i="1" s="1"/>
  <c r="NI60" i="1"/>
  <c r="NK60" i="1" s="1"/>
  <c r="OI60" i="1"/>
  <c r="OK60" i="1" s="1"/>
  <c r="NI44" i="1"/>
  <c r="NK44" i="1" s="1"/>
  <c r="OI44" i="1"/>
  <c r="OK44" i="1" s="1"/>
  <c r="NI41" i="1"/>
  <c r="OI41" i="1"/>
  <c r="OK41" i="1" s="1"/>
  <c r="NI43" i="1"/>
  <c r="OI43" i="1"/>
  <c r="OK43" i="1" s="1"/>
  <c r="NI54" i="1"/>
  <c r="NK54" i="1" s="1"/>
  <c r="OI54" i="1"/>
  <c r="OK54" i="1" s="1"/>
  <c r="NI16" i="1"/>
  <c r="NK16" i="1" s="1"/>
  <c r="OI16" i="1"/>
  <c r="OK16" i="1" s="1"/>
  <c r="NI79" i="1"/>
  <c r="OI79" i="1"/>
  <c r="OK79" i="1" s="1"/>
  <c r="NI67" i="1"/>
  <c r="OI67" i="1"/>
  <c r="OK67" i="1" s="1"/>
  <c r="NI81" i="1"/>
  <c r="NK81" i="1" s="1"/>
  <c r="OI81" i="1"/>
  <c r="OK81" i="1" s="1"/>
  <c r="NI50" i="1"/>
  <c r="NK50" i="1" s="1"/>
  <c r="OI50" i="1"/>
  <c r="OK50" i="1" s="1"/>
  <c r="NI14" i="1"/>
  <c r="OI14" i="1"/>
  <c r="OK14" i="1" s="1"/>
  <c r="NI64" i="1"/>
  <c r="OI64" i="1"/>
  <c r="OK64" i="1" s="1"/>
  <c r="NI52" i="1"/>
  <c r="NK52" i="1" s="1"/>
  <c r="OI52" i="1"/>
  <c r="OK52" i="1" s="1"/>
  <c r="NI45" i="1"/>
  <c r="NK45" i="1" s="1"/>
  <c r="OI45" i="1"/>
  <c r="OK45" i="1" s="1"/>
  <c r="NI71" i="1"/>
  <c r="OI71" i="1"/>
  <c r="OK71" i="1" s="1"/>
  <c r="NI31" i="1"/>
  <c r="OI31" i="1"/>
  <c r="OK31" i="1" s="1"/>
  <c r="NI72" i="1"/>
  <c r="NK72" i="1" s="1"/>
  <c r="OI72" i="1"/>
  <c r="OK72" i="1" s="1"/>
  <c r="NI88" i="1"/>
  <c r="NK88" i="1" s="1"/>
  <c r="OI88" i="1"/>
  <c r="OK88" i="1" s="1"/>
  <c r="NI86" i="1"/>
  <c r="OI86" i="1"/>
  <c r="OK86" i="1" s="1"/>
  <c r="NI48" i="1"/>
  <c r="OI48" i="1"/>
  <c r="OK48" i="1" s="1"/>
  <c r="NI78" i="1"/>
  <c r="NK78" i="1" s="1"/>
  <c r="OI78" i="1"/>
  <c r="OK78" i="1" s="1"/>
  <c r="NI74" i="1"/>
  <c r="NK74" i="1" s="1"/>
  <c r="OI74" i="1"/>
  <c r="OK74" i="1" s="1"/>
  <c r="NI27" i="1"/>
  <c r="OI27" i="1"/>
  <c r="OK27" i="1" s="1"/>
  <c r="NI34" i="1"/>
  <c r="OI34" i="1"/>
  <c r="OK34" i="1" s="1"/>
  <c r="NI66" i="1"/>
  <c r="NK66" i="1" s="1"/>
  <c r="OI66" i="1"/>
  <c r="OK66" i="1" s="1"/>
  <c r="NI77" i="1"/>
  <c r="NK77" i="1" s="1"/>
  <c r="OI77" i="1"/>
  <c r="OK77" i="1" s="1"/>
  <c r="NI33" i="1"/>
  <c r="OI33" i="1"/>
  <c r="OK33" i="1" s="1"/>
  <c r="NI47" i="1"/>
  <c r="OI47" i="1"/>
  <c r="OK47" i="1" s="1"/>
  <c r="NI15" i="1"/>
  <c r="OI15" i="1"/>
  <c r="OK15" i="1" s="1"/>
  <c r="NI59" i="1"/>
  <c r="NK59" i="1" s="1"/>
  <c r="OI59" i="1"/>
  <c r="OK59" i="1" s="1"/>
  <c r="NI63" i="1"/>
  <c r="OI63" i="1"/>
  <c r="OK63" i="1" s="1"/>
  <c r="NI70" i="1"/>
  <c r="OI70" i="1"/>
  <c r="OK70" i="1" s="1"/>
  <c r="NI37" i="1"/>
  <c r="OI37" i="1"/>
  <c r="OK37" i="1" s="1"/>
  <c r="NI46" i="1"/>
  <c r="NK46" i="1" s="1"/>
  <c r="OI46" i="1"/>
  <c r="OK46" i="1" s="1"/>
  <c r="NI55" i="1"/>
  <c r="OI55" i="1"/>
  <c r="OK55" i="1" s="1"/>
  <c r="NI23" i="1"/>
  <c r="OI23" i="1"/>
  <c r="OK23" i="1" s="1"/>
  <c r="NI51" i="1"/>
  <c r="NK51" i="1" s="1"/>
  <c r="OI51" i="1"/>
  <c r="OK51" i="1" s="1"/>
  <c r="NI92" i="1"/>
  <c r="NK92" i="1" s="1"/>
  <c r="OI92" i="1"/>
  <c r="OK92" i="1" s="1"/>
  <c r="NI42" i="1"/>
  <c r="OI42" i="1"/>
  <c r="OK42" i="1" s="1"/>
  <c r="NI82" i="1"/>
  <c r="OI82" i="1"/>
  <c r="OK82" i="1" s="1"/>
  <c r="NI75" i="1"/>
  <c r="OI75" i="1"/>
  <c r="OK75" i="1" s="1"/>
  <c r="NI91" i="1"/>
  <c r="NK91" i="1" s="1"/>
  <c r="OI91" i="1"/>
  <c r="OK91" i="1" s="1"/>
  <c r="NI38" i="1"/>
  <c r="OI38" i="1"/>
  <c r="OK38" i="1" s="1"/>
  <c r="NI68" i="1"/>
  <c r="OI68" i="1"/>
  <c r="OK68" i="1" s="1"/>
  <c r="NI20" i="1"/>
  <c r="OI20" i="1"/>
  <c r="OK20" i="1" s="1"/>
  <c r="NI40" i="1"/>
  <c r="NK40" i="1" s="1"/>
  <c r="NM40" i="1" s="1"/>
  <c r="NO40" i="1" s="1"/>
  <c r="OI40" i="1"/>
  <c r="OK40" i="1" s="1"/>
  <c r="NI62" i="1"/>
  <c r="OI62" i="1"/>
  <c r="OK62" i="1" s="1"/>
  <c r="NI58" i="1"/>
  <c r="OI58" i="1"/>
  <c r="OK58" i="1" s="1"/>
  <c r="NI57" i="1"/>
  <c r="NK57" i="1" s="1"/>
  <c r="OI57" i="1"/>
  <c r="OK57" i="1" s="1"/>
  <c r="NI18" i="1"/>
  <c r="OI18" i="1"/>
  <c r="OK18" i="1" s="1"/>
  <c r="NI35" i="1"/>
  <c r="OI35" i="1"/>
  <c r="OK35" i="1" s="1"/>
  <c r="NI19" i="1"/>
  <c r="OI19" i="1"/>
  <c r="OK19" i="1" s="1"/>
  <c r="NI32" i="1"/>
  <c r="NK32" i="1" s="1"/>
  <c r="OI32" i="1"/>
  <c r="OK32" i="1" s="1"/>
  <c r="NI24" i="1"/>
  <c r="OI24" i="1"/>
  <c r="OK24" i="1" s="1"/>
  <c r="NI83" i="1"/>
  <c r="OI83" i="1"/>
  <c r="OK83" i="1" s="1"/>
  <c r="NI49" i="1"/>
  <c r="OI49" i="1"/>
  <c r="OK49" i="1" s="1"/>
  <c r="NI53" i="1"/>
  <c r="NK53" i="1" s="1"/>
  <c r="OI53" i="1"/>
  <c r="OK53" i="1" s="1"/>
  <c r="NI17" i="1"/>
  <c r="NL17" i="1" s="1"/>
  <c r="OI17" i="1"/>
  <c r="OK17" i="1" s="1"/>
  <c r="NI25" i="1"/>
  <c r="OI25" i="1"/>
  <c r="OK25" i="1" s="1"/>
  <c r="NI56" i="1"/>
  <c r="OI56" i="1"/>
  <c r="OK56" i="1" s="1"/>
  <c r="NI28" i="1"/>
  <c r="NK28" i="1" s="1"/>
  <c r="OI28" i="1"/>
  <c r="OK28" i="1" s="1"/>
  <c r="NI84" i="1"/>
  <c r="NK84" i="1" s="1"/>
  <c r="OI84" i="1"/>
  <c r="OK84" i="1" s="1"/>
  <c r="NI73" i="1"/>
  <c r="OI73" i="1"/>
  <c r="OK73" i="1" s="1"/>
  <c r="NI65" i="1"/>
  <c r="OI65" i="1"/>
  <c r="OK65" i="1" s="1"/>
  <c r="NI26" i="1"/>
  <c r="NK26" i="1" s="1"/>
  <c r="OI26" i="1"/>
  <c r="OK26" i="1" s="1"/>
  <c r="NI69" i="1"/>
  <c r="OI69" i="1"/>
  <c r="OK69" i="1" s="1"/>
  <c r="NI87" i="1"/>
  <c r="OI87" i="1"/>
  <c r="OK87" i="1" s="1"/>
  <c r="NI85" i="1"/>
  <c r="OI85" i="1"/>
  <c r="OK85" i="1" s="1"/>
  <c r="NI90" i="1"/>
  <c r="NK90" i="1" s="1"/>
  <c r="OI90" i="1"/>
  <c r="OK90" i="1" s="1"/>
  <c r="NI61" i="1"/>
  <c r="OI61" i="1"/>
  <c r="OK61" i="1" s="1"/>
  <c r="NI80" i="1"/>
  <c r="OI80" i="1"/>
  <c r="OK80" i="1" s="1"/>
  <c r="NI76" i="1"/>
  <c r="OI76" i="1"/>
  <c r="OK76" i="1" s="1"/>
  <c r="NM77" i="1"/>
  <c r="NO77" i="1" s="1"/>
  <c r="NL77" i="1"/>
  <c r="NL15" i="1"/>
  <c r="NL59" i="1"/>
  <c r="NM59" i="1"/>
  <c r="NO59" i="1" s="1"/>
  <c r="NL46" i="1"/>
  <c r="NM46" i="1"/>
  <c r="NO46" i="1" s="1"/>
  <c r="NM88" i="1"/>
  <c r="NO88" i="1" s="1"/>
  <c r="NL88" i="1"/>
  <c r="NL75" i="1"/>
  <c r="NL91" i="1"/>
  <c r="NM91" i="1"/>
  <c r="NO91" i="1" s="1"/>
  <c r="NL40" i="1"/>
  <c r="NL18" i="1"/>
  <c r="NM32" i="1"/>
  <c r="NO32" i="1" s="1"/>
  <c r="NL32" i="1"/>
  <c r="NL24" i="1"/>
  <c r="NM53" i="1"/>
  <c r="NO53" i="1" s="1"/>
  <c r="NL53" i="1"/>
  <c r="NM90" i="1"/>
  <c r="NO90" i="1" s="1"/>
  <c r="NL90" i="1"/>
  <c r="NM54" i="1"/>
  <c r="NO54" i="1" s="1"/>
  <c r="NL54" i="1"/>
  <c r="NM16" i="1"/>
  <c r="NO16" i="1" s="1"/>
  <c r="NL16" i="1"/>
  <c r="NL81" i="1"/>
  <c r="NM81" i="1"/>
  <c r="NO81" i="1" s="1"/>
  <c r="NM50" i="1"/>
  <c r="NO50" i="1" s="1"/>
  <c r="NL50" i="1"/>
  <c r="NM52" i="1"/>
  <c r="NO52" i="1" s="1"/>
  <c r="NL52" i="1"/>
  <c r="NM45" i="1"/>
  <c r="NO45" i="1" s="1"/>
  <c r="NL45" i="1"/>
  <c r="NM66" i="1"/>
  <c r="NO66" i="1" s="1"/>
  <c r="NL66" i="1"/>
  <c r="NM60" i="1"/>
  <c r="NO60" i="1" s="1"/>
  <c r="NL60" i="1"/>
  <c r="NM28" i="1"/>
  <c r="NO28" i="1" s="1"/>
  <c r="NL28" i="1"/>
  <c r="NM78" i="1"/>
  <c r="NO78" i="1" s="1"/>
  <c r="NL78" i="1"/>
  <c r="NM44" i="1"/>
  <c r="NO44" i="1" s="1"/>
  <c r="NL44" i="1"/>
  <c r="NL57" i="1"/>
  <c r="NM57" i="1"/>
  <c r="NO57" i="1" s="1"/>
  <c r="NM26" i="1"/>
  <c r="NO26" i="1" s="1"/>
  <c r="NL26" i="1"/>
  <c r="NM74" i="1"/>
  <c r="NO74" i="1" s="1"/>
  <c r="NL74" i="1"/>
  <c r="NM84" i="1"/>
  <c r="NO84" i="1" s="1"/>
  <c r="NL84" i="1"/>
  <c r="NL51" i="1"/>
  <c r="NM51" i="1"/>
  <c r="NO51" i="1" s="1"/>
  <c r="NM92" i="1"/>
  <c r="NO92" i="1" s="1"/>
  <c r="NL92" i="1"/>
  <c r="NM72" i="1"/>
  <c r="NO72" i="1" s="1"/>
  <c r="NL72" i="1"/>
  <c r="MQ95" i="1"/>
  <c r="MR97" i="1"/>
  <c r="MR95" i="1" s="1"/>
  <c r="MN95" i="1"/>
  <c r="MI41" i="1"/>
  <c r="MI71" i="1"/>
  <c r="MI43" i="1"/>
  <c r="MI54" i="1"/>
  <c r="MI16" i="1"/>
  <c r="MI79" i="1"/>
  <c r="MI67" i="1"/>
  <c r="MI81" i="1"/>
  <c r="MI50" i="1"/>
  <c r="MI14" i="1"/>
  <c r="MI64" i="1"/>
  <c r="MI52" i="1"/>
  <c r="MI45" i="1"/>
  <c r="MI42" i="1"/>
  <c r="MI69" i="1"/>
  <c r="MI21" i="1"/>
  <c r="MI60" i="1"/>
  <c r="MI23" i="1"/>
  <c r="MI28" i="1"/>
  <c r="MI78" i="1"/>
  <c r="MI44" i="1"/>
  <c r="MI57" i="1"/>
  <c r="MI84" i="1"/>
  <c r="MI34" i="1"/>
  <c r="MI66" i="1"/>
  <c r="MI26" i="1"/>
  <c r="MI82" i="1"/>
  <c r="MI88" i="1"/>
  <c r="MI86" i="1"/>
  <c r="MI48" i="1"/>
  <c r="MI27" i="1"/>
  <c r="MI31" i="1"/>
  <c r="MI77" i="1"/>
  <c r="MI33" i="1"/>
  <c r="MI47" i="1"/>
  <c r="MI15" i="1"/>
  <c r="MI59" i="1"/>
  <c r="MI63" i="1"/>
  <c r="MI70" i="1"/>
  <c r="MI37" i="1"/>
  <c r="MI46" i="1"/>
  <c r="MI55" i="1"/>
  <c r="MI51" i="1"/>
  <c r="MI65" i="1"/>
  <c r="MI75" i="1"/>
  <c r="MI91" i="1"/>
  <c r="MI38" i="1"/>
  <c r="MI68" i="1"/>
  <c r="MI20" i="1"/>
  <c r="MI40" i="1"/>
  <c r="MI62" i="1"/>
  <c r="MI58" i="1"/>
  <c r="MI74" i="1"/>
  <c r="MI92" i="1"/>
  <c r="MI72" i="1"/>
  <c r="MI18" i="1"/>
  <c r="MI35" i="1"/>
  <c r="MI19" i="1"/>
  <c r="MI32" i="1"/>
  <c r="MI24" i="1"/>
  <c r="MI83" i="1"/>
  <c r="MI49" i="1"/>
  <c r="MI53" i="1"/>
  <c r="MI17" i="1"/>
  <c r="MI25" i="1"/>
  <c r="MI56" i="1"/>
  <c r="MI73" i="1"/>
  <c r="MI87" i="1"/>
  <c r="MI85" i="1"/>
  <c r="MI90" i="1"/>
  <c r="MI61" i="1"/>
  <c r="MI80" i="1"/>
  <c r="MI76"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NK76" i="1" l="1"/>
  <c r="NM76" i="1" s="1"/>
  <c r="NO76" i="1" s="1"/>
  <c r="NK85" i="1"/>
  <c r="NM85" i="1" s="1"/>
  <c r="NO85" i="1" s="1"/>
  <c r="NL65" i="1"/>
  <c r="NK65" i="1"/>
  <c r="NL56" i="1"/>
  <c r="NK56" i="1"/>
  <c r="NM56" i="1" s="1"/>
  <c r="NO56" i="1" s="1"/>
  <c r="NK49" i="1"/>
  <c r="NM49" i="1" s="1"/>
  <c r="NO49" i="1" s="1"/>
  <c r="NM19" i="1"/>
  <c r="NO19" i="1" s="1"/>
  <c r="NK19" i="1"/>
  <c r="NL58" i="1"/>
  <c r="NK58" i="1"/>
  <c r="NK68" i="1"/>
  <c r="NM68" i="1" s="1"/>
  <c r="NO68" i="1" s="1"/>
  <c r="NM82" i="1"/>
  <c r="NO82" i="1" s="1"/>
  <c r="NK82" i="1"/>
  <c r="NL23" i="1"/>
  <c r="NN23" i="1" s="1"/>
  <c r="NK23" i="1"/>
  <c r="NK70" i="1"/>
  <c r="NM70" i="1" s="1"/>
  <c r="NO70" i="1" s="1"/>
  <c r="NK47" i="1"/>
  <c r="NM47" i="1" s="1"/>
  <c r="NO47" i="1" s="1"/>
  <c r="NL34" i="1"/>
  <c r="NK34" i="1"/>
  <c r="NM34" i="1" s="1"/>
  <c r="NO34" i="1" s="1"/>
  <c r="NK48" i="1"/>
  <c r="NM48" i="1" s="1"/>
  <c r="NO48" i="1" s="1"/>
  <c r="NL31" i="1"/>
  <c r="NK31" i="1"/>
  <c r="NK64" i="1"/>
  <c r="NM64" i="1" s="1"/>
  <c r="NO64" i="1" s="1"/>
  <c r="NL67" i="1"/>
  <c r="NK67" i="1"/>
  <c r="NL43" i="1"/>
  <c r="NK43" i="1"/>
  <c r="NM21" i="1"/>
  <c r="NO21" i="1" s="1"/>
  <c r="NK21" i="1"/>
  <c r="NK80" i="1"/>
  <c r="NM80" i="1" s="1"/>
  <c r="NO80" i="1" s="1"/>
  <c r="NL87" i="1"/>
  <c r="NK87" i="1"/>
  <c r="NK73" i="1"/>
  <c r="NM73" i="1" s="1"/>
  <c r="NO73" i="1" s="1"/>
  <c r="NK25" i="1"/>
  <c r="NM25" i="1" s="1"/>
  <c r="NO25" i="1" s="1"/>
  <c r="NL83" i="1"/>
  <c r="NK83" i="1"/>
  <c r="NM83" i="1" s="1"/>
  <c r="NO83" i="1" s="1"/>
  <c r="NL35" i="1"/>
  <c r="NK35" i="1"/>
  <c r="NK62" i="1"/>
  <c r="NM62" i="1" s="1"/>
  <c r="NO62" i="1" s="1"/>
  <c r="NL38" i="1"/>
  <c r="NK38" i="1"/>
  <c r="NM38" i="1" s="1"/>
  <c r="NO38" i="1" s="1"/>
  <c r="NL42" i="1"/>
  <c r="NK42" i="1"/>
  <c r="NM42" i="1" s="1"/>
  <c r="NO42" i="1" s="1"/>
  <c r="NK55" i="1"/>
  <c r="NM55" i="1" s="1"/>
  <c r="NO55" i="1" s="1"/>
  <c r="NK63" i="1"/>
  <c r="NM63" i="1" s="1"/>
  <c r="NO63" i="1" s="1"/>
  <c r="NK33" i="1"/>
  <c r="NM33" i="1" s="1"/>
  <c r="NO33" i="1" s="1"/>
  <c r="NL27" i="1"/>
  <c r="NK27" i="1"/>
  <c r="NM27" i="1" s="1"/>
  <c r="NO27" i="1" s="1"/>
  <c r="NK86" i="1"/>
  <c r="NM86" i="1" s="1"/>
  <c r="NO86" i="1" s="1"/>
  <c r="NK71" i="1"/>
  <c r="NM71" i="1" s="1"/>
  <c r="NO71" i="1" s="1"/>
  <c r="NL14" i="1"/>
  <c r="NK14" i="1"/>
  <c r="NM14" i="1" s="1"/>
  <c r="NO14" i="1" s="1"/>
  <c r="NK79" i="1"/>
  <c r="NM79" i="1" s="1"/>
  <c r="NO79" i="1" s="1"/>
  <c r="NM41" i="1"/>
  <c r="NO41" i="1" s="1"/>
  <c r="NK41" i="1"/>
  <c r="NK61" i="1"/>
  <c r="NM61" i="1" s="1"/>
  <c r="NO61" i="1" s="1"/>
  <c r="NM69" i="1"/>
  <c r="NO69" i="1" s="1"/>
  <c r="NK69" i="1"/>
  <c r="NK17" i="1"/>
  <c r="NM17" i="1" s="1"/>
  <c r="NO17" i="1" s="1"/>
  <c r="NK24" i="1"/>
  <c r="NM24" i="1" s="1"/>
  <c r="NO24" i="1" s="1"/>
  <c r="NK18" i="1"/>
  <c r="NM18" i="1" s="1"/>
  <c r="NO18" i="1" s="1"/>
  <c r="NL20" i="1"/>
  <c r="NK20" i="1"/>
  <c r="NM20" i="1" s="1"/>
  <c r="NO20" i="1" s="1"/>
  <c r="NK75" i="1"/>
  <c r="NM75" i="1" s="1"/>
  <c r="NO75" i="1" s="1"/>
  <c r="NL37" i="1"/>
  <c r="NR37" i="1" s="1"/>
  <c r="NK37" i="1"/>
  <c r="NM37" i="1" s="1"/>
  <c r="NO37" i="1" s="1"/>
  <c r="NM15" i="1"/>
  <c r="NO15" i="1" s="1"/>
  <c r="NK15" i="1"/>
  <c r="NL73" i="1"/>
  <c r="NL21" i="1"/>
  <c r="NM58" i="1"/>
  <c r="NO58" i="1" s="1"/>
  <c r="NL49" i="1"/>
  <c r="NN49" i="1" s="1"/>
  <c r="NM43" i="1"/>
  <c r="NO43" i="1" s="1"/>
  <c r="NM67" i="1"/>
  <c r="NO67" i="1" s="1"/>
  <c r="NM87" i="1"/>
  <c r="NO87" i="1" s="1"/>
  <c r="NL47" i="1"/>
  <c r="NN47" i="1" s="1"/>
  <c r="NM31" i="1"/>
  <c r="NO31" i="1" s="1"/>
  <c r="NL82" i="1"/>
  <c r="NM23" i="1"/>
  <c r="NO23" i="1" s="1"/>
  <c r="NL48" i="1"/>
  <c r="NP48" i="1" s="1"/>
  <c r="NL64" i="1"/>
  <c r="NP64" i="1" s="1"/>
  <c r="NL68" i="1"/>
  <c r="NM65" i="1"/>
  <c r="NO65" i="1" s="1"/>
  <c r="NL70" i="1"/>
  <c r="NL19" i="1"/>
  <c r="NM35" i="1"/>
  <c r="NO35" i="1" s="1"/>
  <c r="NL33" i="1"/>
  <c r="NP33" i="1" s="1"/>
  <c r="NL63" i="1"/>
  <c r="NL80" i="1"/>
  <c r="NR80" i="1" s="1"/>
  <c r="NL55" i="1"/>
  <c r="NP55" i="1" s="1"/>
  <c r="NL79" i="1"/>
  <c r="NL25" i="1"/>
  <c r="NP25" i="1" s="1"/>
  <c r="NL62" i="1"/>
  <c r="OL27" i="1"/>
  <c r="OM27" i="1"/>
  <c r="OO27" i="1" s="1"/>
  <c r="OM24" i="1"/>
  <c r="OO24" i="1" s="1"/>
  <c r="OL24" i="1"/>
  <c r="NL61" i="1"/>
  <c r="NL69" i="1"/>
  <c r="NP69" i="1" s="1"/>
  <c r="OM90" i="1"/>
  <c r="OO90" i="1" s="1"/>
  <c r="OL90" i="1"/>
  <c r="OL26" i="1"/>
  <c r="OM26" i="1"/>
  <c r="OO26" i="1" s="1"/>
  <c r="OM28" i="1"/>
  <c r="OO28" i="1" s="1"/>
  <c r="OL28" i="1"/>
  <c r="OM40" i="1"/>
  <c r="OO40" i="1" s="1"/>
  <c r="OL40" i="1"/>
  <c r="OM91" i="1"/>
  <c r="OO91" i="1" s="1"/>
  <c r="OL91" i="1"/>
  <c r="OL92" i="1"/>
  <c r="OM92" i="1"/>
  <c r="OO92" i="1" s="1"/>
  <c r="OM46" i="1"/>
  <c r="OO46" i="1" s="1"/>
  <c r="OL46" i="1"/>
  <c r="OM59" i="1"/>
  <c r="OO59" i="1" s="1"/>
  <c r="OL59" i="1"/>
  <c r="OM77" i="1"/>
  <c r="OO77" i="1" s="1"/>
  <c r="OL77" i="1"/>
  <c r="OM74" i="1"/>
  <c r="OO74" i="1" s="1"/>
  <c r="OL74" i="1"/>
  <c r="OM88" i="1"/>
  <c r="OO88" i="1" s="1"/>
  <c r="OL88" i="1"/>
  <c r="OM45" i="1"/>
  <c r="OO45" i="1" s="1"/>
  <c r="OL45" i="1"/>
  <c r="OM50" i="1"/>
  <c r="OO50" i="1" s="1"/>
  <c r="OL50" i="1"/>
  <c r="OM16" i="1"/>
  <c r="OO16" i="1" s="1"/>
  <c r="OL16" i="1"/>
  <c r="OM44" i="1"/>
  <c r="OO44" i="1" s="1"/>
  <c r="OL44" i="1"/>
  <c r="OL84" i="1"/>
  <c r="OM84" i="1"/>
  <c r="OO84" i="1" s="1"/>
  <c r="OL38" i="1"/>
  <c r="OM38" i="1"/>
  <c r="OO38" i="1" s="1"/>
  <c r="OM86" i="1"/>
  <c r="OO86" i="1" s="1"/>
  <c r="OL86" i="1"/>
  <c r="OM53" i="1"/>
  <c r="OO53" i="1" s="1"/>
  <c r="OL53" i="1"/>
  <c r="OM32" i="1"/>
  <c r="OO32" i="1" s="1"/>
  <c r="OL32" i="1"/>
  <c r="OL57" i="1"/>
  <c r="OM57" i="1"/>
  <c r="OO57" i="1" s="1"/>
  <c r="OM55" i="1"/>
  <c r="OO55" i="1" s="1"/>
  <c r="OL55" i="1"/>
  <c r="OL41" i="1"/>
  <c r="OM41" i="1"/>
  <c r="OO41" i="1" s="1"/>
  <c r="NL41" i="1"/>
  <c r="NP41" i="1" s="1"/>
  <c r="NL86" i="1"/>
  <c r="OL76" i="1"/>
  <c r="OM76" i="1"/>
  <c r="OO76" i="1" s="1"/>
  <c r="OM85" i="1"/>
  <c r="OO85" i="1" s="1"/>
  <c r="OL85" i="1"/>
  <c r="OL65" i="1"/>
  <c r="OM65" i="1"/>
  <c r="OO65" i="1" s="1"/>
  <c r="OM20" i="1"/>
  <c r="OO20" i="1" s="1"/>
  <c r="OL20" i="1"/>
  <c r="OM75" i="1"/>
  <c r="OO75" i="1" s="1"/>
  <c r="OL75" i="1"/>
  <c r="OM51" i="1"/>
  <c r="OO51" i="1" s="1"/>
  <c r="OL51" i="1"/>
  <c r="OM37" i="1"/>
  <c r="OO37" i="1" s="1"/>
  <c r="OL37" i="1"/>
  <c r="OM15" i="1"/>
  <c r="OO15" i="1" s="1"/>
  <c r="OL15" i="1"/>
  <c r="OM66" i="1"/>
  <c r="OO66" i="1" s="1"/>
  <c r="OL66" i="1"/>
  <c r="OM78" i="1"/>
  <c r="OO78" i="1" s="1"/>
  <c r="OL78" i="1"/>
  <c r="OM72" i="1"/>
  <c r="OO72" i="1" s="1"/>
  <c r="OL72" i="1"/>
  <c r="OL52" i="1"/>
  <c r="OM52" i="1"/>
  <c r="OO52" i="1" s="1"/>
  <c r="OL81" i="1"/>
  <c r="OM81" i="1"/>
  <c r="OO81" i="1" s="1"/>
  <c r="OM54" i="1"/>
  <c r="OO54" i="1" s="1"/>
  <c r="OL54" i="1"/>
  <c r="OL60" i="1"/>
  <c r="OM60" i="1"/>
  <c r="OO60" i="1" s="1"/>
  <c r="OM61" i="1"/>
  <c r="OO61" i="1" s="1"/>
  <c r="OL61" i="1"/>
  <c r="OM63" i="1"/>
  <c r="OO63" i="1" s="1"/>
  <c r="OL63" i="1"/>
  <c r="OL14" i="1"/>
  <c r="OM14" i="1"/>
  <c r="OL17" i="1"/>
  <c r="OM17" i="1"/>
  <c r="OO17" i="1" s="1"/>
  <c r="OM56" i="1"/>
  <c r="OO56" i="1" s="1"/>
  <c r="OL56" i="1"/>
  <c r="OL49" i="1"/>
  <c r="OM49" i="1"/>
  <c r="OO49" i="1" s="1"/>
  <c r="OL19" i="1"/>
  <c r="OM19" i="1"/>
  <c r="OO19" i="1" s="1"/>
  <c r="OM69" i="1"/>
  <c r="OO69" i="1" s="1"/>
  <c r="OL69" i="1"/>
  <c r="OM62" i="1"/>
  <c r="OO62" i="1" s="1"/>
  <c r="OL62" i="1"/>
  <c r="OL33" i="1"/>
  <c r="OM33" i="1"/>
  <c r="OO33" i="1" s="1"/>
  <c r="OL71" i="1"/>
  <c r="OM71" i="1"/>
  <c r="OO71" i="1" s="1"/>
  <c r="OL18" i="1"/>
  <c r="OM18" i="1"/>
  <c r="OO18" i="1" s="1"/>
  <c r="NL71" i="1"/>
  <c r="NP71" i="1" s="1"/>
  <c r="NL76" i="1"/>
  <c r="NL85" i="1"/>
  <c r="OM80" i="1"/>
  <c r="OO80" i="1" s="1"/>
  <c r="OL80" i="1"/>
  <c r="OL87" i="1"/>
  <c r="OM87" i="1"/>
  <c r="OO87" i="1" s="1"/>
  <c r="OL73" i="1"/>
  <c r="OM73" i="1"/>
  <c r="OO73" i="1" s="1"/>
  <c r="OM58" i="1"/>
  <c r="OO58" i="1" s="1"/>
  <c r="OL58" i="1"/>
  <c r="OL68" i="1"/>
  <c r="OM68" i="1"/>
  <c r="OO68" i="1" s="1"/>
  <c r="OM82" i="1"/>
  <c r="OO82" i="1" s="1"/>
  <c r="OL82" i="1"/>
  <c r="OM23" i="1"/>
  <c r="OO23" i="1" s="1"/>
  <c r="OL23" i="1"/>
  <c r="OM70" i="1"/>
  <c r="OO70" i="1" s="1"/>
  <c r="OL70" i="1"/>
  <c r="OM47" i="1"/>
  <c r="OO47" i="1" s="1"/>
  <c r="OL47" i="1"/>
  <c r="OL34" i="1"/>
  <c r="OM34" i="1"/>
  <c r="OO34" i="1" s="1"/>
  <c r="OL48" i="1"/>
  <c r="OM48" i="1"/>
  <c r="OO48" i="1" s="1"/>
  <c r="OM31" i="1"/>
  <c r="OO31" i="1" s="1"/>
  <c r="OL31" i="1"/>
  <c r="OM64" i="1"/>
  <c r="OO64" i="1" s="1"/>
  <c r="OL64" i="1"/>
  <c r="OM67" i="1"/>
  <c r="OO67" i="1" s="1"/>
  <c r="OL67" i="1"/>
  <c r="OL43" i="1"/>
  <c r="OM43" i="1"/>
  <c r="OO43" i="1" s="1"/>
  <c r="OM21" i="1"/>
  <c r="OO21" i="1" s="1"/>
  <c r="OL21" i="1"/>
  <c r="OL42" i="1"/>
  <c r="OM42" i="1"/>
  <c r="OO42" i="1" s="1"/>
  <c r="OL79" i="1"/>
  <c r="OM79" i="1"/>
  <c r="OO79" i="1" s="1"/>
  <c r="OL25" i="1"/>
  <c r="OM25" i="1"/>
  <c r="OO25" i="1" s="1"/>
  <c r="OM83" i="1"/>
  <c r="OO83" i="1" s="1"/>
  <c r="OL83" i="1"/>
  <c r="OL35" i="1"/>
  <c r="OM35" i="1"/>
  <c r="OO35" i="1" s="1"/>
  <c r="NR31" i="1"/>
  <c r="NP31" i="1"/>
  <c r="NN31" i="1"/>
  <c r="NN42" i="1"/>
  <c r="NR42" i="1"/>
  <c r="NP42" i="1"/>
  <c r="NR43" i="1"/>
  <c r="NN43" i="1"/>
  <c r="NP43" i="1"/>
  <c r="NP81" i="1"/>
  <c r="NN81" i="1"/>
  <c r="NR81" i="1"/>
  <c r="NP20" i="1"/>
  <c r="NN20" i="1"/>
  <c r="NR20" i="1"/>
  <c r="NP37" i="1"/>
  <c r="NR48" i="1"/>
  <c r="NP75" i="1"/>
  <c r="NN75" i="1"/>
  <c r="NR75" i="1"/>
  <c r="NP73" i="1"/>
  <c r="NR73" i="1"/>
  <c r="NN73" i="1"/>
  <c r="NP51" i="1"/>
  <c r="NN51" i="1"/>
  <c r="NR51" i="1"/>
  <c r="NR57" i="1"/>
  <c r="NP57" i="1"/>
  <c r="NN57" i="1"/>
  <c r="NR23" i="1"/>
  <c r="NP67" i="1"/>
  <c r="NN67" i="1"/>
  <c r="NR67" i="1"/>
  <c r="NR19" i="1"/>
  <c r="NN19" i="1"/>
  <c r="NP19" i="1"/>
  <c r="NN58" i="1"/>
  <c r="NR58" i="1"/>
  <c r="NP58" i="1"/>
  <c r="NP68" i="1"/>
  <c r="NN68" i="1"/>
  <c r="NR68" i="1"/>
  <c r="NN88" i="1"/>
  <c r="NP88" i="1"/>
  <c r="NR88" i="1"/>
  <c r="NP76" i="1"/>
  <c r="NR76" i="1"/>
  <c r="NN76" i="1"/>
  <c r="NN56" i="1"/>
  <c r="NP56" i="1"/>
  <c r="NR56" i="1"/>
  <c r="NP15" i="1"/>
  <c r="NN15" i="1"/>
  <c r="NR15" i="1"/>
  <c r="NP92" i="1"/>
  <c r="NN92" i="1"/>
  <c r="NR92" i="1"/>
  <c r="NP84" i="1"/>
  <c r="NR84" i="1"/>
  <c r="NN84" i="1"/>
  <c r="NP44" i="1"/>
  <c r="NR44" i="1"/>
  <c r="NN44" i="1"/>
  <c r="NP60" i="1"/>
  <c r="NR60" i="1"/>
  <c r="NN60" i="1"/>
  <c r="NN66" i="1"/>
  <c r="NR66" i="1"/>
  <c r="NP66" i="1"/>
  <c r="NN79" i="1"/>
  <c r="NR79" i="1"/>
  <c r="NP79" i="1"/>
  <c r="NN80" i="1"/>
  <c r="NN87" i="1"/>
  <c r="NP87" i="1"/>
  <c r="NR87" i="1"/>
  <c r="NP49" i="1"/>
  <c r="NP65" i="1"/>
  <c r="NN65" i="1"/>
  <c r="NR65" i="1"/>
  <c r="NR14" i="1"/>
  <c r="NP14" i="1"/>
  <c r="NN14" i="1"/>
  <c r="NP83" i="1"/>
  <c r="NR83" i="1"/>
  <c r="NN83" i="1"/>
  <c r="NP35" i="1"/>
  <c r="NR35" i="1"/>
  <c r="NN35" i="1"/>
  <c r="NP62" i="1"/>
  <c r="NN62" i="1"/>
  <c r="NR62" i="1"/>
  <c r="NN63" i="1"/>
  <c r="NR63" i="1"/>
  <c r="NP63" i="1"/>
  <c r="NN85" i="1"/>
  <c r="NR85" i="1"/>
  <c r="NP85" i="1"/>
  <c r="NN72" i="1"/>
  <c r="NP72" i="1"/>
  <c r="NR72" i="1"/>
  <c r="NN74" i="1"/>
  <c r="NP74" i="1"/>
  <c r="NR74" i="1"/>
  <c r="NP78" i="1"/>
  <c r="NN78" i="1"/>
  <c r="NR78" i="1"/>
  <c r="NN21" i="1"/>
  <c r="NP21" i="1"/>
  <c r="NR21" i="1"/>
  <c r="NN45" i="1"/>
  <c r="NP45" i="1"/>
  <c r="NR45" i="1"/>
  <c r="NN50" i="1"/>
  <c r="NR50" i="1"/>
  <c r="NP50" i="1"/>
  <c r="NP16" i="1"/>
  <c r="NN16" i="1"/>
  <c r="NR16" i="1"/>
  <c r="NN61" i="1"/>
  <c r="NP61" i="1"/>
  <c r="NR61" i="1"/>
  <c r="NP17" i="1"/>
  <c r="NN17" i="1"/>
  <c r="NR17" i="1"/>
  <c r="NP24" i="1"/>
  <c r="NN24" i="1"/>
  <c r="NR24" i="1"/>
  <c r="NN18" i="1"/>
  <c r="NR18" i="1"/>
  <c r="NP18" i="1"/>
  <c r="NN38" i="1"/>
  <c r="NP38" i="1"/>
  <c r="NR38" i="1"/>
  <c r="NN34" i="1"/>
  <c r="NP34" i="1"/>
  <c r="NR34" i="1"/>
  <c r="NP27" i="1"/>
  <c r="NR27" i="1"/>
  <c r="NN27" i="1"/>
  <c r="NP40" i="1"/>
  <c r="NR40" i="1"/>
  <c r="NN40" i="1"/>
  <c r="NN77" i="1"/>
  <c r="NR77" i="1"/>
  <c r="NP77" i="1"/>
  <c r="NN26" i="1"/>
  <c r="NP26" i="1"/>
  <c r="NR26" i="1"/>
  <c r="NP28" i="1"/>
  <c r="NR28" i="1"/>
  <c r="NN28" i="1"/>
  <c r="NP52" i="1"/>
  <c r="NN52" i="1"/>
  <c r="NR52" i="1"/>
  <c r="NP54" i="1"/>
  <c r="NR54" i="1"/>
  <c r="NN54" i="1"/>
  <c r="NN90" i="1"/>
  <c r="NP90" i="1"/>
  <c r="NR90" i="1"/>
  <c r="NN82" i="1"/>
  <c r="NP82" i="1"/>
  <c r="NR82" i="1"/>
  <c r="NN53" i="1"/>
  <c r="NR53" i="1"/>
  <c r="NP53" i="1"/>
  <c r="NP32" i="1"/>
  <c r="NR32" i="1"/>
  <c r="NN32" i="1"/>
  <c r="NP86" i="1"/>
  <c r="NN86" i="1"/>
  <c r="NR86" i="1"/>
  <c r="NP91" i="1"/>
  <c r="NR91" i="1"/>
  <c r="NN91" i="1"/>
  <c r="NP46" i="1"/>
  <c r="NR46" i="1"/>
  <c r="NN46" i="1"/>
  <c r="NP59" i="1"/>
  <c r="NR59" i="1"/>
  <c r="NN59" i="1"/>
  <c r="MK53" i="1"/>
  <c r="MM53" i="1" s="1"/>
  <c r="MO53" i="1" s="1"/>
  <c r="ML53" i="1"/>
  <c r="ML80" i="1"/>
  <c r="MK80" i="1"/>
  <c r="MM80" i="1" s="1"/>
  <c r="MO80" i="1" s="1"/>
  <c r="MK87" i="1"/>
  <c r="MM87" i="1" s="1"/>
  <c r="MO87" i="1" s="1"/>
  <c r="ML87" i="1"/>
  <c r="MK17" i="1"/>
  <c r="MM17" i="1" s="1"/>
  <c r="MO17" i="1" s="1"/>
  <c r="ML17" i="1"/>
  <c r="ML24" i="1"/>
  <c r="MK24" i="1"/>
  <c r="MM24" i="1" s="1"/>
  <c r="MO24" i="1" s="1"/>
  <c r="MK18" i="1"/>
  <c r="MM18" i="1" s="1"/>
  <c r="MO18" i="1" s="1"/>
  <c r="ML18" i="1"/>
  <c r="ML58" i="1"/>
  <c r="MK58" i="1"/>
  <c r="MM58" i="1" s="1"/>
  <c r="MO58" i="1" s="1"/>
  <c r="ML68" i="1"/>
  <c r="MK68" i="1"/>
  <c r="MM68" i="1" s="1"/>
  <c r="MO68" i="1" s="1"/>
  <c r="MK65" i="1"/>
  <c r="MM65" i="1" s="1"/>
  <c r="MO65" i="1" s="1"/>
  <c r="ML65" i="1"/>
  <c r="MK37" i="1"/>
  <c r="MM37" i="1" s="1"/>
  <c r="MO37" i="1" s="1"/>
  <c r="ML37" i="1"/>
  <c r="MK15" i="1"/>
  <c r="MM15" i="1" s="1"/>
  <c r="MO15" i="1" s="1"/>
  <c r="ML15" i="1"/>
  <c r="ML31" i="1"/>
  <c r="MK31" i="1"/>
  <c r="MM31" i="1" s="1"/>
  <c r="MO31" i="1" s="1"/>
  <c r="ML88" i="1"/>
  <c r="MK88" i="1"/>
  <c r="MM88" i="1" s="1"/>
  <c r="MO88" i="1" s="1"/>
  <c r="MK34" i="1"/>
  <c r="MM34" i="1" s="1"/>
  <c r="MO34" i="1" s="1"/>
  <c r="ML34" i="1"/>
  <c r="MK78" i="1"/>
  <c r="MM78" i="1" s="1"/>
  <c r="MO78" i="1" s="1"/>
  <c r="ML78" i="1"/>
  <c r="MK21" i="1"/>
  <c r="MM21" i="1" s="1"/>
  <c r="MO21" i="1" s="1"/>
  <c r="ML21" i="1"/>
  <c r="ML52" i="1"/>
  <c r="MK52" i="1"/>
  <c r="MM52" i="1" s="1"/>
  <c r="MO52" i="1" s="1"/>
  <c r="ML81" i="1"/>
  <c r="MK81" i="1"/>
  <c r="MM81" i="1" s="1"/>
  <c r="MO81" i="1" s="1"/>
  <c r="MK54" i="1"/>
  <c r="MM54" i="1" s="1"/>
  <c r="MO54" i="1" s="1"/>
  <c r="ML54" i="1"/>
  <c r="ML32" i="1"/>
  <c r="MK32" i="1"/>
  <c r="MM32" i="1" s="1"/>
  <c r="MO32" i="1" s="1"/>
  <c r="MK62" i="1"/>
  <c r="MM62" i="1" s="1"/>
  <c r="MO62" i="1" s="1"/>
  <c r="ML62" i="1"/>
  <c r="MK38" i="1"/>
  <c r="MM38" i="1" s="1"/>
  <c r="MO38" i="1" s="1"/>
  <c r="ML38" i="1"/>
  <c r="MK51" i="1"/>
  <c r="MM51" i="1" s="1"/>
  <c r="MO51" i="1" s="1"/>
  <c r="ML51" i="1"/>
  <c r="MK70" i="1"/>
  <c r="MM70" i="1" s="1"/>
  <c r="MO70" i="1" s="1"/>
  <c r="ML70" i="1"/>
  <c r="MK47" i="1"/>
  <c r="MM47" i="1" s="1"/>
  <c r="MO47" i="1" s="1"/>
  <c r="ML47" i="1"/>
  <c r="MK27" i="1"/>
  <c r="MM27" i="1" s="1"/>
  <c r="MO27" i="1" s="1"/>
  <c r="ML27" i="1"/>
  <c r="ML82" i="1"/>
  <c r="MK82" i="1"/>
  <c r="MM82" i="1" s="1"/>
  <c r="MO82" i="1" s="1"/>
  <c r="ML84" i="1"/>
  <c r="MK84" i="1"/>
  <c r="MM84" i="1" s="1"/>
  <c r="MO84" i="1" s="1"/>
  <c r="ML28" i="1"/>
  <c r="MK28" i="1"/>
  <c r="MM28" i="1" s="1"/>
  <c r="MO28" i="1" s="1"/>
  <c r="MK69" i="1"/>
  <c r="MM69" i="1" s="1"/>
  <c r="MO69" i="1" s="1"/>
  <c r="ML69" i="1"/>
  <c r="MK64" i="1"/>
  <c r="MM64" i="1" s="1"/>
  <c r="MO64" i="1" s="1"/>
  <c r="ML64" i="1"/>
  <c r="MK67" i="1"/>
  <c r="MM67" i="1" s="1"/>
  <c r="MO67" i="1" s="1"/>
  <c r="ML67" i="1"/>
  <c r="MK43" i="1"/>
  <c r="MM43" i="1" s="1"/>
  <c r="MO43" i="1" s="1"/>
  <c r="ML43" i="1"/>
  <c r="ML72" i="1"/>
  <c r="MK72" i="1"/>
  <c r="MM72" i="1" s="1"/>
  <c r="MO72" i="1" s="1"/>
  <c r="ML90" i="1"/>
  <c r="MK90" i="1"/>
  <c r="MM90" i="1" s="1"/>
  <c r="MO90" i="1" s="1"/>
  <c r="MK56" i="1"/>
  <c r="MM56" i="1" s="1"/>
  <c r="MO56" i="1" s="1"/>
  <c r="ML56" i="1"/>
  <c r="MK49" i="1"/>
  <c r="MM49" i="1" s="1"/>
  <c r="MO49" i="1" s="1"/>
  <c r="ML49" i="1"/>
  <c r="MK19" i="1"/>
  <c r="MM19" i="1" s="1"/>
  <c r="MO19" i="1" s="1"/>
  <c r="ML19" i="1"/>
  <c r="ML92" i="1"/>
  <c r="MK92" i="1"/>
  <c r="MM92" i="1" s="1"/>
  <c r="MO92" i="1" s="1"/>
  <c r="MK73" i="1"/>
  <c r="MM73" i="1" s="1"/>
  <c r="MO73" i="1" s="1"/>
  <c r="ML73" i="1"/>
  <c r="ML40" i="1"/>
  <c r="MK40" i="1"/>
  <c r="MM40" i="1" s="1"/>
  <c r="MO40" i="1" s="1"/>
  <c r="MK91" i="1"/>
  <c r="MM91" i="1" s="1"/>
  <c r="MO91" i="1" s="1"/>
  <c r="ML91" i="1"/>
  <c r="MK55" i="1"/>
  <c r="MM55" i="1" s="1"/>
  <c r="MO55" i="1" s="1"/>
  <c r="ML55" i="1"/>
  <c r="MK63" i="1"/>
  <c r="MM63" i="1" s="1"/>
  <c r="MO63" i="1" s="1"/>
  <c r="ML63" i="1"/>
  <c r="MK33" i="1"/>
  <c r="MM33" i="1" s="1"/>
  <c r="MO33" i="1" s="1"/>
  <c r="ML33" i="1"/>
  <c r="MK48" i="1"/>
  <c r="MM48" i="1" s="1"/>
  <c r="MO48" i="1" s="1"/>
  <c r="ML48" i="1"/>
  <c r="MK26" i="1"/>
  <c r="MM26" i="1" s="1"/>
  <c r="MO26" i="1" s="1"/>
  <c r="ML26" i="1"/>
  <c r="MK57" i="1"/>
  <c r="MM57" i="1" s="1"/>
  <c r="MO57" i="1" s="1"/>
  <c r="ML57" i="1"/>
  <c r="MK23" i="1"/>
  <c r="MM23" i="1" s="1"/>
  <c r="MO23" i="1" s="1"/>
  <c r="ML23" i="1"/>
  <c r="MK42" i="1"/>
  <c r="MM42" i="1" s="1"/>
  <c r="MO42" i="1" s="1"/>
  <c r="ML42" i="1"/>
  <c r="MK14" i="1"/>
  <c r="MM14" i="1" s="1"/>
  <c r="ML14" i="1"/>
  <c r="ML79" i="1"/>
  <c r="MK79" i="1"/>
  <c r="MM79" i="1" s="1"/>
  <c r="MO79" i="1" s="1"/>
  <c r="ML71" i="1"/>
  <c r="MK71" i="1"/>
  <c r="MM71" i="1" s="1"/>
  <c r="MO71" i="1" s="1"/>
  <c r="MK61" i="1"/>
  <c r="MM61" i="1" s="1"/>
  <c r="MO61" i="1" s="1"/>
  <c r="ML61" i="1"/>
  <c r="ML76" i="1"/>
  <c r="MK76" i="1"/>
  <c r="MM76" i="1" s="1"/>
  <c r="MO76" i="1" s="1"/>
  <c r="MK85" i="1"/>
  <c r="MM85" i="1" s="1"/>
  <c r="MO85" i="1" s="1"/>
  <c r="ML85" i="1"/>
  <c r="MK25" i="1"/>
  <c r="MM25" i="1" s="1"/>
  <c r="MO25" i="1" s="1"/>
  <c r="ML25" i="1"/>
  <c r="MK83" i="1"/>
  <c r="MM83" i="1" s="1"/>
  <c r="MO83" i="1" s="1"/>
  <c r="ML83" i="1"/>
  <c r="ML35" i="1"/>
  <c r="MK35" i="1"/>
  <c r="MM35" i="1" s="1"/>
  <c r="MO35" i="1" s="1"/>
  <c r="ML74" i="1"/>
  <c r="MK74" i="1"/>
  <c r="MM74" i="1" s="1"/>
  <c r="MO74" i="1" s="1"/>
  <c r="ML20" i="1"/>
  <c r="MK20" i="1"/>
  <c r="MM20" i="1" s="1"/>
  <c r="MO20" i="1" s="1"/>
  <c r="MK75" i="1"/>
  <c r="MM75" i="1" s="1"/>
  <c r="MO75" i="1" s="1"/>
  <c r="ML75" i="1"/>
  <c r="MK46" i="1"/>
  <c r="MM46" i="1" s="1"/>
  <c r="MO46" i="1" s="1"/>
  <c r="ML46" i="1"/>
  <c r="MK59" i="1"/>
  <c r="MM59" i="1" s="1"/>
  <c r="MO59" i="1" s="1"/>
  <c r="ML59" i="1"/>
  <c r="MK77" i="1"/>
  <c r="MM77" i="1" s="1"/>
  <c r="MO77" i="1" s="1"/>
  <c r="ML77" i="1"/>
  <c r="MK86" i="1"/>
  <c r="MM86" i="1" s="1"/>
  <c r="MO86" i="1" s="1"/>
  <c r="ML86" i="1"/>
  <c r="ML66" i="1"/>
  <c r="MK66" i="1"/>
  <c r="MM66" i="1" s="1"/>
  <c r="MO66" i="1" s="1"/>
  <c r="MK44" i="1"/>
  <c r="MM44" i="1" s="1"/>
  <c r="MO44" i="1" s="1"/>
  <c r="ML44" i="1"/>
  <c r="ML60" i="1"/>
  <c r="MK60" i="1"/>
  <c r="MM60" i="1" s="1"/>
  <c r="MO60" i="1" s="1"/>
  <c r="MK45" i="1"/>
  <c r="MM45" i="1" s="1"/>
  <c r="MO45" i="1" s="1"/>
  <c r="ML45" i="1"/>
  <c r="ML50" i="1"/>
  <c r="MK50" i="1"/>
  <c r="MM50" i="1" s="1"/>
  <c r="MO50" i="1" s="1"/>
  <c r="MK16" i="1"/>
  <c r="MM16" i="1" s="1"/>
  <c r="MO16" i="1" s="1"/>
  <c r="ML16" i="1"/>
  <c r="MK41" i="1"/>
  <c r="MM41" i="1" s="1"/>
  <c r="MO41" i="1" s="1"/>
  <c r="ML41"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NP80" i="1" l="1"/>
  <c r="NP23" i="1"/>
  <c r="NN37" i="1"/>
  <c r="NR64" i="1"/>
  <c r="NN64" i="1"/>
  <c r="NR49" i="1"/>
  <c r="NN48" i="1"/>
  <c r="NN33" i="1"/>
  <c r="NR25" i="1"/>
  <c r="NR33" i="1"/>
  <c r="NN25" i="1"/>
  <c r="NR47" i="1"/>
  <c r="NP47" i="1"/>
  <c r="NR55" i="1"/>
  <c r="NN55" i="1"/>
  <c r="NL13" i="1"/>
  <c r="NP70" i="1"/>
  <c r="NR70" i="1"/>
  <c r="NN70" i="1"/>
  <c r="NN69" i="1"/>
  <c r="NA4" i="1" s="1"/>
  <c r="NM13" i="1"/>
  <c r="ON62" i="1"/>
  <c r="OR62" i="1"/>
  <c r="OP62" i="1"/>
  <c r="ON56" i="1"/>
  <c r="OR56" i="1"/>
  <c r="OP56" i="1"/>
  <c r="ON61" i="1"/>
  <c r="OR61" i="1"/>
  <c r="OP61" i="1"/>
  <c r="ON15" i="1"/>
  <c r="OP15" i="1"/>
  <c r="OR15" i="1"/>
  <c r="OP20" i="1"/>
  <c r="OR20" i="1"/>
  <c r="ON20" i="1"/>
  <c r="ON57" i="1"/>
  <c r="OP57" i="1"/>
  <c r="OR57" i="1"/>
  <c r="OR38" i="1"/>
  <c r="ON38" i="1"/>
  <c r="OP38" i="1"/>
  <c r="OR25" i="1"/>
  <c r="OP25" i="1"/>
  <c r="ON25" i="1"/>
  <c r="OR43" i="1"/>
  <c r="ON43" i="1"/>
  <c r="OP43" i="1"/>
  <c r="ON48" i="1"/>
  <c r="OR48" i="1"/>
  <c r="OP48" i="1"/>
  <c r="OR73" i="1"/>
  <c r="OP73" i="1"/>
  <c r="ON73" i="1"/>
  <c r="ON69" i="1"/>
  <c r="OR69" i="1"/>
  <c r="OP69" i="1"/>
  <c r="ON72" i="1"/>
  <c r="OP72" i="1"/>
  <c r="OR72" i="1"/>
  <c r="ON37" i="1"/>
  <c r="OR37" i="1"/>
  <c r="OP37" i="1"/>
  <c r="OP84" i="1"/>
  <c r="ON84" i="1"/>
  <c r="OR84" i="1"/>
  <c r="OP52" i="1"/>
  <c r="OR52" i="1"/>
  <c r="ON52" i="1"/>
  <c r="ON59" i="1"/>
  <c r="OP59" i="1"/>
  <c r="OR59" i="1"/>
  <c r="NR41" i="1"/>
  <c r="ON67" i="1"/>
  <c r="OP67" i="1"/>
  <c r="OR67" i="1"/>
  <c r="ON82" i="1"/>
  <c r="OP82" i="1"/>
  <c r="OR82" i="1"/>
  <c r="ON18" i="1"/>
  <c r="OP18" i="1"/>
  <c r="OR18" i="1"/>
  <c r="OP17" i="1"/>
  <c r="ON17" i="1"/>
  <c r="OR17" i="1"/>
  <c r="OP60" i="1"/>
  <c r="ON60" i="1"/>
  <c r="OR60" i="1"/>
  <c r="ON65" i="1"/>
  <c r="OP65" i="1"/>
  <c r="OR65" i="1"/>
  <c r="ON53" i="1"/>
  <c r="OP53" i="1"/>
  <c r="OR53" i="1"/>
  <c r="OP44" i="1"/>
  <c r="OR44" i="1"/>
  <c r="ON44" i="1"/>
  <c r="ON88" i="1"/>
  <c r="OP88" i="1"/>
  <c r="OR88" i="1"/>
  <c r="OP46" i="1"/>
  <c r="OR46" i="1"/>
  <c r="ON46" i="1"/>
  <c r="OP28" i="1"/>
  <c r="ON28" i="1"/>
  <c r="OR28" i="1"/>
  <c r="OP40" i="1"/>
  <c r="OR40" i="1"/>
  <c r="ON40" i="1"/>
  <c r="NN41" i="1"/>
  <c r="NA7" i="1" s="1"/>
  <c r="NN71" i="1"/>
  <c r="OP79" i="1"/>
  <c r="ON79" i="1"/>
  <c r="OR79" i="1"/>
  <c r="OR34" i="1"/>
  <c r="OP34" i="1"/>
  <c r="ON34" i="1"/>
  <c r="OP87" i="1"/>
  <c r="ON87" i="1"/>
  <c r="OR87" i="1"/>
  <c r="OO14" i="1"/>
  <c r="OO13" i="1" s="1"/>
  <c r="OM13" i="1"/>
  <c r="ON54" i="1"/>
  <c r="OR54" i="1"/>
  <c r="OP54" i="1"/>
  <c r="ON78" i="1"/>
  <c r="OP78" i="1"/>
  <c r="OR78" i="1"/>
  <c r="ON51" i="1"/>
  <c r="OR51" i="1"/>
  <c r="OP51" i="1"/>
  <c r="ON85" i="1"/>
  <c r="OR85" i="1"/>
  <c r="OP85" i="1"/>
  <c r="OP41" i="1"/>
  <c r="ON41" i="1"/>
  <c r="OR41" i="1"/>
  <c r="OP24" i="1"/>
  <c r="OR24" i="1"/>
  <c r="ON24" i="1"/>
  <c r="ON23" i="1"/>
  <c r="OR23" i="1"/>
  <c r="OP23" i="1"/>
  <c r="OP32" i="1"/>
  <c r="OR32" i="1"/>
  <c r="ON32" i="1"/>
  <c r="NR71" i="1"/>
  <c r="ON64" i="1"/>
  <c r="OP64" i="1"/>
  <c r="OR64" i="1"/>
  <c r="OP47" i="1"/>
  <c r="OR47" i="1"/>
  <c r="ON47" i="1"/>
  <c r="ON80" i="1"/>
  <c r="OP80" i="1"/>
  <c r="OR80" i="1"/>
  <c r="OP71" i="1"/>
  <c r="OR71" i="1"/>
  <c r="ON71" i="1"/>
  <c r="ON19" i="1"/>
  <c r="OP19" i="1"/>
  <c r="OR19" i="1"/>
  <c r="OP14" i="1"/>
  <c r="ON14" i="1"/>
  <c r="OR14" i="1"/>
  <c r="OL13" i="1"/>
  <c r="ON55" i="1"/>
  <c r="OR55" i="1"/>
  <c r="OP55" i="1"/>
  <c r="ON86" i="1"/>
  <c r="OP86" i="1"/>
  <c r="OR86" i="1"/>
  <c r="OP16" i="1"/>
  <c r="OR16" i="1"/>
  <c r="ON16" i="1"/>
  <c r="OP74" i="1"/>
  <c r="ON74" i="1"/>
  <c r="OR74" i="1"/>
  <c r="NE8" i="1"/>
  <c r="NF8" i="1" s="1"/>
  <c r="NU8" i="1" s="1"/>
  <c r="NR69" i="1"/>
  <c r="OP35" i="1"/>
  <c r="OR35" i="1"/>
  <c r="ON35" i="1"/>
  <c r="OR42" i="1"/>
  <c r="OP42" i="1"/>
  <c r="ON42" i="1"/>
  <c r="OP68" i="1"/>
  <c r="ON68" i="1"/>
  <c r="OR68" i="1"/>
  <c r="OP63" i="1"/>
  <c r="ON63" i="1"/>
  <c r="OR63" i="1"/>
  <c r="ON66" i="1"/>
  <c r="OR66" i="1"/>
  <c r="OP66" i="1"/>
  <c r="ON75" i="1"/>
  <c r="OR75" i="1"/>
  <c r="OP75" i="1"/>
  <c r="OP92" i="1"/>
  <c r="OR92" i="1"/>
  <c r="ON92" i="1"/>
  <c r="ON26" i="1"/>
  <c r="OR26" i="1"/>
  <c r="OP26" i="1"/>
  <c r="ON45" i="1"/>
  <c r="OR45" i="1"/>
  <c r="OP45" i="1"/>
  <c r="NE6" i="1"/>
  <c r="NF6" i="1" s="1"/>
  <c r="NU6" i="1" s="1"/>
  <c r="NO13" i="1"/>
  <c r="ON83" i="1"/>
  <c r="OR83" i="1"/>
  <c r="OP83" i="1"/>
  <c r="ON21" i="1"/>
  <c r="OR21" i="1"/>
  <c r="OP21" i="1"/>
  <c r="ON31" i="1"/>
  <c r="OP31" i="1"/>
  <c r="OR31" i="1"/>
  <c r="ON70" i="1"/>
  <c r="OR70" i="1"/>
  <c r="OP70" i="1"/>
  <c r="OR58" i="1"/>
  <c r="ON58" i="1"/>
  <c r="OP58" i="1"/>
  <c r="OR33" i="1"/>
  <c r="OP33" i="1"/>
  <c r="ON33" i="1"/>
  <c r="ON49" i="1"/>
  <c r="OR49" i="1"/>
  <c r="OP49" i="1"/>
  <c r="OR81" i="1"/>
  <c r="OP81" i="1"/>
  <c r="ON81" i="1"/>
  <c r="OP76" i="1"/>
  <c r="OR76" i="1"/>
  <c r="ON76" i="1"/>
  <c r="ON50" i="1"/>
  <c r="OR50" i="1"/>
  <c r="OP50" i="1"/>
  <c r="ON77" i="1"/>
  <c r="OR77" i="1"/>
  <c r="OP77" i="1"/>
  <c r="ON91" i="1"/>
  <c r="OP91" i="1"/>
  <c r="OR91" i="1"/>
  <c r="ON90" i="1"/>
  <c r="OP90" i="1"/>
  <c r="OR90" i="1"/>
  <c r="OP27" i="1"/>
  <c r="OR27" i="1"/>
  <c r="ON27" i="1"/>
  <c r="NE4" i="1"/>
  <c r="NF4" i="1" s="1"/>
  <c r="NU4" i="1" s="1"/>
  <c r="NE7" i="1"/>
  <c r="NF7" i="1" s="1"/>
  <c r="NU7" i="1" s="1"/>
  <c r="NE2" i="1"/>
  <c r="NA6" i="1"/>
  <c r="NA8" i="1"/>
  <c r="NA3" i="1"/>
  <c r="NA9" i="1"/>
  <c r="NP13" i="1"/>
  <c r="NE3" i="1"/>
  <c r="NF3" i="1" s="1"/>
  <c r="NU3" i="1" s="1"/>
  <c r="NA2" i="1"/>
  <c r="NE5" i="1"/>
  <c r="NF5" i="1" s="1"/>
  <c r="NU5" i="1" s="1"/>
  <c r="NA5" i="1"/>
  <c r="NE9" i="1"/>
  <c r="NF9" i="1" s="1"/>
  <c r="NU9" i="1" s="1"/>
  <c r="MP26" i="1"/>
  <c r="MN26" i="1"/>
  <c r="MR26" i="1"/>
  <c r="MQ26" i="1"/>
  <c r="MP46" i="1"/>
  <c r="MR46" i="1"/>
  <c r="MN46" i="1"/>
  <c r="MQ46" i="1"/>
  <c r="MN83" i="1"/>
  <c r="MP83" i="1"/>
  <c r="MR83" i="1"/>
  <c r="MQ83" i="1"/>
  <c r="MP57" i="1"/>
  <c r="MN57" i="1"/>
  <c r="MR57" i="1"/>
  <c r="MQ57" i="1"/>
  <c r="MN63" i="1"/>
  <c r="MP63" i="1"/>
  <c r="MR63" i="1"/>
  <c r="MQ63" i="1"/>
  <c r="MN19" i="1"/>
  <c r="MP19" i="1"/>
  <c r="MR19" i="1"/>
  <c r="MQ19" i="1"/>
  <c r="MR64" i="1"/>
  <c r="MP64" i="1"/>
  <c r="MN64" i="1"/>
  <c r="MQ64" i="1"/>
  <c r="MR51" i="1"/>
  <c r="MP51" i="1"/>
  <c r="MN51" i="1"/>
  <c r="MQ51" i="1"/>
  <c r="MP65" i="1"/>
  <c r="MQ65" i="1"/>
  <c r="MR65" i="1"/>
  <c r="MN65" i="1"/>
  <c r="MN50" i="1"/>
  <c r="MR50" i="1"/>
  <c r="MP50" i="1"/>
  <c r="MQ50" i="1"/>
  <c r="MR66" i="1"/>
  <c r="MP66" i="1"/>
  <c r="MN66" i="1"/>
  <c r="MQ66" i="1"/>
  <c r="MN79" i="1"/>
  <c r="MP79" i="1"/>
  <c r="MR79" i="1"/>
  <c r="MQ79" i="1"/>
  <c r="MR82" i="1"/>
  <c r="MP82" i="1"/>
  <c r="MN82" i="1"/>
  <c r="MQ82" i="1"/>
  <c r="MN52" i="1"/>
  <c r="MP52" i="1"/>
  <c r="MR52" i="1"/>
  <c r="MQ52" i="1"/>
  <c r="MR88" i="1"/>
  <c r="MN88" i="1"/>
  <c r="MP88" i="1"/>
  <c r="MQ88" i="1"/>
  <c r="MN24" i="1"/>
  <c r="MP24" i="1"/>
  <c r="MR24" i="1"/>
  <c r="MQ24" i="1"/>
  <c r="MN86" i="1"/>
  <c r="MP86" i="1"/>
  <c r="MR86" i="1"/>
  <c r="MQ86" i="1"/>
  <c r="MN27" i="1"/>
  <c r="MR27" i="1"/>
  <c r="MP27" i="1"/>
  <c r="MQ27" i="1"/>
  <c r="MO14" i="1"/>
  <c r="MO13" i="1" s="1"/>
  <c r="MM13" i="1"/>
  <c r="MR72" i="1"/>
  <c r="MP72" i="1"/>
  <c r="MN72" i="1"/>
  <c r="MQ72" i="1"/>
  <c r="MN32" i="1"/>
  <c r="MR32" i="1"/>
  <c r="MP32" i="1"/>
  <c r="MQ32" i="1"/>
  <c r="MP31" i="1"/>
  <c r="MN31" i="1"/>
  <c r="MR31" i="1"/>
  <c r="MQ31" i="1"/>
  <c r="MR68" i="1"/>
  <c r="MN68" i="1"/>
  <c r="MP68" i="1"/>
  <c r="MQ68" i="1"/>
  <c r="MP41" i="1"/>
  <c r="MN41" i="1"/>
  <c r="MR41" i="1"/>
  <c r="MQ41" i="1"/>
  <c r="MP77" i="1"/>
  <c r="MR77" i="1"/>
  <c r="MN77" i="1"/>
  <c r="MQ77" i="1"/>
  <c r="MN85" i="1"/>
  <c r="MP85" i="1"/>
  <c r="MR85" i="1"/>
  <c r="MQ85" i="1"/>
  <c r="MN61" i="1"/>
  <c r="MR61" i="1"/>
  <c r="MP61" i="1"/>
  <c r="MQ61" i="1"/>
  <c r="MP42" i="1"/>
  <c r="MN42" i="1"/>
  <c r="MR42" i="1"/>
  <c r="MQ42" i="1"/>
  <c r="MR48" i="1"/>
  <c r="MN48" i="1"/>
  <c r="MP48" i="1"/>
  <c r="MQ48" i="1"/>
  <c r="MR91" i="1"/>
  <c r="MQ91" i="1"/>
  <c r="MN91" i="1"/>
  <c r="MP91" i="1"/>
  <c r="MR56" i="1"/>
  <c r="MN56" i="1"/>
  <c r="MP56" i="1"/>
  <c r="MQ56" i="1"/>
  <c r="MN43" i="1"/>
  <c r="MP43" i="1"/>
  <c r="MR43" i="1"/>
  <c r="MQ43" i="1"/>
  <c r="MN47" i="1"/>
  <c r="MQ47" i="1"/>
  <c r="MP47" i="1"/>
  <c r="MR47" i="1"/>
  <c r="MN62" i="1"/>
  <c r="MR62" i="1"/>
  <c r="MP62" i="1"/>
  <c r="MQ62" i="1"/>
  <c r="MP54" i="1"/>
  <c r="MN54" i="1"/>
  <c r="MR54" i="1"/>
  <c r="MQ54" i="1"/>
  <c r="MP78" i="1"/>
  <c r="MR78" i="1"/>
  <c r="MN78" i="1"/>
  <c r="MQ78" i="1"/>
  <c r="MP15" i="1"/>
  <c r="MN15" i="1"/>
  <c r="MR15" i="1"/>
  <c r="MQ15" i="1"/>
  <c r="MN87" i="1"/>
  <c r="MR87" i="1"/>
  <c r="MP87" i="1"/>
  <c r="MQ87" i="1"/>
  <c r="MR45" i="1"/>
  <c r="MN45" i="1"/>
  <c r="MP45" i="1"/>
  <c r="MQ45" i="1"/>
  <c r="MR75" i="1"/>
  <c r="MQ75" i="1"/>
  <c r="MP75" i="1"/>
  <c r="MN75" i="1"/>
  <c r="MR25" i="1"/>
  <c r="MN25" i="1"/>
  <c r="MP25" i="1"/>
  <c r="MQ25" i="1"/>
  <c r="MN55" i="1"/>
  <c r="MP55" i="1"/>
  <c r="MQ55" i="1"/>
  <c r="MR55" i="1"/>
  <c r="MP73" i="1"/>
  <c r="MQ73" i="1"/>
  <c r="MN73" i="1"/>
  <c r="MR73" i="1"/>
  <c r="MP49" i="1"/>
  <c r="MR49" i="1"/>
  <c r="MN49" i="1"/>
  <c r="MQ49" i="1"/>
  <c r="MN38" i="1"/>
  <c r="MP38" i="1"/>
  <c r="MR38" i="1"/>
  <c r="MQ38" i="1"/>
  <c r="MP60" i="1"/>
  <c r="MR60" i="1"/>
  <c r="MN60" i="1"/>
  <c r="MQ60" i="1"/>
  <c r="MQ20" i="1"/>
  <c r="MR20" i="1"/>
  <c r="MP20" i="1"/>
  <c r="MN20" i="1"/>
  <c r="MP74" i="1"/>
  <c r="MN74" i="1"/>
  <c r="MR74" i="1"/>
  <c r="MQ74" i="1"/>
  <c r="MR28" i="1"/>
  <c r="MQ28" i="1"/>
  <c r="MP28" i="1"/>
  <c r="MN28" i="1"/>
  <c r="MN58" i="1"/>
  <c r="MR58" i="1"/>
  <c r="MP58" i="1"/>
  <c r="MQ58" i="1"/>
  <c r="MP69" i="1"/>
  <c r="MR69" i="1"/>
  <c r="MN69" i="1"/>
  <c r="MQ69" i="1"/>
  <c r="MP21" i="1"/>
  <c r="MN21" i="1"/>
  <c r="MQ21" i="1"/>
  <c r="MR21" i="1"/>
  <c r="MP16" i="1"/>
  <c r="MR16" i="1"/>
  <c r="MN16" i="1"/>
  <c r="MQ16" i="1"/>
  <c r="MR44" i="1"/>
  <c r="MN44" i="1"/>
  <c r="MP44" i="1"/>
  <c r="MQ44" i="1"/>
  <c r="MR59" i="1"/>
  <c r="MP59" i="1"/>
  <c r="MN59" i="1"/>
  <c r="MQ59" i="1"/>
  <c r="MN23" i="1"/>
  <c r="MR23" i="1"/>
  <c r="MQ23" i="1"/>
  <c r="MP23" i="1"/>
  <c r="MN33" i="1"/>
  <c r="MR33" i="1"/>
  <c r="MP33" i="1"/>
  <c r="MQ33" i="1"/>
  <c r="MR67" i="1"/>
  <c r="MQ67" i="1"/>
  <c r="MP67" i="1"/>
  <c r="MN67" i="1"/>
  <c r="MN70" i="1"/>
  <c r="MP70" i="1"/>
  <c r="MR70" i="1"/>
  <c r="MQ70" i="1"/>
  <c r="MP34" i="1"/>
  <c r="MR34" i="1"/>
  <c r="MN34" i="1"/>
  <c r="MQ34" i="1"/>
  <c r="MN37" i="1"/>
  <c r="MP37" i="1"/>
  <c r="MR37" i="1"/>
  <c r="MQ37" i="1"/>
  <c r="MP18" i="1"/>
  <c r="MR18" i="1"/>
  <c r="MN18" i="1"/>
  <c r="MQ18" i="1"/>
  <c r="MN53" i="1"/>
  <c r="MP53" i="1"/>
  <c r="MR53" i="1"/>
  <c r="MQ53" i="1"/>
  <c r="MN14" i="1"/>
  <c r="MR14" i="1"/>
  <c r="MP14" i="1"/>
  <c r="ML13" i="1"/>
  <c r="MQ14" i="1"/>
  <c r="MN17" i="1"/>
  <c r="MP17" i="1"/>
  <c r="MR17" i="1"/>
  <c r="MQ17" i="1"/>
  <c r="MP35" i="1"/>
  <c r="MR35" i="1"/>
  <c r="MN35" i="1"/>
  <c r="MQ35" i="1"/>
  <c r="MP76" i="1"/>
  <c r="MR76" i="1"/>
  <c r="MN76" i="1"/>
  <c r="MQ76" i="1"/>
  <c r="MR71" i="1"/>
  <c r="MN71" i="1"/>
  <c r="MQ71" i="1"/>
  <c r="MP71" i="1"/>
  <c r="MN40" i="1"/>
  <c r="MR40" i="1"/>
  <c r="MP40" i="1"/>
  <c r="MQ40" i="1"/>
  <c r="MP92" i="1"/>
  <c r="MN92" i="1"/>
  <c r="MR92" i="1"/>
  <c r="MQ92" i="1"/>
  <c r="MP90" i="1"/>
  <c r="MR90" i="1"/>
  <c r="MN90" i="1"/>
  <c r="MQ90" i="1"/>
  <c r="MP84" i="1"/>
  <c r="MN84" i="1"/>
  <c r="MR84" i="1"/>
  <c r="MQ84" i="1"/>
  <c r="MP81" i="1"/>
  <c r="MN81" i="1"/>
  <c r="MR81" i="1"/>
  <c r="MQ81" i="1"/>
  <c r="MN80" i="1"/>
  <c r="MR80" i="1"/>
  <c r="MP80" i="1"/>
  <c r="MQ80"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NN13" i="1" l="1"/>
  <c r="OA6" i="1"/>
  <c r="OE2" i="1"/>
  <c r="OA8" i="1"/>
  <c r="OA2" i="1"/>
  <c r="NR13" i="1"/>
  <c r="OE8" i="1"/>
  <c r="OF8" i="1" s="1"/>
  <c r="OE6" i="1"/>
  <c r="OF6" i="1" s="1"/>
  <c r="NX20" i="1"/>
  <c r="OC20" i="1" s="1"/>
  <c r="OQ20" i="1" s="1"/>
  <c r="NX24" i="1"/>
  <c r="OC24" i="1" s="1"/>
  <c r="OQ24" i="1" s="1"/>
  <c r="NX65" i="1"/>
  <c r="OC65" i="1" s="1"/>
  <c r="OQ65" i="1" s="1"/>
  <c r="NX72" i="1"/>
  <c r="OC72" i="1" s="1"/>
  <c r="OQ72" i="1" s="1"/>
  <c r="NX55" i="1"/>
  <c r="OC55" i="1" s="1"/>
  <c r="OQ55" i="1" s="1"/>
  <c r="NX49" i="1"/>
  <c r="OC49" i="1" s="1"/>
  <c r="OQ49" i="1" s="1"/>
  <c r="NX54" i="1"/>
  <c r="OC54" i="1" s="1"/>
  <c r="OQ54" i="1" s="1"/>
  <c r="NX47" i="1"/>
  <c r="OC47" i="1" s="1"/>
  <c r="OQ47" i="1" s="1"/>
  <c r="NX39" i="1"/>
  <c r="OC39" i="1" s="1"/>
  <c r="OQ39" i="1" s="1"/>
  <c r="NX40" i="1"/>
  <c r="OC40" i="1" s="1"/>
  <c r="OQ40" i="1" s="1"/>
  <c r="NX22" i="1"/>
  <c r="OC22" i="1" s="1"/>
  <c r="OQ22" i="1" s="1"/>
  <c r="NX91" i="1"/>
  <c r="OC91" i="1" s="1"/>
  <c r="OQ91" i="1" s="1"/>
  <c r="NX30" i="1"/>
  <c r="OC30" i="1" s="1"/>
  <c r="OQ30" i="1" s="1"/>
  <c r="NX28" i="1"/>
  <c r="OC28" i="1" s="1"/>
  <c r="OQ28" i="1" s="1"/>
  <c r="NX83" i="1"/>
  <c r="OC83" i="1" s="1"/>
  <c r="OQ83" i="1" s="1"/>
  <c r="NX38" i="1"/>
  <c r="OC38" i="1" s="1"/>
  <c r="OQ38" i="1" s="1"/>
  <c r="NX85" i="1"/>
  <c r="OC85" i="1" s="1"/>
  <c r="OQ85" i="1" s="1"/>
  <c r="NX27" i="1"/>
  <c r="OC27" i="1" s="1"/>
  <c r="OQ27" i="1" s="1"/>
  <c r="NX29" i="1"/>
  <c r="OC29" i="1" s="1"/>
  <c r="OQ29" i="1" s="1"/>
  <c r="NX84" i="1"/>
  <c r="OC84" i="1" s="1"/>
  <c r="OQ84" i="1" s="1"/>
  <c r="NX92" i="1"/>
  <c r="OC92" i="1" s="1"/>
  <c r="OQ92" i="1" s="1"/>
  <c r="NX76" i="1"/>
  <c r="OC76" i="1" s="1"/>
  <c r="OQ76" i="1" s="1"/>
  <c r="NX36" i="1"/>
  <c r="OC36" i="1" s="1"/>
  <c r="OQ36" i="1" s="1"/>
  <c r="NX89" i="1"/>
  <c r="OC89" i="1" s="1"/>
  <c r="OQ89" i="1" s="1"/>
  <c r="OP13" i="1"/>
  <c r="OE3" i="1"/>
  <c r="OF3" i="1" s="1"/>
  <c r="OE4" i="1"/>
  <c r="OF4" i="1" s="1"/>
  <c r="NX31" i="1"/>
  <c r="OC31" i="1" s="1"/>
  <c r="OQ31" i="1" s="1"/>
  <c r="NX32" i="1"/>
  <c r="OC32" i="1" s="1"/>
  <c r="OQ32" i="1" s="1"/>
  <c r="NX16" i="1"/>
  <c r="OC16" i="1" s="1"/>
  <c r="OQ16" i="1" s="1"/>
  <c r="NX82" i="1"/>
  <c r="OC82" i="1" s="1"/>
  <c r="OQ82" i="1" s="1"/>
  <c r="NX34" i="1"/>
  <c r="OC34" i="1" s="1"/>
  <c r="OQ34" i="1" s="1"/>
  <c r="NX44" i="1"/>
  <c r="OC44" i="1" s="1"/>
  <c r="OQ44" i="1" s="1"/>
  <c r="NX88" i="1"/>
  <c r="OC88" i="1" s="1"/>
  <c r="OQ88" i="1" s="1"/>
  <c r="NX42" i="1"/>
  <c r="OC42" i="1" s="1"/>
  <c r="OQ42" i="1" s="1"/>
  <c r="NX57" i="1"/>
  <c r="OC57" i="1" s="1"/>
  <c r="OQ57" i="1" s="1"/>
  <c r="NX86" i="1"/>
  <c r="OC86" i="1" s="1"/>
  <c r="OQ86" i="1" s="1"/>
  <c r="NX80" i="1"/>
  <c r="OC80" i="1" s="1"/>
  <c r="OQ80" i="1" s="1"/>
  <c r="NX81" i="1"/>
  <c r="OC81" i="1" s="1"/>
  <c r="OQ81" i="1" s="1"/>
  <c r="NX56" i="1"/>
  <c r="OC56" i="1" s="1"/>
  <c r="OQ56" i="1" s="1"/>
  <c r="NX79" i="1"/>
  <c r="OC79" i="1" s="1"/>
  <c r="OQ79" i="1" s="1"/>
  <c r="NX62" i="1"/>
  <c r="OC62" i="1" s="1"/>
  <c r="OQ62" i="1" s="1"/>
  <c r="NX63" i="1"/>
  <c r="OC63" i="1" s="1"/>
  <c r="OQ63" i="1" s="1"/>
  <c r="NX37" i="1"/>
  <c r="OC37" i="1" s="1"/>
  <c r="OQ37" i="1" s="1"/>
  <c r="NX90" i="1"/>
  <c r="OC90" i="1" s="1"/>
  <c r="OQ90" i="1" s="1"/>
  <c r="NX78" i="1"/>
  <c r="OC78" i="1" s="1"/>
  <c r="OQ78" i="1" s="1"/>
  <c r="NX35" i="1"/>
  <c r="OC35" i="1" s="1"/>
  <c r="OQ35" i="1" s="1"/>
  <c r="NX75" i="1"/>
  <c r="OC75" i="1" s="1"/>
  <c r="OQ75" i="1" s="1"/>
  <c r="NX26" i="1"/>
  <c r="OC26" i="1" s="1"/>
  <c r="OQ26" i="1" s="1"/>
  <c r="OE9" i="1"/>
  <c r="OF9" i="1" s="1"/>
  <c r="OF2" i="1"/>
  <c r="NX33" i="1"/>
  <c r="OC33" i="1" s="1"/>
  <c r="OQ33" i="1" s="1"/>
  <c r="NX50" i="1"/>
  <c r="OC50" i="1" s="1"/>
  <c r="OQ50" i="1" s="1"/>
  <c r="NX53" i="1"/>
  <c r="OC53" i="1" s="1"/>
  <c r="OQ53" i="1" s="1"/>
  <c r="OA7" i="1"/>
  <c r="OA5" i="1"/>
  <c r="OE7" i="1"/>
  <c r="OF7" i="1" s="1"/>
  <c r="OR13" i="1"/>
  <c r="NX23" i="1"/>
  <c r="OC23" i="1" s="1"/>
  <c r="OQ23" i="1" s="1"/>
  <c r="NX52" i="1"/>
  <c r="OC52" i="1" s="1"/>
  <c r="OQ52" i="1" s="1"/>
  <c r="NX14" i="1"/>
  <c r="NX51" i="1"/>
  <c r="OC51" i="1" s="1"/>
  <c r="OQ51" i="1" s="1"/>
  <c r="NX61" i="1"/>
  <c r="OC61" i="1" s="1"/>
  <c r="OQ61" i="1" s="1"/>
  <c r="NX68" i="1"/>
  <c r="OC68" i="1" s="1"/>
  <c r="OQ68" i="1" s="1"/>
  <c r="NX45" i="1"/>
  <c r="OC45" i="1" s="1"/>
  <c r="OQ45" i="1" s="1"/>
  <c r="NX43" i="1"/>
  <c r="OC43" i="1" s="1"/>
  <c r="OQ43" i="1" s="1"/>
  <c r="NX66" i="1"/>
  <c r="OC66" i="1" s="1"/>
  <c r="OQ66" i="1" s="1"/>
  <c r="NX41" i="1"/>
  <c r="OC41" i="1" s="1"/>
  <c r="OQ41" i="1" s="1"/>
  <c r="NX67" i="1"/>
  <c r="OC67" i="1" s="1"/>
  <c r="OQ67" i="1" s="1"/>
  <c r="NX74" i="1"/>
  <c r="OC74" i="1" s="1"/>
  <c r="OQ74" i="1" s="1"/>
  <c r="OE5" i="1"/>
  <c r="OF5" i="1" s="1"/>
  <c r="NX70" i="1"/>
  <c r="OC70" i="1" s="1"/>
  <c r="OQ70" i="1" s="1"/>
  <c r="NX77" i="1"/>
  <c r="OC77" i="1" s="1"/>
  <c r="OQ77" i="1" s="1"/>
  <c r="NX19" i="1"/>
  <c r="OC19" i="1" s="1"/>
  <c r="OQ19" i="1" s="1"/>
  <c r="NX48" i="1"/>
  <c r="OC48" i="1" s="1"/>
  <c r="OQ48" i="1" s="1"/>
  <c r="NX69" i="1"/>
  <c r="OC69" i="1" s="1"/>
  <c r="OQ69" i="1" s="1"/>
  <c r="NX17" i="1"/>
  <c r="OC17" i="1" s="1"/>
  <c r="OQ17" i="1" s="1"/>
  <c r="NX59" i="1"/>
  <c r="OC59" i="1" s="1"/>
  <c r="OQ59" i="1" s="1"/>
  <c r="NX87" i="1"/>
  <c r="OC87" i="1" s="1"/>
  <c r="OQ87" i="1" s="1"/>
  <c r="NX64" i="1"/>
  <c r="OC64" i="1" s="1"/>
  <c r="OQ64" i="1" s="1"/>
  <c r="NX71" i="1"/>
  <c r="OC71" i="1" s="1"/>
  <c r="OQ71" i="1" s="1"/>
  <c r="OA3" i="1"/>
  <c r="ON13" i="1"/>
  <c r="OA9" i="1"/>
  <c r="OA4" i="1"/>
  <c r="NA10" i="1"/>
  <c r="NF2" i="1"/>
  <c r="NU2" i="1" s="1"/>
  <c r="NE10" i="1"/>
  <c r="ME5" i="1"/>
  <c r="MF5" i="1" s="1"/>
  <c r="MU5" i="1" s="1"/>
  <c r="ME3" i="1"/>
  <c r="MF3" i="1" s="1"/>
  <c r="MU3" i="1" s="1"/>
  <c r="MA4" i="1"/>
  <c r="ME2" i="1"/>
  <c r="MA8" i="1"/>
  <c r="ME6" i="1"/>
  <c r="MF6" i="1" s="1"/>
  <c r="MU6" i="1" s="1"/>
  <c r="MA2" i="1"/>
  <c r="MA5" i="1"/>
  <c r="MA3" i="1"/>
  <c r="MA9" i="1"/>
  <c r="ME4" i="1"/>
  <c r="MF4" i="1" s="1"/>
  <c r="MU4" i="1" s="1"/>
  <c r="MP13" i="1"/>
  <c r="ME9" i="1"/>
  <c r="MF9" i="1" s="1"/>
  <c r="MU9" i="1" s="1"/>
  <c r="MA7" i="1"/>
  <c r="MQ13" i="1"/>
  <c r="MR13" i="1"/>
  <c r="MN13" i="1"/>
  <c r="MA6" i="1"/>
  <c r="ME7" i="1"/>
  <c r="MF7" i="1" s="1"/>
  <c r="MU7" i="1" s="1"/>
  <c r="ME8" i="1"/>
  <c r="MF8" i="1" s="1"/>
  <c r="MU8" i="1" s="1"/>
  <c r="CH13" i="1"/>
  <c r="DQ13" i="1"/>
  <c r="CI13" i="1"/>
  <c r="DP13" i="1"/>
  <c r="CZ13" i="1"/>
  <c r="CY13" i="1"/>
  <c r="OA10" i="1" l="1"/>
  <c r="OC14" i="1"/>
  <c r="OE10" i="1"/>
  <c r="NX15" i="1"/>
  <c r="OC15" i="1" s="1"/>
  <c r="OQ15" i="1" s="1"/>
  <c r="NX58" i="1"/>
  <c r="OC58" i="1" s="1"/>
  <c r="OQ58" i="1" s="1"/>
  <c r="NX60" i="1"/>
  <c r="OC60" i="1" s="1"/>
  <c r="OQ60" i="1" s="1"/>
  <c r="NX73" i="1"/>
  <c r="OC73" i="1" s="1"/>
  <c r="OQ73" i="1" s="1"/>
  <c r="NX18" i="1"/>
  <c r="OC18" i="1" s="1"/>
  <c r="OQ18" i="1" s="1"/>
  <c r="NX21" i="1"/>
  <c r="OC21" i="1" s="1"/>
  <c r="OQ21" i="1" s="1"/>
  <c r="NX25" i="1"/>
  <c r="OC25" i="1" s="1"/>
  <c r="OQ25" i="1" s="1"/>
  <c r="NX46" i="1"/>
  <c r="OC46" i="1" s="1"/>
  <c r="OQ46" i="1" s="1"/>
  <c r="MX68" i="1"/>
  <c r="NC68" i="1" s="1"/>
  <c r="NQ68" i="1" s="1"/>
  <c r="MX61" i="1"/>
  <c r="NC61" i="1" s="1"/>
  <c r="NQ61" i="1" s="1"/>
  <c r="MX52" i="1"/>
  <c r="NC52" i="1" s="1"/>
  <c r="NQ52" i="1" s="1"/>
  <c r="MX14" i="1"/>
  <c r="MX51" i="1"/>
  <c r="NC51" i="1" s="1"/>
  <c r="NQ51" i="1" s="1"/>
  <c r="MX45" i="1"/>
  <c r="NC45" i="1" s="1"/>
  <c r="NQ45" i="1" s="1"/>
  <c r="MX23" i="1"/>
  <c r="NC23" i="1" s="1"/>
  <c r="NQ23" i="1" s="1"/>
  <c r="MX67" i="1"/>
  <c r="NC67" i="1" s="1"/>
  <c r="NQ67" i="1" s="1"/>
  <c r="MX41" i="1"/>
  <c r="NC41" i="1" s="1"/>
  <c r="NQ41" i="1" s="1"/>
  <c r="MX43" i="1"/>
  <c r="NC43" i="1" s="1"/>
  <c r="NQ43" i="1" s="1"/>
  <c r="MX74" i="1"/>
  <c r="NC74" i="1" s="1"/>
  <c r="NQ74" i="1" s="1"/>
  <c r="MX66" i="1"/>
  <c r="NC66" i="1" s="1"/>
  <c r="NQ66" i="1" s="1"/>
  <c r="MX82" i="1"/>
  <c r="NC82" i="1" s="1"/>
  <c r="NQ82" i="1" s="1"/>
  <c r="MX86" i="1"/>
  <c r="NC86" i="1" s="1"/>
  <c r="NQ86" i="1" s="1"/>
  <c r="MX35" i="1"/>
  <c r="NC35" i="1" s="1"/>
  <c r="NQ35" i="1" s="1"/>
  <c r="MX79" i="1"/>
  <c r="NC79" i="1" s="1"/>
  <c r="NQ79" i="1" s="1"/>
  <c r="MX81" i="1"/>
  <c r="NC81" i="1" s="1"/>
  <c r="NQ81" i="1" s="1"/>
  <c r="MX78" i="1"/>
  <c r="NC78" i="1" s="1"/>
  <c r="NQ78" i="1" s="1"/>
  <c r="MX75" i="1"/>
  <c r="NC75" i="1" s="1"/>
  <c r="NQ75" i="1" s="1"/>
  <c r="MX56" i="1"/>
  <c r="NC56" i="1" s="1"/>
  <c r="NQ56" i="1" s="1"/>
  <c r="MX57" i="1"/>
  <c r="NC57" i="1" s="1"/>
  <c r="NQ57" i="1" s="1"/>
  <c r="MX62" i="1"/>
  <c r="NC62" i="1" s="1"/>
  <c r="NQ62" i="1" s="1"/>
  <c r="MX42" i="1"/>
  <c r="NC42" i="1" s="1"/>
  <c r="NQ42" i="1" s="1"/>
  <c r="MX37" i="1"/>
  <c r="NC37" i="1" s="1"/>
  <c r="NQ37" i="1" s="1"/>
  <c r="MX88" i="1"/>
  <c r="NC88" i="1" s="1"/>
  <c r="NQ88" i="1" s="1"/>
  <c r="MX32" i="1"/>
  <c r="NC32" i="1" s="1"/>
  <c r="NQ32" i="1" s="1"/>
  <c r="MX34" i="1"/>
  <c r="NC34" i="1" s="1"/>
  <c r="NQ34" i="1" s="1"/>
  <c r="MX80" i="1"/>
  <c r="NC80" i="1" s="1"/>
  <c r="NQ80" i="1" s="1"/>
  <c r="MX16" i="1"/>
  <c r="NC16" i="1" s="1"/>
  <c r="NQ16" i="1" s="1"/>
  <c r="MX26" i="1"/>
  <c r="NC26" i="1" s="1"/>
  <c r="NQ26" i="1" s="1"/>
  <c r="MX90" i="1"/>
  <c r="NC90" i="1" s="1"/>
  <c r="NQ90" i="1" s="1"/>
  <c r="MX63" i="1"/>
  <c r="NC63" i="1" s="1"/>
  <c r="NQ63" i="1" s="1"/>
  <c r="MX44" i="1"/>
  <c r="NC44" i="1" s="1"/>
  <c r="NQ44" i="1" s="1"/>
  <c r="MX31" i="1"/>
  <c r="NC31" i="1" s="1"/>
  <c r="NQ31" i="1" s="1"/>
  <c r="MX50" i="1"/>
  <c r="NC50" i="1" s="1"/>
  <c r="NQ50" i="1" s="1"/>
  <c r="MX33" i="1"/>
  <c r="NC33" i="1" s="1"/>
  <c r="NQ33" i="1" s="1"/>
  <c r="MX53" i="1"/>
  <c r="NC53" i="1" s="1"/>
  <c r="NQ53" i="1" s="1"/>
  <c r="MX91" i="1"/>
  <c r="NC91" i="1" s="1"/>
  <c r="NQ91" i="1" s="1"/>
  <c r="MX39" i="1"/>
  <c r="NC39" i="1" s="1"/>
  <c r="NQ39" i="1" s="1"/>
  <c r="MX27" i="1"/>
  <c r="NC27" i="1" s="1"/>
  <c r="NQ27" i="1" s="1"/>
  <c r="MX29" i="1"/>
  <c r="NC29" i="1" s="1"/>
  <c r="NQ29" i="1" s="1"/>
  <c r="MX85" i="1"/>
  <c r="NC85" i="1" s="1"/>
  <c r="NQ85" i="1" s="1"/>
  <c r="MX28" i="1"/>
  <c r="NC28" i="1" s="1"/>
  <c r="NQ28" i="1" s="1"/>
  <c r="MX83" i="1"/>
  <c r="NC83" i="1" s="1"/>
  <c r="NQ83" i="1" s="1"/>
  <c r="MX36" i="1"/>
  <c r="NC36" i="1" s="1"/>
  <c r="NQ36" i="1" s="1"/>
  <c r="MX22" i="1"/>
  <c r="NC22" i="1" s="1"/>
  <c r="NQ22" i="1" s="1"/>
  <c r="MX40" i="1"/>
  <c r="NC40" i="1" s="1"/>
  <c r="NQ40" i="1" s="1"/>
  <c r="MX89" i="1"/>
  <c r="NC89" i="1" s="1"/>
  <c r="NQ89" i="1" s="1"/>
  <c r="MX92" i="1"/>
  <c r="NC92" i="1" s="1"/>
  <c r="NQ92" i="1" s="1"/>
  <c r="MX30" i="1"/>
  <c r="NC30" i="1" s="1"/>
  <c r="NQ30" i="1" s="1"/>
  <c r="MX84" i="1"/>
  <c r="NC84" i="1" s="1"/>
  <c r="NQ84" i="1" s="1"/>
  <c r="MX76" i="1"/>
  <c r="NC76" i="1" s="1"/>
  <c r="NQ76" i="1" s="1"/>
  <c r="MX38" i="1"/>
  <c r="NC38" i="1" s="1"/>
  <c r="NQ38" i="1" s="1"/>
  <c r="MX59" i="1"/>
  <c r="NC59" i="1" s="1"/>
  <c r="NQ59" i="1" s="1"/>
  <c r="MX77" i="1"/>
  <c r="NC77" i="1" s="1"/>
  <c r="NQ77" i="1" s="1"/>
  <c r="MX17" i="1"/>
  <c r="NC17" i="1" s="1"/>
  <c r="NQ17" i="1" s="1"/>
  <c r="MX70" i="1"/>
  <c r="NC70" i="1" s="1"/>
  <c r="NQ70" i="1" s="1"/>
  <c r="MX71" i="1"/>
  <c r="NC71" i="1" s="1"/>
  <c r="NQ71" i="1" s="1"/>
  <c r="MX64" i="1"/>
  <c r="NC64" i="1" s="1"/>
  <c r="NQ64" i="1" s="1"/>
  <c r="MX19" i="1"/>
  <c r="NC19" i="1" s="1"/>
  <c r="NQ19" i="1" s="1"/>
  <c r="MX87" i="1"/>
  <c r="NC87" i="1" s="1"/>
  <c r="NQ87" i="1" s="1"/>
  <c r="MX69" i="1"/>
  <c r="NC69" i="1" s="1"/>
  <c r="NQ69" i="1" s="1"/>
  <c r="MX48" i="1"/>
  <c r="NC48" i="1" s="1"/>
  <c r="NQ48" i="1" s="1"/>
  <c r="MX20" i="1"/>
  <c r="NC20" i="1" s="1"/>
  <c r="NQ20" i="1" s="1"/>
  <c r="MX72" i="1"/>
  <c r="NC72" i="1" s="1"/>
  <c r="NQ72" i="1" s="1"/>
  <c r="MX55" i="1"/>
  <c r="NC55" i="1" s="1"/>
  <c r="NQ55" i="1" s="1"/>
  <c r="MX24" i="1"/>
  <c r="NC24" i="1" s="1"/>
  <c r="NQ24" i="1" s="1"/>
  <c r="MX47" i="1"/>
  <c r="NC47" i="1" s="1"/>
  <c r="NQ47" i="1" s="1"/>
  <c r="MX54" i="1"/>
  <c r="NC54" i="1" s="1"/>
  <c r="NQ54" i="1" s="1"/>
  <c r="MX49" i="1"/>
  <c r="NC49" i="1" s="1"/>
  <c r="NQ49" i="1" s="1"/>
  <c r="MX65" i="1"/>
  <c r="NC65" i="1" s="1"/>
  <c r="NQ65" i="1" s="1"/>
  <c r="MA10" i="1"/>
  <c r="MF2" i="1"/>
  <c r="MU2" i="1" s="1"/>
  <c r="ME10" i="1"/>
  <c r="NX13" i="1" l="1"/>
  <c r="OQ14" i="1"/>
  <c r="OQ13" i="1" s="1"/>
  <c r="OC13" i="1"/>
  <c r="MX15" i="1"/>
  <c r="NC15" i="1" s="1"/>
  <c r="NQ15" i="1" s="1"/>
  <c r="MX60" i="1"/>
  <c r="NC60" i="1" s="1"/>
  <c r="NQ60" i="1" s="1"/>
  <c r="MX25" i="1"/>
  <c r="NC25" i="1" s="1"/>
  <c r="NQ25" i="1" s="1"/>
  <c r="MX46" i="1"/>
  <c r="NC46" i="1" s="1"/>
  <c r="NQ46" i="1" s="1"/>
  <c r="MX58" i="1"/>
  <c r="NC58" i="1" s="1"/>
  <c r="NQ58" i="1" s="1"/>
  <c r="MX21" i="1"/>
  <c r="NC21" i="1" s="1"/>
  <c r="NQ21" i="1" s="1"/>
  <c r="MX18" i="1"/>
  <c r="NC18" i="1" s="1"/>
  <c r="NQ18" i="1" s="1"/>
  <c r="MX73" i="1"/>
  <c r="NC73" i="1" s="1"/>
  <c r="NQ73" i="1" s="1"/>
  <c r="NC14" i="1"/>
  <c r="NC13" i="1" l="1"/>
  <c r="NQ14" i="1"/>
  <c r="NQ13" i="1" s="1"/>
  <c r="MX13"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<sst xmlns="http://schemas.openxmlformats.org/spreadsheetml/2006/main" count="6726" uniqueCount="1299">
  <si>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</si>
  <si>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</si>
  <si>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</si>
  <si>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</si>
  <si>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</si>
  <si>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</si>
  <si>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</si>
  <si>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</si>
  <si>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</si>
  <si>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</si>
  <si>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</si>
  <si>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</si>
  <si>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</si>
  <si>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</si>
  <si>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</si>
  <si>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</si>
  <si>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</si>
  <si>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</si>
  <si>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</si>
  <si>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</si>
  <si>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</si>
  <si>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</si>
  <si>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</si>
  <si>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</si>
  <si>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</si>
  <si>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</si>
  <si>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</si>
  <si>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</si>
  <si>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</si>
  <si>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</si>
  <si>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</si>
  <si>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</si>
  <si>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</si>
  <si>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</si>
  <si>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</si>
  <si>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</si>
  <si>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</si>
  <si>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</si>
  <si>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</si>
  <si>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</si>
  <si>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</si>
  <si>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</si>
  <si>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</si>
  <si>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</si>
  <si>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</si>
  <si>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</si>
  <si>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</si>
  <si>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</si>
  <si>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</si>
  <si>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</si>
  <si>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</si>
  <si>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</si>
  <si>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</si>
  <si>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</si>
  <si>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</si>
  <si>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</si>
  <si>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</si>
  <si>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</si>
  <si>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</si>
  <si>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</si>
  <si>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</si>
  <si>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</si>
  <si>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</si>
  <si>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</si>
  <si>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</si>
  <si>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</si>
  <si>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</si>
  <si>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</si>
  <si>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</si>
  <si>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</si>
  <si>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</si>
  <si>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</si>
  <si>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</si>
  <si>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</si>
  <si>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</si>
  <si>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</si>
  <si>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</si>
  <si>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</si>
  <si>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</si>
  <si>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</si>
  <si>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</si>
  <si>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</si>
  <si>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</si>
  <si>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</si>
  <si>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</si>
  <si>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</si>
  <si>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</si>
  <si>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</si>
  <si>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</si>
  <si>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</si>
  <si>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</si>
  <si>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</si>
  <si>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</si>
  <si>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</si>
  <si>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</si>
  <si>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</si>
  <si>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</si>
  <si>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</si>
  <si>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</si>
  <si>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</si>
  <si>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</si>
  <si>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</si>
  <si>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</si>
  <si>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</si>
  <si>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</si>
  <si>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</si>
  <si>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</si>
  <si>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</si>
  <si>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</si>
  <si>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</si>
  <si>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</si>
  <si>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</si>
  <si>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</si>
  <si>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</si>
  <si>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</si>
  <si>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</si>
  <si>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</si>
  <si>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</si>
  <si>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</si>
  <si>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</si>
  <si>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</si>
  <si>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</si>
  <si>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</si>
  <si>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</si>
  <si>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</si>
  <si>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</si>
  <si>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</si>
  <si>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</si>
  <si>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</si>
  <si>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</si>
  <si>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</si>
  <si>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</si>
  <si>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</si>
  <si>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</si>
  <si>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</si>
  <si>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</si>
  <si>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</si>
  <si>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</si>
  <si>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</si>
  <si>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</si>
  <si>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</si>
  <si>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</si>
  <si>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</si>
  <si>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</si>
  <si>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</si>
  <si>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</si>
  <si>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</si>
  <si>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</si>
  <si>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</si>
  <si>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</si>
  <si>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</si>
  <si>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</si>
  <si>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</si>
  <si>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</si>
  <si>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</si>
  <si>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</si>
  <si>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</si>
  <si>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</si>
  <si>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</si>
  <si>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</si>
  <si>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</si>
  <si>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</si>
  <si>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</si>
  <si>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</si>
  <si>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</si>
  <si>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</si>
  <si>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</si>
  <si>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</si>
  <si>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</si>
  <si>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</si>
  <si>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</si>
  <si>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</si>
  <si>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</si>
  <si>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</si>
  <si>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</si>
  <si>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</si>
  <si>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</si>
  <si>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</si>
  <si>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</si>
  <si>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</si>
  <si>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</si>
  <si>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</si>
  <si>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</si>
  <si>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</si>
  <si>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</si>
  <si>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</si>
  <si>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</si>
  <si>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</si>
  <si>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</si>
  <si>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</si>
  <si>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</si>
  <si>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</si>
  <si>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</si>
  <si>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</si>
  <si>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</si>
  <si>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</si>
  <si>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</si>
  <si>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</si>
  <si>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</si>
  <si>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</si>
  <si>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</si>
  <si>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</si>
  <si>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</si>
  <si>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</si>
  <si>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</si>
  <si>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</si>
  <si>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</si>
  <si>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</si>
  <si>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</si>
  <si>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</si>
  <si>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</si>
  <si>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</si>
  <si>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</si>
  <si>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</si>
  <si>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</si>
  <si>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</si>
  <si>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</si>
  <si>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</si>
  <si>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</si>
  <si>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</si>
  <si>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</si>
  <si>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</si>
  <si>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</si>
  <si>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</si>
  <si>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</si>
  <si>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</si>
  <si>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</si>
  <si>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</si>
  <si>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</si>
  <si>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</si>
  <si>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</si>
  <si>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</si>
  <si>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</si>
  <si>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</si>
  <si>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</si>
  <si>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</si>
  <si>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</si>
  <si>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</si>
  <si>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</si>
  <si>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</si>
  <si>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</si>
  <si>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</si>
  <si>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</si>
  <si>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</si>
  <si>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</si>
  <si>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</si>
  <si>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</si>
  <si>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</si>
  <si>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</si>
  <si>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</si>
  <si>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</si>
  <si>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</si>
  <si>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</si>
  <si>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</si>
  <si>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</si>
  <si>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</si>
  <si>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</si>
  <si>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</si>
  <si>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</si>
  <si>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</si>
  <si>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</si>
  <si>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</si>
  <si>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</si>
  <si>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</si>
  <si>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</si>
  <si>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</si>
  <si>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</si>
  <si>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</si>
  <si>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</si>
  <si>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</si>
  <si>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</si>
  <si>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</si>
  <si>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</si>
  <si>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</si>
  <si>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</si>
  <si>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</si>
  <si>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</si>
  <si>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</si>
  <si>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</si>
  <si>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</si>
  <si>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</si>
  <si>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</si>
  <si>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</si>
  <si>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</si>
  <si>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</si>
  <si>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</si>
  <si>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</si>
  <si>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</si>
  <si>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</si>
  <si>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</si>
  <si>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</si>
  <si>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</si>
  <si>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</si>
  <si>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</si>
  <si>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</si>
  <si>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</si>
  <si>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</si>
  <si>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</si>
  <si>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</si>
  <si>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</si>
  <si>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</si>
  <si>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</si>
  <si>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</si>
  <si>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</si>
  <si>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</si>
  <si>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</si>
  <si>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</si>
  <si>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</si>
  <si>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</si>
  <si>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</si>
  <si>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</si>
  <si>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</si>
  <si>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</si>
  <si>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</si>
  <si>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</si>
  <si>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</si>
  <si>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</si>
  <si>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</si>
  <si>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</si>
  <si>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</si>
  <si>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</si>
  <si>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</si>
  <si>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</si>
  <si>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</si>
  <si>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</si>
  <si>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</si>
  <si>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</si>
  <si>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</si>
  <si>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</si>
  <si>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</si>
  <si>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</si>
  <si>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</si>
  <si>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</si>
  <si>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</si>
  <si>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</si>
  <si>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</si>
  <si>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</si>
  <si>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</si>
  <si>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</si>
  <si>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</si>
  <si>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</si>
  <si>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</si>
  <si>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</si>
  <si>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</si>
  <si>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</si>
  <si>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</si>
  <si>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</si>
  <si>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</si>
  <si>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</si>
  <si>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</si>
  <si>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</si>
  <si>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</si>
  <si>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</si>
  <si>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</si>
  <si>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</si>
  <si>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</si>
  <si>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</si>
  <si>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</si>
  <si>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</si>
  <si>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</si>
  <si>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</si>
  <si>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</si>
  <si>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</si>
  <si>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</si>
  <si>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</si>
  <si>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</si>
  <si>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</si>
  <si>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</si>
  <si>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</si>
  <si>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</si>
  <si>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</si>
  <si>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</si>
  <si>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</si>
  <si>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</si>
  <si>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</si>
  <si>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</si>
  <si>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</si>
  <si>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</si>
  <si>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</si>
  <si>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</si>
  <si>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</si>
  <si>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</si>
  <si>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</si>
  <si>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</si>
  <si>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</si>
  <si>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</si>
  <si>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</si>
  <si>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</si>
  <si>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</si>
  <si>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</si>
  <si>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</si>
  <si>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</si>
  <si>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</si>
  <si>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</si>
  <si>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</si>
  <si>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</si>
  <si>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</si>
  <si>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</si>
  <si>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</si>
  <si>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</si>
  <si>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</si>
  <si>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</si>
  <si>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</si>
  <si>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</si>
  <si>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</si>
  <si>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</si>
  <si>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</si>
  <si>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</si>
  <si>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</si>
  <si>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</si>
  <si>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</si>
  <si>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</si>
  <si>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</si>
  <si>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</si>
  <si>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</si>
  <si>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</si>
  <si>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</si>
  <si>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</si>
  <si>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</si>
  <si>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</si>
  <si>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</si>
  <si>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</si>
  <si>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</si>
  <si>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</si>
  <si>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</si>
  <si>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</si>
  <si>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</si>
  <si>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</si>
  <si>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</si>
  <si>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</si>
  <si>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</si>
  <si>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</si>
  <si>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</si>
  <si>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</si>
  <si>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</si>
  <si>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</si>
  <si>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</si>
  <si>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</si>
  <si>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</si>
  <si>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</si>
  <si>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</si>
  <si>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</si>
  <si>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</si>
  <si>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</si>
  <si>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</si>
  <si>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</si>
  <si>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</si>
  <si>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</si>
  <si>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</si>
  <si>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</si>
  <si>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</si>
  <si>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</si>
  <si>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</si>
  <si>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</si>
  <si>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</si>
  <si>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</si>
  <si>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</si>
  <si>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</si>
  <si>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</si>
  <si>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</si>
  <si>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</si>
  <si>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</si>
  <si>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</si>
  <si>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</si>
  <si>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</si>
  <si>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</si>
  <si>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</si>
  <si>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</si>
  <si>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</si>
  <si>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</si>
  <si>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</si>
  <si>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</si>
  <si>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</si>
  <si>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</si>
  <si>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</si>
  <si>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</si>
  <si>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</si>
  <si>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</si>
  <si>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</si>
  <si>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</si>
  <si>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</si>
  <si>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</si>
  <si>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</si>
  <si>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</si>
  <si>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</si>
  <si>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</si>
  <si>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</si>
  <si>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</si>
  <si>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</si>
  <si>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</si>
  <si>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</si>
  <si>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</si>
  <si>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</si>
  <si>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</si>
  <si>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</si>
  <si>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</si>
  <si>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</si>
  <si>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</si>
  <si>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</si>
  <si>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</si>
  <si>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</si>
  <si>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</si>
  <si>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</si>
  <si>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</si>
  <si>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</si>
  <si>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</si>
  <si>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</si>
  <si>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</si>
  <si>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</si>
  <si>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</si>
  <si>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</si>
  <si>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</si>
  <si>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</si>
  <si>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</si>
  <si>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</si>
  <si>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</si>
  <si>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</si>
  <si>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</si>
  <si>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</si>
  <si>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</si>
  <si>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</si>
  <si>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</si>
  <si>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</si>
  <si>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</si>
  <si>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</si>
  <si>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</si>
  <si>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</si>
  <si>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</si>
  <si>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</si>
  <si>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</si>
  <si>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</si>
  <si>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</si>
  <si>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</si>
  <si>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</si>
  <si>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</si>
  <si>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</si>
  <si>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</si>
  <si>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</si>
  <si>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</si>
  <si>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</si>
  <si>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</si>
  <si>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</si>
  <si>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</si>
  <si>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</si>
  <si>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</si>
  <si>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</si>
  <si>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</si>
  <si>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</si>
  <si>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</si>
  <si>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</si>
  <si>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</si>
  <si>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</si>
  <si>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</si>
  <si>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</si>
  <si>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</si>
  <si>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</si>
  <si>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</si>
  <si>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</si>
  <si>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</si>
  <si>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</si>
  <si>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</si>
  <si>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</si>
  <si>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</si>
  <si>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</si>
  <si>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</si>
  <si>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</si>
  <si>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</si>
  <si>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</si>
  <si>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</si>
  <si>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</si>
  <si>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</si>
  <si>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</si>
  <si>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</si>
  <si>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</si>
  <si>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</si>
  <si>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</si>
  <si>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</si>
  <si>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</si>
  <si>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</si>
  <si>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</si>
  <si>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</si>
  <si>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</si>
  <si>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</si>
  <si>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</si>
  <si>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</si>
  <si>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</si>
  <si>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</si>
  <si>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</si>
  <si>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</si>
  <si>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</si>
  <si>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</si>
  <si>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</si>
  <si>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</si>
  <si>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</si>
  <si>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</si>
  <si>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</si>
  <si>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</si>
  <si>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</si>
  <si>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</si>
  <si>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</si>
  <si>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</si>
  <si>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</si>
  <si>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</si>
  <si>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</si>
  <si>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</si>
  <si>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</si>
  <si>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</si>
  <si>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</si>
  <si>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</si>
  <si>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</si>
  <si>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</si>
  <si>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</si>
  <si>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</si>
  <si>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</si>
  <si>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</si>
  <si>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</si>
  <si>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</si>
  <si>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</si>
  <si>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</si>
  <si>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</si>
  <si>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</si>
  <si>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</si>
  <si>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</si>
  <si>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</si>
  <si>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</si>
  <si>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</si>
  <si>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</si>
  <si>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</si>
  <si>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</si>
  <si>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</si>
  <si>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</si>
  <si>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</si>
  <si>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</si>
  <si>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</si>
  <si>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</si>
  <si>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</si>
  <si>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</si>
  <si>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</si>
  <si>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</si>
  <si>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</si>
  <si>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</si>
  <si>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</si>
  <si>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</si>
  <si>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</si>
  <si>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</si>
  <si>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</si>
  <si>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</si>
  <si>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</si>
  <si>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</si>
  <si>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</si>
  <si>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</si>
  <si>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</si>
  <si>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</si>
  <si>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</si>
  <si>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</si>
  <si>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</si>
  <si>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</si>
  <si>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</si>
  <si>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</si>
  <si>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</si>
  <si>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</si>
  <si>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</si>
  <si>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</si>
  <si>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</si>
  <si>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</si>
  <si>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</si>
  <si>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</si>
  <si>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</si>
  <si>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</si>
  <si>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</si>
  <si>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</si>
  <si>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</si>
  <si>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</si>
  <si>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</si>
  <si>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</si>
  <si>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</si>
  <si>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</si>
  <si>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</si>
  <si>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</si>
  <si>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</si>
  <si>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</si>
  <si>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</si>
  <si>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</si>
  <si>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</si>
  <si>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</si>
  <si>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</si>
  <si>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</si>
  <si>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</si>
  <si>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</si>
  <si>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</si>
  <si>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</si>
  <si>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</si>
  <si>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</si>
  <si>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</si>
  <si>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</si>
  <si>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</si>
  <si>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</si>
  <si>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</si>
  <si>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</si>
  <si>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</si>
  <si>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</si>
  <si>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</si>
  <si>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</si>
  <si>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</si>
  <si>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</si>
  <si>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</si>
  <si>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</si>
  <si>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</si>
  <si>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</si>
  <si>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</si>
  <si>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</si>
  <si>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</si>
  <si>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</si>
  <si>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</si>
  <si>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</si>
  <si>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</si>
  <si>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</si>
  <si>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</si>
  <si>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</si>
  <si>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</si>
  <si>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</si>
  <si>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</si>
  <si>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</si>
  <si>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</si>
  <si>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</si>
  <si>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</si>
  <si>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</si>
  <si>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</si>
  <si>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</si>
  <si>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</si>
  <si>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</si>
  <si>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</si>
  <si>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</si>
  <si>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</si>
  <si>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</si>
  <si>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</si>
  <si>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</si>
  <si>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</si>
  <si>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</si>
  <si>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</si>
  <si>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</si>
  <si>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</si>
  <si>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</si>
  <si>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</si>
  <si>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</si>
  <si>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</si>
  <si>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</si>
  <si>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</si>
  <si>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</si>
  <si>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</si>
  <si>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</si>
  <si>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</si>
  <si>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</si>
  <si>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</si>
  <si>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</si>
  <si>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</si>
  <si>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</si>
  <si>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</si>
  <si>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</si>
  <si>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</si>
  <si>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</si>
  <si>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</si>
  <si>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</si>
  <si>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</si>
  <si>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</si>
  <si>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</si>
  <si>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</si>
  <si>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</si>
  <si>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</si>
  <si>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</si>
  <si>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</si>
  <si>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</si>
  <si>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</si>
  <si>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</si>
  <si>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</si>
  <si>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</si>
  <si>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</si>
  <si>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</si>
  <si>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</si>
  <si>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</si>
  <si>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</si>
  <si>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</si>
  <si>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</si>
  <si>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</si>
  <si>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</si>
  <si>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</si>
  <si>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</si>
  <si>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</si>
  <si>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</si>
  <si>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</si>
  <si>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</si>
  <si>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</si>
  <si>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</si>
  <si>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</si>
  <si>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</si>
  <si>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</si>
  <si>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</si>
  <si>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</si>
  <si>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</si>
  <si>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</si>
  <si>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</si>
  <si>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</si>
  <si>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</si>
  <si>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</si>
  <si>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</si>
  <si>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</si>
  <si>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</si>
  <si>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</si>
  <si>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</si>
  <si>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</si>
  <si>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</si>
  <si>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</si>
  <si>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</si>
  <si>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</si>
  <si>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</si>
  <si>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</si>
  <si>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</si>
  <si>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</si>
  <si>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</si>
  <si>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</si>
  <si>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</si>
  <si>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</si>
  <si>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</si>
  <si>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</si>
  <si>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</si>
  <si>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</si>
  <si>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</si>
  <si>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</si>
  <si>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</si>
  <si>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</si>
  <si>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</si>
  <si>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</si>
  <si>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</si>
  <si>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</si>
  <si>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</si>
  <si>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</si>
  <si>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</si>
  <si>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</si>
  <si>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</si>
  <si>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</si>
  <si>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</si>
  <si>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</si>
  <si>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</si>
  <si>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</si>
  <si>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</si>
  <si>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</si>
  <si>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</si>
  <si>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</si>
  <si>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</si>
  <si>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</si>
  <si>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</si>
  <si>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</si>
  <si>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</si>
  <si>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</si>
  <si>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</si>
  <si>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</si>
  <si>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</si>
  <si>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</si>
  <si>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</si>
  <si>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</si>
  <si>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</si>
  <si>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</si>
  <si>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</si>
  <si>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</si>
  <si>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</si>
  <si>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</si>
  <si>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</si>
  <si>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</si>
  <si>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</si>
  <si>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</si>
  <si>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</si>
  <si>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</si>
  <si>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</si>
  <si>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</si>
  <si>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</si>
  <si>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</si>
  <si>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</si>
  <si>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</si>
  <si>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</si>
  <si>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</si>
  <si>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</si>
  <si>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</si>
  <si>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</si>
  <si>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</si>
  <si>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</si>
  <si>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</si>
  <si>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</si>
  <si>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</si>
  <si>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</si>
  <si>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</si>
  <si>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</si>
  <si>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</si>
  <si>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</si>
  <si>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</si>
  <si>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</si>
  <si>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</si>
  <si>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</si>
  <si>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</si>
  <si>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</si>
  <si>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</si>
  <si>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</si>
  <si>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</si>
  <si>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</si>
  <si>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</si>
  <si>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</si>
  <si>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</si>
  <si>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</si>
  <si>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</si>
  <si>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</si>
  <si>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</si>
  <si>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</si>
  <si>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</si>
  <si>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</si>
  <si>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</si>
  <si>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</si>
  <si>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</si>
  <si>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</si>
  <si>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</si>
  <si>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</si>
  <si>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</si>
  <si>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</si>
  <si>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</si>
  <si>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</si>
  <si>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</si>
  <si>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</si>
  <si>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</si>
  <si>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</si>
  <si>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</si>
  <si>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</si>
  <si>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</si>
  <si>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</si>
  <si>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</si>
  <si>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</si>
  <si>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</si>
  <si>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</si>
  <si>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</si>
  <si>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</si>
  <si>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</si>
  <si>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</si>
  <si>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</si>
  <si>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</si>
  <si>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</si>
  <si>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</si>
  <si>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</si>
  <si>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</si>
  <si>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</si>
  <si>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</si>
  <si>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</si>
  <si>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</si>
  <si>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</si>
  <si>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</si>
  <si>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</si>
  <si>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</si>
  <si>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</si>
  <si>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</si>
  <si>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</si>
  <si>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</si>
  <si>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</si>
  <si>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</si>
  <si>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</si>
  <si>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</si>
  <si>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</si>
  <si>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</si>
  <si>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</si>
  <si>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</si>
  <si>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</si>
  <si>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</si>
  <si>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</si>
  <si>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</si>
  <si>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</si>
  <si>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</si>
  <si>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</si>
  <si>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</si>
  <si>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</si>
  <si>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</si>
  <si>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</si>
  <si>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</si>
  <si>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</si>
  <si>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</si>
  <si>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</si>
  <si>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</si>
  <si>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</si>
  <si>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</si>
  <si>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</si>
  <si>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</si>
  <si>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</si>
  <si>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</si>
  <si>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</si>
  <si>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</si>
  <si>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</si>
  <si>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</si>
  <si>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</si>
  <si>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</si>
  <si>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</si>
  <si>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</si>
  <si>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</si>
  <si>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</si>
  <si>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</si>
  <si>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</si>
  <si>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</si>
  <si>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</si>
  <si>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</si>
  <si>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</si>
  <si>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</si>
  <si>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</si>
  <si>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</si>
  <si>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</si>
  <si>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</si>
  <si>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</si>
  <si>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</si>
  <si>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</si>
  <si>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</si>
  <si>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</si>
  <si>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</si>
  <si>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</si>
  <si>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</si>
  <si>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</si>
  <si>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</si>
  <si>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</si>
  <si>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</si>
  <si>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</si>
  <si>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</si>
  <si>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</si>
  <si>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</si>
  <si>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</si>
  <si>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</si>
  <si>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</si>
  <si>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</si>
  <si>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</si>
  <si>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</si>
  <si>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</si>
  <si>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</si>
  <si>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</si>
  <si>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</si>
  <si>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</si>
  <si>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</si>
  <si>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</si>
  <si>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</si>
  <si>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</si>
  <si>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</si>
  <si>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</si>
  <si>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</si>
  <si>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</si>
  <si>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</si>
  <si>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</si>
  <si>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</si>
  <si>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</si>
  <si>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</si>
  <si>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</si>
  <si>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</si>
  <si>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</si>
  <si>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</si>
  <si>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</si>
  <si>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</si>
  <si>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</si>
  <si>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</si>
  <si>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</si>
  <si>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</si>
  <si>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</si>
  <si>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</si>
  <si>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</si>
  <si>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</si>
  <si>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</si>
  <si>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</si>
  <si>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</si>
  <si>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</si>
  <si>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</si>
  <si>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</si>
  <si>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</si>
  <si>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</si>
  <si>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</si>
  <si>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</si>
  <si>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</si>
  <si>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</si>
  <si>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</si>
  <si>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</si>
  <si>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</si>
  <si>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</si>
  <si>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</si>
  <si>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</si>
  <si>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</si>
  <si>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</si>
  <si>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</si>
  <si>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</si>
  <si>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</si>
  <si>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</si>
  <si>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</si>
  <si>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</si>
  <si>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</si>
  <si>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</si>
  <si>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</si>
  <si>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</si>
  <si>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</si>
  <si>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</si>
  <si>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</si>
  <si>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</si>
  <si>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</si>
  <si>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</si>
  <si>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</si>
  <si>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</si>
  <si>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</si>
  <si>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</si>
  <si>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</si>
  <si>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</si>
  <si>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</si>
  <si>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</si>
  <si>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</si>
  <si>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</si>
  <si>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</si>
  <si>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</si>
  <si>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</si>
  <si>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</si>
  <si>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</si>
  <si>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</si>
  <si>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</si>
  <si>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</si>
  <si>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</si>
  <si>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</si>
  <si>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</si>
  <si>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</si>
  <si>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</si>
  <si>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</si>
  <si>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</si>
  <si>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</si>
  <si>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</si>
  <si>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</si>
  <si>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</si>
  <si>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</si>
  <si>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</si>
  <si>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</si>
  <si>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</si>
  <si>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</si>
  <si>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</si>
  <si>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</si>
  <si>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</si>
  <si>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</si>
  <si>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</si>
  <si>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</si>
  <si>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</si>
  <si>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</si>
  <si>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</si>
  <si>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</si>
  <si>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</si>
  <si>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</si>
  <si>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</si>
  <si>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</si>
  <si>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</si>
  <si>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</si>
  <si>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</si>
  <si>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</si>
  <si>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</si>
  <si>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</si>
  <si>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</si>
  <si>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</si>
  <si>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</si>
  <si>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</si>
  <si>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</si>
  <si>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</si>
  <si>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</si>
  <si>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</si>
  <si>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</si>
  <si>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</si>
  <si>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</si>
  <si>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</si>
  <si>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</si>
  <si>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</si>
  <si>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</si>
  <si>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</si>
  <si>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</si>
  <si>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</si>
  <si>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</si>
  <si>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</si>
  <si>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</si>
  <si>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</si>
  <si>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</si>
  <si>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</si>
  <si>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</si>
  <si>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</si>
  <si>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</si>
  <si>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</si>
  <si>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</si>
  <si>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</si>
  <si>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</si>
  <si>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</si>
  <si>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</si>
  <si>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</si>
  <si>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</si>
  <si>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</si>
  <si>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</si>
  <si>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</si>
  <si>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</si>
  <si>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</si>
  <si>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</si>
  <si>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</si>
  <si>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</si>
  <si>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</si>
  <si>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</si>
  <si>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</si>
  <si>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</si>
  <si>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</si>
  <si>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</si>
  <si>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</si>
  <si>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</si>
  <si>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</si>
  <si>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</si>
  <si>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</si>
  <si>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</si>
  <si>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</si>
  <si>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</si>
  <si>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</si>
  <si>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</si>
  <si>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</si>
  <si>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</si>
  <si>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</si>
  <si>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</si>
  <si>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</si>
  <si>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</si>
  <si>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</si>
  <si>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</si>
  <si>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</si>
  <si>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</si>
  <si>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</si>
  <si>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</si>
  <si>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</si>
  <si>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</si>
  <si>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</si>
  <si>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</si>
  <si>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</si>
  <si>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</si>
  <si>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</si>
  <si>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</si>
  <si>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</si>
  <si>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</si>
  <si>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</si>
  <si>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</si>
  <si>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</si>
  <si>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</si>
  <si>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</si>
  <si>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</si>
  <si>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</si>
  <si>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</si>
  <si>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</si>
  <si>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</si>
  <si>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</si>
  <si>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</si>
  <si>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</si>
  <si>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</si>
  <si>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</si>
  <si>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</si>
  <si>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</si>
  <si>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</si>
  <si>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</si>
  <si>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</si>
  <si>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</si>
  <si>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</si>
  <si>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</si>
  <si>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</si>
  <si>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</si>
  <si>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</si>
  <si>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</si>
  <si>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</si>
  <si>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</si>
  <si>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</si>
  <si>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</si>
  <si>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</si>
  <si>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</si>
  <si>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</si>
  <si>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</si>
  <si>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</si>
  <si>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</si>
  <si>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</si>
  <si>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</si>
  <si>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</si>
  <si>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</si>
  <si>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</si>
  <si>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</si>
  <si>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</si>
  <si>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</si>
  <si>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</si>
  <si>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</si>
  <si>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</si>
  <si>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</si>
  <si>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</si>
  <si>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</si>
  <si>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</si>
  <si>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</si>
  <si>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</si>
  <si>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</si>
  <si>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</si>
  <si>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</si>
  <si>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</si>
  <si>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</si>
  <si>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</si>
  <si>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</si>
  <si>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</si>
  <si>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</si>
  <si>
    <r>
      <t xml:space="preserve">d. </t>
    </r>
    <r>
      <rPr>
        <b/>
        <sz val="11"/>
        <color theme="1"/>
        <rFont val="Calibri"/>
        <family val="2"/>
        <scheme val="minor"/>
      </rPr>
      <t>Run v4size</t>
    </r>
    <r>
      <rPr>
        <sz val="11"/>
        <color theme="1"/>
        <rFont val="Calibri"/>
        <family val="2"/>
        <scheme val="minor"/>
      </rPr>
      <t>, v4C orders (sig delay), Open futuresATR</t>
    </r>
  </si>
  <si>
    <t>Signal Switching</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</si>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</sst>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PC2016-06-21 00:00:00</v>
          </cell>
        </row>
        <row r="2">
          <cell r="A2" t="str">
            <v>AC</v>
          </cell>
          <cell r="B2">
            <v>1.573</v>
          </cell>
          <cell r="C2">
            <v>3.44E-2</v>
          </cell>
          <cell r="D2">
            <v>-4.0853658536600002E-2</v>
          </cell>
          <cell r="E2">
            <v>-1</v>
          </cell>
          <cell r="F2">
            <v>1.573</v>
          </cell>
        </row>
        <row r="3">
          <cell r="A3" t="str">
            <v>AD</v>
          </cell>
          <cell r="B3">
            <v>0.74460000000000004</v>
          </cell>
          <cell r="C3">
            <v>7.9344254999999999E-3</v>
          </cell>
          <cell r="D3">
            <v>2.1534320323000002E-3</v>
          </cell>
          <cell r="E3">
            <v>1</v>
          </cell>
          <cell r="F3">
            <v>0.74460000000000004</v>
          </cell>
        </row>
        <row r="4">
          <cell r="A4" t="str">
            <v>AEX</v>
          </cell>
          <cell r="B4">
            <v>439.7</v>
          </cell>
          <cell r="C4">
            <v>6.5475276434999996</v>
          </cell>
          <cell r="D4">
            <v>9.1806288730800004E-3</v>
          </cell>
          <cell r="E4">
            <v>1</v>
          </cell>
          <cell r="F4">
            <v>439.7</v>
          </cell>
        </row>
        <row r="5">
          <cell r="A5" t="str">
            <v>BO</v>
          </cell>
          <cell r="B5">
            <v>32</v>
          </cell>
          <cell r="C5">
            <v>0.68141051699999999</v>
          </cell>
          <cell r="D5">
            <v>-9.2879256965899999E-3</v>
          </cell>
          <cell r="E5">
            <v>-1</v>
          </cell>
          <cell r="F5">
            <v>32</v>
          </cell>
        </row>
        <row r="6">
          <cell r="A6" t="str">
            <v>BP</v>
          </cell>
          <cell r="B6">
            <v>1.4673</v>
          </cell>
          <cell r="C6">
            <v>1.6320499499999998E-2</v>
          </cell>
          <cell r="D6">
            <v>-1.97252074548E-3</v>
          </cell>
          <cell r="E6">
            <v>-1</v>
          </cell>
          <cell r="F6">
            <v>1.4673</v>
          </cell>
        </row>
        <row r="7">
          <cell r="A7" t="str">
            <v>C</v>
          </cell>
          <cell r="B7">
            <v>402.25</v>
          </cell>
          <cell r="C7">
            <v>11.203629725000001</v>
          </cell>
          <cell r="D7">
            <v>-5.7410661980100003E-2</v>
          </cell>
          <cell r="E7">
            <v>-1</v>
          </cell>
          <cell r="F7">
            <v>402.25</v>
          </cell>
        </row>
        <row r="8">
          <cell r="A8" t="str">
            <v>CC</v>
          </cell>
          <cell r="B8">
            <v>3146</v>
          </cell>
          <cell r="C8">
            <v>57.812048588000003</v>
          </cell>
          <cell r="D8">
            <v>7.3647134165899996E-3</v>
          </cell>
          <cell r="E8">
            <v>1</v>
          </cell>
          <cell r="F8">
            <v>3146</v>
          </cell>
        </row>
        <row r="9">
          <cell r="A9" t="str">
            <v>CD</v>
          </cell>
          <cell r="B9">
            <v>0.78139999999999998</v>
          </cell>
          <cell r="C9">
            <v>6.7105595000000002E-3</v>
          </cell>
          <cell r="D9">
            <v>0</v>
          </cell>
          <cell r="E9">
            <v>1</v>
          </cell>
          <cell r="F9">
            <v>0.78139999999999998</v>
          </cell>
        </row>
        <row r="10">
          <cell r="A10" t="str">
            <v>CGB</v>
          </cell>
          <cell r="B10">
            <v>145.72</v>
          </cell>
          <cell r="C10">
            <v>0.64350070699999995</v>
          </cell>
          <cell r="D10">
            <v>-3.2149941856499998E-3</v>
          </cell>
          <cell r="E10">
            <v>-1</v>
          </cell>
          <cell r="F10">
            <v>145.72</v>
          </cell>
        </row>
        <row r="11">
          <cell r="A11" t="str">
            <v>CL</v>
          </cell>
          <cell r="B11">
            <v>49.85</v>
          </cell>
          <cell r="C11">
            <v>1.3394623624999999</v>
          </cell>
          <cell r="D11">
            <v>-2.2017614091299998E-3</v>
          </cell>
          <cell r="E11">
            <v>-1</v>
          </cell>
          <cell r="F11">
            <v>49.85</v>
          </cell>
        </row>
        <row r="12">
          <cell r="A12" t="str">
            <v>CT</v>
          </cell>
          <cell r="B12">
            <v>64.39</v>
          </cell>
          <cell r="C12">
            <v>1.2944427409999999</v>
          </cell>
          <cell r="D12">
            <v>-2.4246097893600001E-2</v>
          </cell>
          <cell r="E12">
            <v>-1</v>
          </cell>
          <cell r="F12">
            <v>64.39</v>
          </cell>
        </row>
        <row r="13">
          <cell r="A13" t="str">
            <v>CU</v>
          </cell>
          <cell r="B13">
            <v>1.1294</v>
          </cell>
          <cell r="C13">
            <v>8.9168330000000007E-3</v>
          </cell>
          <cell r="D13">
            <v>-5.0654098577299998E-3</v>
          </cell>
          <cell r="E13">
            <v>-1</v>
          </cell>
          <cell r="F13">
            <v>1.1294</v>
          </cell>
        </row>
        <row r="14">
          <cell r="A14" t="str">
            <v>DX</v>
          </cell>
          <cell r="B14">
            <v>94.061000000000007</v>
          </cell>
          <cell r="C14">
            <v>0.65023865449999996</v>
          </cell>
          <cell r="D14">
            <v>4.02416634644E-3</v>
          </cell>
          <cell r="E14">
            <v>1</v>
          </cell>
          <cell r="F14">
            <v>94.061000000000007</v>
          </cell>
        </row>
        <row r="15">
          <cell r="A15" t="str">
            <v>EBL</v>
          </cell>
          <cell r="B15">
            <v>164.44</v>
          </cell>
          <cell r="C15">
            <v>0.55866997149999997</v>
          </cell>
          <cell r="D15">
            <v>1.1567732115700001E-3</v>
          </cell>
          <cell r="E15">
            <v>1</v>
          </cell>
          <cell r="F15">
            <v>164.44</v>
          </cell>
        </row>
        <row r="16">
          <cell r="A16" t="str">
            <v>EBM</v>
          </cell>
          <cell r="B16">
            <v>132.94999999999999</v>
          </cell>
          <cell r="C16">
            <v>0.1488975105</v>
          </cell>
          <cell r="D16">
            <v>0</v>
          </cell>
          <cell r="E16">
            <v>1</v>
          </cell>
          <cell r="F16">
            <v>132.94999999999999</v>
          </cell>
        </row>
        <row r="17">
          <cell r="A17" t="str">
            <v>EBS</v>
          </cell>
          <cell r="B17">
            <v>111.92</v>
          </cell>
          <cell r="C17">
            <v>3.6741288499999997E-2</v>
          </cell>
          <cell r="D17">
            <v>-4.4672771945399999E-5</v>
          </cell>
          <cell r="E17">
            <v>-1</v>
          </cell>
          <cell r="F17">
            <v>111.92</v>
          </cell>
        </row>
        <row r="18">
          <cell r="A18" t="str">
            <v>ED</v>
          </cell>
          <cell r="B18">
            <v>99.185000000000002</v>
          </cell>
          <cell r="C18">
            <v>4.0750000000000001E-2</v>
          </cell>
          <cell r="D18">
            <v>-5.0408307289E-5</v>
          </cell>
          <cell r="E18">
            <v>-1</v>
          </cell>
          <cell r="F18">
            <v>99.185000000000002</v>
          </cell>
        </row>
        <row r="19">
          <cell r="A19" t="str">
            <v>EMD</v>
          </cell>
          <cell r="B19">
            <v>1490.3</v>
          </cell>
          <cell r="C19">
            <v>15.2661949185</v>
          </cell>
          <cell r="D19">
            <v>-6.7055589083399997E-4</v>
          </cell>
          <cell r="E19">
            <v>-1</v>
          </cell>
          <cell r="F19">
            <v>1490.3</v>
          </cell>
        </row>
        <row r="20">
          <cell r="A20" t="str">
            <v>ES</v>
          </cell>
          <cell r="B20">
            <v>2080.5</v>
          </cell>
          <cell r="C20">
            <v>17.628010740000001</v>
          </cell>
          <cell r="D20">
            <v>3.0131372785300002E-3</v>
          </cell>
          <cell r="E20">
            <v>1</v>
          </cell>
          <cell r="F20">
            <v>2080.5</v>
          </cell>
        </row>
        <row r="21">
          <cell r="A21" t="str">
            <v>FC</v>
          </cell>
          <cell r="B21">
            <v>139.27500000000001</v>
          </cell>
          <cell r="C21">
            <v>2.895</v>
          </cell>
          <cell r="D21">
            <v>1.9023230290800001E-2</v>
          </cell>
          <cell r="E21">
            <v>1</v>
          </cell>
          <cell r="F21">
            <v>139.27500000000001</v>
          </cell>
        </row>
        <row r="22">
          <cell r="A22" t="str">
            <v>FCH</v>
          </cell>
          <cell r="B22">
            <v>4362.5</v>
          </cell>
          <cell r="C22">
            <v>65.034535627500006</v>
          </cell>
          <cell r="D22">
            <v>6.9244085401000003E-3</v>
          </cell>
          <cell r="E22">
            <v>1</v>
          </cell>
          <cell r="F22">
            <v>4362.5</v>
          </cell>
        </row>
        <row r="23">
          <cell r="A23" t="str">
            <v>FDX</v>
          </cell>
          <cell r="B23">
            <v>10029.5</v>
          </cell>
          <cell r="C23">
            <v>164.10280396499999</v>
          </cell>
          <cell r="D23">
            <v>7.8380143696899999E-3</v>
          </cell>
          <cell r="E23">
            <v>1</v>
          </cell>
          <cell r="F23">
            <v>10029.5</v>
          </cell>
        </row>
        <row r="24">
          <cell r="A24" t="str">
            <v>FEI</v>
          </cell>
          <cell r="B24">
            <v>100.295</v>
          </cell>
          <cell r="C24">
            <v>1.125E-2</v>
          </cell>
          <cell r="D24">
            <v>-4.9850448653999998E-5</v>
          </cell>
          <cell r="E24">
            <v>-1</v>
          </cell>
          <cell r="F24">
            <v>100.295</v>
          </cell>
        </row>
        <row r="25">
          <cell r="A25" t="str">
            <v>FFI</v>
          </cell>
          <cell r="B25">
            <v>6193</v>
          </cell>
          <cell r="C25">
            <v>89.463532322000006</v>
          </cell>
          <cell r="D25">
            <v>6.9100073164800003E-3</v>
          </cell>
          <cell r="E25">
            <v>1</v>
          </cell>
          <cell r="F25">
            <v>6193</v>
          </cell>
        </row>
        <row r="26">
          <cell r="A26" t="str">
            <v>FLG</v>
          </cell>
          <cell r="B26">
            <v>124.58</v>
          </cell>
          <cell r="C26">
            <v>0.63771525849999999</v>
          </cell>
          <cell r="D26">
            <v>-2.8813830638699999E-3</v>
          </cell>
          <cell r="E26">
            <v>-1</v>
          </cell>
          <cell r="F26">
            <v>124.58</v>
          </cell>
        </row>
        <row r="27">
          <cell r="A27" t="str">
            <v>FSS</v>
          </cell>
          <cell r="B27">
            <v>99.41</v>
          </cell>
          <cell r="C27">
            <v>2.9499999999999998E-2</v>
          </cell>
          <cell r="D27">
            <v>0</v>
          </cell>
          <cell r="E27">
            <v>1</v>
          </cell>
          <cell r="F27">
            <v>99.41</v>
          </cell>
        </row>
        <row r="28">
          <cell r="A28" t="str">
            <v>FV</v>
          </cell>
          <cell r="B28">
            <v>121.1484375</v>
          </cell>
          <cell r="C28">
            <v>0.30265668550000002</v>
          </cell>
          <cell r="D28">
            <v>-1.2880788304199999E-3</v>
          </cell>
          <cell r="E28">
            <v>-1</v>
          </cell>
          <cell r="F28">
            <v>121.1484375</v>
          </cell>
        </row>
        <row r="29">
          <cell r="A29" t="str">
            <v>GC</v>
          </cell>
          <cell r="B29">
            <v>1272.5</v>
          </cell>
          <cell r="C29">
            <v>17.745000000000001</v>
          </cell>
          <cell r="D29">
            <v>-1.5169104558500001E-2</v>
          </cell>
          <cell r="E29">
            <v>-1</v>
          </cell>
          <cell r="F29">
            <v>1272.5</v>
          </cell>
        </row>
        <row r="30">
          <cell r="A30" t="str">
            <v>HCM</v>
          </cell>
          <cell r="B30">
            <v>8538</v>
          </cell>
          <cell r="C30">
            <v>173.70472440899999</v>
          </cell>
          <cell r="D30">
            <v>8.1473609635100003E-3</v>
          </cell>
          <cell r="E30">
            <v>1</v>
          </cell>
          <cell r="F30">
            <v>8538</v>
          </cell>
        </row>
        <row r="31">
          <cell r="A31" t="str">
            <v>HG</v>
          </cell>
          <cell r="B31">
            <v>211.6</v>
          </cell>
          <cell r="C31">
            <v>4.3849999999999998</v>
          </cell>
          <cell r="D31">
            <v>1.0989010989E-2</v>
          </cell>
          <cell r="E31">
            <v>1</v>
          </cell>
          <cell r="F31">
            <v>211.6</v>
          </cell>
        </row>
        <row r="32">
          <cell r="A32" t="str">
            <v>HIC</v>
          </cell>
          <cell r="B32">
            <v>20475</v>
          </cell>
          <cell r="C32">
            <v>340.84180780100002</v>
          </cell>
          <cell r="D32">
            <v>6.8351691581399997E-3</v>
          </cell>
          <cell r="E32">
            <v>1</v>
          </cell>
          <cell r="F32">
            <v>20475</v>
          </cell>
        </row>
        <row r="33">
          <cell r="A33" t="str">
            <v>HO</v>
          </cell>
          <cell r="B33">
            <v>1.5263</v>
          </cell>
          <cell r="C33">
            <v>3.89364715E-2</v>
          </cell>
          <cell r="D33">
            <v>-7.0053711946700004E-3</v>
          </cell>
          <cell r="E33">
            <v>-1</v>
          </cell>
          <cell r="F33">
            <v>1.5263</v>
          </cell>
        </row>
        <row r="34">
          <cell r="A34" t="str">
            <v>JY</v>
          </cell>
          <cell r="B34">
            <v>0.95740000000000003</v>
          </cell>
          <cell r="C34">
            <v>9.8421155E-3</v>
          </cell>
          <cell r="D34">
            <v>-7.6699834162499998E-3</v>
          </cell>
          <cell r="E34">
            <v>-1</v>
          </cell>
          <cell r="F34">
            <v>0.95740000000000003</v>
          </cell>
        </row>
        <row r="35">
          <cell r="A35" t="str">
            <v>KC</v>
          </cell>
          <cell r="B35">
            <v>140.94999999999999</v>
          </cell>
          <cell r="C35">
            <v>4.2495135094999998</v>
          </cell>
          <cell r="D35">
            <v>-2.4769992922900001E-3</v>
          </cell>
          <cell r="E35">
            <v>-1</v>
          </cell>
          <cell r="F35">
            <v>140.94999999999999</v>
          </cell>
        </row>
        <row r="36">
          <cell r="A36" t="str">
            <v>KW</v>
          </cell>
          <cell r="B36">
            <v>452.5</v>
          </cell>
          <cell r="C36">
            <v>12.28919677</v>
          </cell>
          <cell r="D36">
            <v>-3.51812366738E-2</v>
          </cell>
          <cell r="E36">
            <v>-1</v>
          </cell>
          <cell r="F36">
            <v>452.5</v>
          </cell>
        </row>
        <row r="37">
          <cell r="A37" t="str">
            <v>LB</v>
          </cell>
          <cell r="B37">
            <v>308.2</v>
          </cell>
          <cell r="C37">
            <v>7.1603045525000004</v>
          </cell>
          <cell r="D37">
            <v>-3.3355570379800001E-3</v>
          </cell>
          <cell r="E37">
            <v>-1</v>
          </cell>
          <cell r="F37">
            <v>308.2</v>
          </cell>
        </row>
        <row r="38">
          <cell r="A38" t="str">
            <v>LC</v>
          </cell>
          <cell r="B38">
            <v>111.45</v>
          </cell>
          <cell r="C38">
            <v>2.1475</v>
          </cell>
          <cell r="D38">
            <v>1.08843537415E-2</v>
          </cell>
          <cell r="E38">
            <v>1</v>
          </cell>
          <cell r="F38">
            <v>111.45</v>
          </cell>
        </row>
        <row r="39">
          <cell r="A39" t="str">
            <v>LCO</v>
          </cell>
          <cell r="B39">
            <v>52.42</v>
          </cell>
          <cell r="C39">
            <v>1.2649999999999999</v>
          </cell>
          <cell r="D39">
            <v>1.14591291062E-3</v>
          </cell>
          <cell r="E39">
            <v>1</v>
          </cell>
          <cell r="F39">
            <v>52.42</v>
          </cell>
        </row>
        <row r="40">
          <cell r="A40" t="str">
            <v>LGO</v>
          </cell>
          <cell r="B40">
            <v>448.75</v>
          </cell>
          <cell r="C40">
            <v>12.637802988000001</v>
          </cell>
          <cell r="D40">
            <v>-9.3818984547499994E-3</v>
          </cell>
          <cell r="E40">
            <v>-1</v>
          </cell>
          <cell r="F40">
            <v>448.75</v>
          </cell>
        </row>
        <row r="41">
          <cell r="A41" t="str">
            <v>LH</v>
          </cell>
          <cell r="B41">
            <v>88.474999999999994</v>
          </cell>
          <cell r="C41">
            <v>1.386107081</v>
          </cell>
          <cell r="D41">
            <v>-5.3400786958999998E-3</v>
          </cell>
          <cell r="E41">
            <v>-1</v>
          </cell>
          <cell r="F41">
            <v>88.474999999999994</v>
          </cell>
        </row>
        <row r="42">
          <cell r="A42" t="str">
            <v>LRC</v>
          </cell>
          <cell r="B42">
            <v>1715</v>
          </cell>
          <cell r="C42">
            <v>31.676877715500002</v>
          </cell>
          <cell r="D42">
            <v>1.29946839929E-2</v>
          </cell>
          <cell r="E42">
            <v>1</v>
          </cell>
          <cell r="F42">
            <v>1715</v>
          </cell>
        </row>
        <row r="43">
          <cell r="A43" t="str">
            <v>LSU</v>
          </cell>
          <cell r="B43">
            <v>531.20000000000005</v>
          </cell>
          <cell r="C43">
            <v>11.17</v>
          </cell>
          <cell r="D43">
            <v>-9.6942580164100008E-3</v>
          </cell>
          <cell r="E43">
            <v>-1</v>
          </cell>
          <cell r="F43">
            <v>531.20000000000005</v>
          </cell>
        </row>
        <row r="44">
          <cell r="A44" t="str">
            <v>MEM</v>
          </cell>
          <cell r="B44">
            <v>822.3</v>
          </cell>
          <cell r="C44">
            <v>11.9982727275</v>
          </cell>
          <cell r="D44">
            <v>7.5971081975200003E-3</v>
          </cell>
          <cell r="E44">
            <v>1</v>
          </cell>
          <cell r="F44">
            <v>822.3</v>
          </cell>
        </row>
        <row r="45">
          <cell r="A45" t="str">
            <v>MFX</v>
          </cell>
          <cell r="B45">
            <v>8618.7000000000007</v>
          </cell>
          <cell r="C45">
            <v>159.30870365199999</v>
          </cell>
          <cell r="D45">
            <v>5.6943488255400002E-3</v>
          </cell>
          <cell r="E45">
            <v>1</v>
          </cell>
          <cell r="F45">
            <v>8618.7000000000007</v>
          </cell>
        </row>
        <row r="46">
          <cell r="A46" t="str">
            <v>MP</v>
          </cell>
          <cell r="B46">
            <v>5.3280000000000001E-2</v>
          </cell>
          <cell r="C46">
            <v>6.0587399999999995E-4</v>
          </cell>
          <cell r="D46">
            <v>3.9570378745100001E-3</v>
          </cell>
          <cell r="E46">
            <v>1</v>
          </cell>
          <cell r="F46">
            <v>5.3280000000000001E-2</v>
          </cell>
        </row>
        <row r="47">
          <cell r="A47" t="str">
            <v>MW</v>
          </cell>
          <cell r="B47">
            <v>534.5</v>
          </cell>
          <cell r="C47">
            <v>9.8886632030000001</v>
          </cell>
          <cell r="D47">
            <v>-1.7011494252900002E-2</v>
          </cell>
          <cell r="E47">
            <v>-1</v>
          </cell>
          <cell r="F47">
            <v>534.5</v>
          </cell>
        </row>
        <row r="48">
          <cell r="A48" t="str">
            <v>NE</v>
          </cell>
          <cell r="B48">
            <v>0.71130000000000004</v>
          </cell>
          <cell r="C48">
            <v>7.8516434999999999E-3</v>
          </cell>
          <cell r="D48">
            <v>4.9448996891800004E-3</v>
          </cell>
          <cell r="E48">
            <v>1</v>
          </cell>
          <cell r="F48">
            <v>0.71130000000000004</v>
          </cell>
        </row>
        <row r="49">
          <cell r="A49" t="str">
            <v>NG</v>
          </cell>
          <cell r="B49">
            <v>2.8130000000000002</v>
          </cell>
          <cell r="C49">
            <v>8.1118073499999999E-2</v>
          </cell>
          <cell r="D49">
            <v>6.4400715563500003E-3</v>
          </cell>
          <cell r="E49">
            <v>1</v>
          </cell>
          <cell r="F49">
            <v>2.8130000000000002</v>
          </cell>
        </row>
        <row r="50">
          <cell r="A50" t="str">
            <v>NIY</v>
          </cell>
          <cell r="B50">
            <v>16115</v>
          </cell>
          <cell r="C50">
            <v>354.23502013400002</v>
          </cell>
          <cell r="D50">
            <v>1.92915876028E-2</v>
          </cell>
          <cell r="E50">
            <v>1</v>
          </cell>
          <cell r="F50">
            <v>16115</v>
          </cell>
        </row>
        <row r="51">
          <cell r="A51" t="str">
            <v>NQ</v>
          </cell>
          <cell r="B51">
            <v>4400.25</v>
          </cell>
          <cell r="C51">
            <v>42.491558551499999</v>
          </cell>
          <cell r="D51">
            <v>2.3348519362200002E-3</v>
          </cell>
          <cell r="E51">
            <v>1</v>
          </cell>
          <cell r="F51">
            <v>4400.25</v>
          </cell>
        </row>
        <row r="52">
          <cell r="A52" t="str">
            <v>O</v>
          </cell>
          <cell r="B52">
            <v>216.25</v>
          </cell>
          <cell r="C52">
            <v>6.1128151260000001</v>
          </cell>
          <cell r="D52">
            <v>-2.6996625421800001E-2</v>
          </cell>
          <cell r="E52">
            <v>-1</v>
          </cell>
          <cell r="F52">
            <v>216.25</v>
          </cell>
        </row>
        <row r="53">
          <cell r="A53" t="str">
            <v>OJ</v>
          </cell>
          <cell r="B53">
            <v>167.4</v>
          </cell>
          <cell r="C53">
            <v>4.6724803149999996</v>
          </cell>
          <cell r="D53">
            <v>-1.07849011285E-2</v>
          </cell>
          <cell r="E53">
            <v>-1</v>
          </cell>
          <cell r="F53">
            <v>167.4</v>
          </cell>
        </row>
        <row r="54">
          <cell r="A54" t="str">
            <v>PA</v>
          </cell>
          <cell r="B54">
            <v>551.35</v>
          </cell>
          <cell r="C54">
            <v>16.09</v>
          </cell>
          <cell r="D54">
            <v>5.2876287719899997E-3</v>
          </cell>
          <cell r="E54">
            <v>1</v>
          </cell>
          <cell r="F54">
            <v>551.35</v>
          </cell>
        </row>
        <row r="55">
          <cell r="A55" t="str">
            <v>PL</v>
          </cell>
          <cell r="B55">
            <v>981.5</v>
          </cell>
          <cell r="C55">
            <v>19.71</v>
          </cell>
          <cell r="D55">
            <v>-5.7739059967600002E-3</v>
          </cell>
          <cell r="E55">
            <v>-1</v>
          </cell>
          <cell r="F55">
            <v>981.5</v>
          </cell>
        </row>
        <row r="56">
          <cell r="A56" t="str">
            <v>RB</v>
          </cell>
          <cell r="B56">
            <v>1.6033999999999999</v>
          </cell>
          <cell r="C56">
            <v>4.71219155E-2</v>
          </cell>
          <cell r="D56">
            <v>5.01441644729E-3</v>
          </cell>
          <cell r="E56">
            <v>1</v>
          </cell>
          <cell r="F56">
            <v>1.6033999999999999</v>
          </cell>
        </row>
        <row r="57">
          <cell r="A57" t="str">
            <v>RR</v>
          </cell>
          <cell r="B57">
            <v>11.295</v>
          </cell>
          <cell r="C57">
            <v>0.29225044249999999</v>
          </cell>
          <cell r="D57">
            <v>-6.5963060686000004E-3</v>
          </cell>
          <cell r="E57">
            <v>-1</v>
          </cell>
          <cell r="F57">
            <v>11.295</v>
          </cell>
        </row>
        <row r="58">
          <cell r="A58" t="str">
            <v>RS</v>
          </cell>
          <cell r="B58">
            <v>493.6</v>
          </cell>
          <cell r="C58">
            <v>9.4811100370000005</v>
          </cell>
          <cell r="D58">
            <v>-2.7197477335400001E-2</v>
          </cell>
          <cell r="E58">
            <v>-1</v>
          </cell>
          <cell r="F58">
            <v>493.6</v>
          </cell>
        </row>
        <row r="59">
          <cell r="A59" t="str">
            <v>S</v>
          </cell>
          <cell r="B59">
            <v>1110.75</v>
          </cell>
          <cell r="C59">
            <v>28.0591677295</v>
          </cell>
          <cell r="D59">
            <v>-1.9421761200600001E-2</v>
          </cell>
          <cell r="E59">
            <v>-1</v>
          </cell>
          <cell r="F59">
            <v>1110.75</v>
          </cell>
        </row>
        <row r="60">
          <cell r="A60" t="str">
            <v>SB</v>
          </cell>
          <cell r="B60">
            <v>19.34</v>
          </cell>
          <cell r="C60">
            <v>0.55079168850000004</v>
          </cell>
          <cell r="D60">
            <v>-2.1255060728699999E-2</v>
          </cell>
          <cell r="E60">
            <v>-1</v>
          </cell>
          <cell r="F60">
            <v>19.34</v>
          </cell>
        </row>
        <row r="61">
          <cell r="A61" t="str">
            <v>SF</v>
          </cell>
          <cell r="B61">
            <v>1.0450999999999999</v>
          </cell>
          <cell r="C61">
            <v>7.4568380000000004E-3</v>
          </cell>
          <cell r="D61">
            <v>9.5776266641099997E-4</v>
          </cell>
          <cell r="E61">
            <v>1</v>
          </cell>
          <cell r="F61">
            <v>1.0450999999999999</v>
          </cell>
        </row>
        <row r="62">
          <cell r="A62" t="str">
            <v>SI</v>
          </cell>
          <cell r="B62">
            <v>1731.9</v>
          </cell>
          <cell r="C62">
            <v>33.055</v>
          </cell>
          <cell r="D62">
            <v>-1.11339499829E-2</v>
          </cell>
          <cell r="E62">
            <v>-1</v>
          </cell>
          <cell r="F62">
            <v>1731.9</v>
          </cell>
        </row>
        <row r="63">
          <cell r="A63" t="str">
            <v>SIN</v>
          </cell>
          <cell r="B63">
            <v>8220.5</v>
          </cell>
          <cell r="C63">
            <v>96.2</v>
          </cell>
          <cell r="D63">
            <v>-2.66909311495E-3</v>
          </cell>
          <cell r="E63">
            <v>-1</v>
          </cell>
          <cell r="F63">
            <v>8220.5</v>
          </cell>
        </row>
        <row r="64">
          <cell r="A64" t="str">
            <v>SJB</v>
          </cell>
          <cell r="B64">
            <v>152.16999999999999</v>
          </cell>
          <cell r="C64">
            <v>0.22144606</v>
          </cell>
          <cell r="D64">
            <v>-2.6279482294199998E-4</v>
          </cell>
          <cell r="E64">
            <v>-1</v>
          </cell>
          <cell r="F64">
            <v>152.16999999999999</v>
          </cell>
        </row>
        <row r="65">
          <cell r="A65" t="str">
            <v>SM</v>
          </cell>
          <cell r="B65">
            <v>391.5</v>
          </cell>
          <cell r="C65">
            <v>12.737877081000001</v>
          </cell>
          <cell r="D65">
            <v>-2.2959820314400001E-2</v>
          </cell>
          <cell r="E65">
            <v>-1</v>
          </cell>
          <cell r="F65">
            <v>391.5</v>
          </cell>
        </row>
        <row r="66">
          <cell r="A66" t="str">
            <v>SMI</v>
          </cell>
          <cell r="B66">
            <v>7917</v>
          </cell>
          <cell r="C66">
            <v>112.623255356</v>
          </cell>
          <cell r="D66">
            <v>6.7395727365199996E-3</v>
          </cell>
          <cell r="E66">
            <v>1</v>
          </cell>
          <cell r="F66">
            <v>7917</v>
          </cell>
        </row>
        <row r="67">
          <cell r="A67" t="str">
            <v>SSG</v>
          </cell>
          <cell r="B67">
            <v>310.45</v>
          </cell>
          <cell r="C67">
            <v>4.1200521749999997</v>
          </cell>
          <cell r="D67">
            <v>-3.85047328734E-3</v>
          </cell>
          <cell r="E67">
            <v>-1</v>
          </cell>
          <cell r="F67">
            <v>310.45</v>
          </cell>
        </row>
        <row r="68">
          <cell r="A68" t="str">
            <v>STW</v>
          </cell>
          <cell r="B68">
            <v>319.3</v>
          </cell>
          <cell r="C68">
            <v>4.4494307009999998</v>
          </cell>
          <cell r="D68">
            <v>5.9861373661E-3</v>
          </cell>
          <cell r="E68">
            <v>1</v>
          </cell>
          <cell r="F68">
            <v>319.3</v>
          </cell>
        </row>
        <row r="69">
          <cell r="A69" t="str">
            <v>SXE</v>
          </cell>
          <cell r="B69">
            <v>2967</v>
          </cell>
          <cell r="C69">
            <v>51.659479093000002</v>
          </cell>
          <cell r="D69">
            <v>1.05585831063E-2</v>
          </cell>
          <cell r="E69">
            <v>1</v>
          </cell>
          <cell r="F69">
            <v>2967</v>
          </cell>
        </row>
        <row r="70">
          <cell r="A70" t="str">
            <v>TF</v>
          </cell>
          <cell r="B70">
            <v>1148.5</v>
          </cell>
          <cell r="C70">
            <v>14.286978595500001</v>
          </cell>
          <cell r="D70">
            <v>-1.91187972538E-3</v>
          </cell>
          <cell r="E70">
            <v>-1</v>
          </cell>
          <cell r="F70">
            <v>1148.5</v>
          </cell>
        </row>
        <row r="71">
          <cell r="A71" t="str">
            <v>TU</v>
          </cell>
          <cell r="B71">
            <v>109.3125</v>
          </cell>
          <cell r="C71">
            <v>0.1163956205</v>
          </cell>
          <cell r="D71">
            <v>-2.1436227224E-4</v>
          </cell>
          <cell r="E71">
            <v>-1</v>
          </cell>
          <cell r="F71">
            <v>109.3125</v>
          </cell>
        </row>
        <row r="72">
          <cell r="A72" t="str">
            <v>TY</v>
          </cell>
          <cell r="B72">
            <v>131.25</v>
          </cell>
          <cell r="C72">
            <v>0.48278541450000001</v>
          </cell>
          <cell r="D72">
            <v>-1.54522762392E-3</v>
          </cell>
          <cell r="E72">
            <v>-1</v>
          </cell>
          <cell r="F72">
            <v>131.25</v>
          </cell>
        </row>
        <row r="73">
          <cell r="A73" t="str">
            <v>US</v>
          </cell>
          <cell r="B73">
            <v>167.59375</v>
          </cell>
          <cell r="C73">
            <v>1.2679131795</v>
          </cell>
          <cell r="D73">
            <v>-2.6036823507500002E-3</v>
          </cell>
          <cell r="E73">
            <v>-1</v>
          </cell>
          <cell r="F73">
            <v>167.59375</v>
          </cell>
        </row>
        <row r="74">
          <cell r="A74" t="str">
            <v>VX</v>
          </cell>
          <cell r="B74">
            <v>18.675000000000001</v>
          </cell>
          <cell r="C74">
            <v>1.1794712009999999</v>
          </cell>
          <cell r="D74">
            <v>1.08254397835E-2</v>
          </cell>
          <cell r="E74">
            <v>1</v>
          </cell>
          <cell r="F74">
            <v>18.675000000000001</v>
          </cell>
        </row>
        <row r="75">
          <cell r="A75" t="str">
            <v>W</v>
          </cell>
          <cell r="B75">
            <v>472.5</v>
          </cell>
          <cell r="C75">
            <v>13.172853402499999</v>
          </cell>
          <cell r="D75">
            <v>-3.07692307692E-2</v>
          </cell>
          <cell r="E75">
            <v>-1</v>
          </cell>
          <cell r="F75">
            <v>472.5</v>
          </cell>
        </row>
        <row r="76">
          <cell r="A76" t="str">
            <v>YA</v>
          </cell>
          <cell r="B76">
            <v>5215</v>
          </cell>
          <cell r="C76">
            <v>61.855105971999997</v>
          </cell>
          <cell r="D76">
            <v>3.4635366557599998E-3</v>
          </cell>
          <cell r="E76">
            <v>1</v>
          </cell>
          <cell r="F76">
            <v>5215</v>
          </cell>
        </row>
        <row r="77">
          <cell r="A77" t="str">
            <v>YB</v>
          </cell>
          <cell r="B77">
            <v>98.08</v>
          </cell>
          <cell r="C77">
            <v>3.3500000000000002E-2</v>
          </cell>
          <cell r="D77">
            <v>-1.0194719135500001E-4</v>
          </cell>
          <cell r="E77">
            <v>-1</v>
          </cell>
          <cell r="F77">
            <v>98.08</v>
          </cell>
        </row>
        <row r="78">
          <cell r="A78" t="str">
            <v>YM</v>
          </cell>
          <cell r="B78">
            <v>17737</v>
          </cell>
          <cell r="C78">
            <v>149.57049756399999</v>
          </cell>
          <cell r="D78">
            <v>1.4114724480599999E-3</v>
          </cell>
          <cell r="E78">
            <v>1</v>
          </cell>
          <cell r="F78">
            <v>17737</v>
          </cell>
        </row>
        <row r="79">
          <cell r="A79" t="str">
            <v>YT2</v>
          </cell>
          <cell r="B79">
            <v>98.42</v>
          </cell>
          <cell r="C79">
            <v>6.3532387999999995E-2</v>
          </cell>
          <cell r="D79">
            <v>-4.06256347755E-4</v>
          </cell>
          <cell r="E79">
            <v>-1</v>
          </cell>
          <cell r="F79">
            <v>98.42</v>
          </cell>
        </row>
        <row r="80">
          <cell r="A80" t="str">
            <v>YT3</v>
          </cell>
          <cell r="B80">
            <v>97.83</v>
          </cell>
          <cell r="C80">
            <v>6.5593683E-2</v>
          </cell>
          <cell r="D80">
            <v>-2.0439448134899999E-4</v>
          </cell>
          <cell r="E80">
            <v>-1</v>
          </cell>
          <cell r="F80">
            <v>97.83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Close2016.06.22 00:00</v>
          </cell>
          <cell r="C1" t="str">
            <v>ATR20</v>
          </cell>
        </row>
        <row r="2">
          <cell r="B2">
            <v>1.04484</v>
          </cell>
          <cell r="C2">
            <v>2.826E-3</v>
          </cell>
        </row>
        <row r="3">
          <cell r="B3">
            <v>1.9696100000000001</v>
          </cell>
          <cell r="C3">
            <v>9.7715000000000007E-3</v>
          </cell>
        </row>
        <row r="4">
          <cell r="B4">
            <v>77.811000000000007</v>
          </cell>
          <cell r="C4">
            <v>0.43595</v>
          </cell>
        </row>
        <row r="5">
          <cell r="B5">
            <v>0.71616000000000002</v>
          </cell>
          <cell r="C5">
            <v>2.8904999999999998E-3</v>
          </cell>
        </row>
        <row r="6">
          <cell r="B6">
            <v>0.74441000000000002</v>
          </cell>
          <cell r="C6">
            <v>2.6844999999999998E-3</v>
          </cell>
        </row>
        <row r="7">
          <cell r="B7">
            <v>0.95369000000000004</v>
          </cell>
          <cell r="C7">
            <v>2.8814999999999999E-3</v>
          </cell>
        </row>
        <row r="8">
          <cell r="B8">
            <v>0.91244999999999998</v>
          </cell>
          <cell r="C8">
            <v>3.1365E-3</v>
          </cell>
        </row>
        <row r="9">
          <cell r="B9">
            <v>0.75083</v>
          </cell>
          <cell r="C9">
            <v>2.6124999999999998E-3</v>
          </cell>
        </row>
        <row r="10">
          <cell r="B10">
            <v>0.68518999999999997</v>
          </cell>
          <cell r="C10">
            <v>2.813E-3</v>
          </cell>
        </row>
        <row r="11">
          <cell r="B11">
            <v>2.0582699999999998</v>
          </cell>
          <cell r="C11">
            <v>1.0997E-2</v>
          </cell>
        </row>
        <row r="12">
          <cell r="B12">
            <v>1.41096</v>
          </cell>
          <cell r="C12">
            <v>8.1755000000000005E-3</v>
          </cell>
        </row>
        <row r="13">
          <cell r="B13">
            <v>1.46638</v>
          </cell>
          <cell r="C13">
            <v>8.6239999999999997E-3</v>
          </cell>
        </row>
        <row r="14">
          <cell r="B14">
            <v>153.30199999999999</v>
          </cell>
          <cell r="C14">
            <v>1.1306</v>
          </cell>
        </row>
        <row r="15">
          <cell r="B15">
            <v>1.87863</v>
          </cell>
          <cell r="C15">
            <v>9.5875000000000005E-3</v>
          </cell>
        </row>
        <row r="16">
          <cell r="B16">
            <v>1.5778399999999999</v>
          </cell>
          <cell r="C16">
            <v>5.6429999999999996E-3</v>
          </cell>
        </row>
        <row r="17">
          <cell r="B17">
            <v>1.50993</v>
          </cell>
          <cell r="C17">
            <v>4.6039999999999996E-3</v>
          </cell>
        </row>
        <row r="18">
          <cell r="B18">
            <v>1.4402200000000001</v>
          </cell>
          <cell r="C18">
            <v>4.1415000000000002E-3</v>
          </cell>
        </row>
        <row r="19">
          <cell r="B19">
            <v>117.529</v>
          </cell>
          <cell r="C19">
            <v>0.60580000000000001</v>
          </cell>
        </row>
        <row r="20">
          <cell r="B20">
            <v>1.0816399999999999</v>
          </cell>
          <cell r="C20">
            <v>3.0370000000000002E-3</v>
          </cell>
        </row>
        <row r="21">
          <cell r="B21">
            <v>0.76644999999999996</v>
          </cell>
          <cell r="C21">
            <v>3.9115E-3</v>
          </cell>
        </row>
        <row r="22">
          <cell r="B22">
            <v>1.12419</v>
          </cell>
          <cell r="C22">
            <v>3.5634999999999998E-3</v>
          </cell>
        </row>
        <row r="23">
          <cell r="B23">
            <v>81.58</v>
          </cell>
          <cell r="C23">
            <v>0.41875000000000001</v>
          </cell>
        </row>
        <row r="24">
          <cell r="B24">
            <v>74.451999999999998</v>
          </cell>
          <cell r="C24">
            <v>0.4168</v>
          </cell>
        </row>
        <row r="25">
          <cell r="B25">
            <v>108.636</v>
          </cell>
          <cell r="C25">
            <v>0.47444999999999998</v>
          </cell>
        </row>
        <row r="26">
          <cell r="B26">
            <v>0.71223999999999998</v>
          </cell>
          <cell r="C26">
            <v>2.8175000000000001E-3</v>
          </cell>
        </row>
        <row r="27">
          <cell r="B27">
            <v>0.96208000000000005</v>
          </cell>
          <cell r="C27">
            <v>2.5249999999999999E-3</v>
          </cell>
        </row>
        <row r="28">
          <cell r="B28">
            <v>1.28111</v>
          </cell>
          <cell r="C28">
            <v>3.6205E-3</v>
          </cell>
        </row>
        <row r="29">
          <cell r="B29">
            <v>104.536</v>
          </cell>
          <cell r="C29">
            <v>0.37340000000000001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9" sqref="A19:A21"/>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42543</v>
      </c>
      <c r="B1" t="s">
        <v>1225</v>
      </c>
    </row>
    <row r="2" spans="1:4" x14ac:dyDescent="0.25">
      <c r="A2" t="str">
        <f>MARGIN!G11</f>
        <v>Close2016.06.22 00:00</v>
      </c>
      <c r="B2">
        <v>1</v>
      </c>
      <c r="C2" t="s">
        <v>1238</v>
      </c>
    </row>
    <row r="3" spans="1:4" x14ac:dyDescent="0.25">
      <c r="A3" t="s">
        <v>1268</v>
      </c>
      <c r="C3" t="s">
        <v>1226</v>
      </c>
      <c r="D3" t="s">
        <v>1291</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PC2016-06-21 00:00:00</v>
      </c>
      <c r="B8" t="s">
        <v>1230</v>
      </c>
    </row>
    <row r="9" spans="1:4" x14ac:dyDescent="0.25">
      <c r="B9">
        <v>1</v>
      </c>
      <c r="C9" t="s">
        <v>1238</v>
      </c>
    </row>
    <row r="10" spans="1:4" x14ac:dyDescent="0.25">
      <c r="A10" t="s">
        <v>1298</v>
      </c>
      <c r="C10" t="s">
        <v>1233</v>
      </c>
    </row>
    <row r="11" spans="1:4" x14ac:dyDescent="0.25">
      <c r="A11" s="105" t="s">
        <v>1298</v>
      </c>
      <c r="C11" t="s">
        <v>1279</v>
      </c>
    </row>
    <row r="12" spans="1:4" x14ac:dyDescent="0.25">
      <c r="C12" t="s">
        <v>1278</v>
      </c>
    </row>
    <row r="13" spans="1:4" x14ac:dyDescent="0.25">
      <c r="A13" t="s">
        <v>1298</v>
      </c>
      <c r="D13" t="s">
        <v>1276</v>
      </c>
    </row>
    <row r="14" spans="1:4" x14ac:dyDescent="0.25">
      <c r="A14" t="s">
        <v>1298</v>
      </c>
      <c r="D14" t="s">
        <v>1274</v>
      </c>
    </row>
    <row r="15" spans="1:4" x14ac:dyDescent="0.25">
      <c r="A15" t="s">
        <v>1298</v>
      </c>
      <c r="D15" t="s">
        <v>1275</v>
      </c>
    </row>
    <row r="16" spans="1:4" x14ac:dyDescent="0.25">
      <c r="A16" t="s">
        <v>1298</v>
      </c>
      <c r="D16" t="s">
        <v>1269</v>
      </c>
    </row>
    <row r="17" spans="1:4" x14ac:dyDescent="0.25">
      <c r="D17" t="s">
        <v>1281</v>
      </c>
    </row>
    <row r="18" spans="1:4" x14ac:dyDescent="0.25">
      <c r="A18" s="105" t="s">
        <v>1268</v>
      </c>
      <c r="C18" t="s">
        <v>1296</v>
      </c>
    </row>
    <row r="19" spans="1:4" x14ac:dyDescent="0.25">
      <c r="A19" s="105"/>
      <c r="C19" t="s">
        <v>1285</v>
      </c>
    </row>
    <row r="20" spans="1:4" x14ac:dyDescent="0.25">
      <c r="C20" t="s">
        <v>1270</v>
      </c>
    </row>
    <row r="21" spans="1:4" x14ac:dyDescent="0.25">
      <c r="A21" s="105"/>
      <c r="C21" t="s">
        <v>1280</v>
      </c>
    </row>
    <row r="22" spans="1:4" x14ac:dyDescent="0.25">
      <c r="C22" t="s">
        <v>1282</v>
      </c>
    </row>
    <row r="23" spans="1:4" x14ac:dyDescent="0.25">
      <c r="C23" t="s">
        <v>1234</v>
      </c>
    </row>
    <row r="25" spans="1:4" x14ac:dyDescent="0.25">
      <c r="B25" t="s">
        <v>1237</v>
      </c>
    </row>
    <row r="26" spans="1:4" x14ac:dyDescent="0.25">
      <c r="C26" t="s">
        <v>1297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R128"/>
  <sheetViews>
    <sheetView tabSelected="1" zoomScale="85" zoomScaleNormal="85" workbookViewId="0">
      <pane xSplit="47" ySplit="12" topLeftCell="MF13" activePane="bottomRight" state="frozen"/>
      <selection pane="topRight" activeCell="BZ1" sqref="BZ1"/>
      <selection pane="bottomLeft" activeCell="A2" sqref="A2"/>
      <selection pane="bottomRight" activeCell="OO9" sqref="OO9:OO10"/>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hidden="1" customWidth="1"/>
    <col min="229" max="229" width="10" hidden="1" customWidth="1"/>
    <col min="230" max="231" width="5.28515625" hidden="1" customWidth="1"/>
    <col min="232" max="233" width="6.140625" hidden="1" customWidth="1"/>
    <col min="234" max="234" width="9" hidden="1" customWidth="1"/>
    <col min="235" max="236" width="12.85546875" hidden="1" customWidth="1"/>
    <col min="237" max="238" width="5.5703125" hidden="1" customWidth="1"/>
    <col min="239" max="239" width="13.7109375" hidden="1" customWidth="1"/>
    <col min="240" max="240" width="13.28515625" hidden="1" customWidth="1"/>
    <col min="241" max="242" width="7.28515625" hidden="1" customWidth="1"/>
    <col min="243" max="244" width="5.7109375" hidden="1" customWidth="1"/>
    <col min="245" max="245" width="5" hidden="1" customWidth="1"/>
    <col min="246" max="247" width="14.28515625" hidden="1" customWidth="1"/>
    <col min="248" max="248" width="14.42578125" style="198" hidden="1" customWidth="1"/>
    <col min="249" max="249" width="11.85546875" style="198" hidden="1" customWidth="1"/>
    <col min="250" max="252" width="10.7109375" style="198" hidden="1" customWidth="1"/>
    <col min="253" max="253" width="1.5703125" hidden="1" customWidth="1"/>
    <col min="254" max="254" width="8.5703125" hidden="1" customWidth="1"/>
    <col min="255" max="255" width="10" hidden="1" customWidth="1"/>
    <col min="256" max="257" width="5.28515625" hidden="1" customWidth="1"/>
    <col min="258" max="259" width="6.140625" hidden="1" customWidth="1"/>
    <col min="260" max="260" width="9" hidden="1" customWidth="1"/>
    <col min="261" max="262" width="12.85546875" hidden="1" customWidth="1"/>
    <col min="263" max="264" width="5.5703125" hidden="1" customWidth="1"/>
    <col min="265" max="265" width="13.7109375" hidden="1" customWidth="1"/>
    <col min="266" max="266" width="13.28515625" hidden="1" customWidth="1"/>
    <col min="267" max="268" width="7.28515625" hidden="1" customWidth="1"/>
    <col min="269" max="270" width="5.7109375" hidden="1" customWidth="1"/>
    <col min="271" max="271" width="5" hidden="1" customWidth="1"/>
    <col min="272" max="273" width="14.28515625" hidden="1" customWidth="1"/>
    <col min="274" max="274" width="14.42578125" style="198" hidden="1" customWidth="1"/>
    <col min="275" max="275" width="11.85546875" style="198" hidden="1" customWidth="1"/>
    <col min="276" max="278" width="10.7109375" style="198" hidden="1" customWidth="1"/>
    <col min="279" max="279" width="2.42578125" hidden="1" customWidth="1"/>
    <col min="280" max="280" width="8.5703125" hidden="1" customWidth="1"/>
    <col min="281" max="281" width="10" hidden="1" customWidth="1"/>
    <col min="282" max="283" width="5.28515625" hidden="1" customWidth="1"/>
    <col min="284" max="285" width="6.140625" hidden="1" customWidth="1"/>
    <col min="286" max="286" width="9" hidden="1" customWidth="1"/>
    <col min="287" max="288" width="12.85546875" hidden="1" customWidth="1"/>
    <col min="289" max="290" width="5.5703125" hidden="1" customWidth="1"/>
    <col min="291" max="291" width="13.7109375" hidden="1" customWidth="1"/>
    <col min="292" max="292" width="13.28515625" hidden="1" customWidth="1"/>
    <col min="293" max="294" width="7.28515625" hidden="1" customWidth="1"/>
    <col min="295" max="296" width="5.7109375" hidden="1" customWidth="1"/>
    <col min="297" max="297" width="5" hidden="1" customWidth="1"/>
    <col min="298" max="299" width="14.28515625" hidden="1" customWidth="1"/>
    <col min="300" max="300" width="14.42578125" style="198" hidden="1" customWidth="1"/>
    <col min="301" max="301" width="11.85546875" style="198" hidden="1" customWidth="1"/>
    <col min="302" max="304" width="10.7109375" style="198" hidden="1" customWidth="1"/>
    <col min="305" max="305" width="1.42578125" customWidth="1"/>
    <col min="306" max="306" width="8.5703125" bestFit="1" customWidth="1"/>
    <col min="307" max="307" width="10" bestFit="1" customWidth="1"/>
    <col min="308" max="308" width="5.28515625" bestFit="1" customWidth="1"/>
    <col min="309" max="309" width="5.28515625" customWidth="1"/>
    <col min="310" max="310" width="6.140625" bestFit="1" customWidth="1"/>
    <col min="311" max="311" width="6.140625" customWidth="1"/>
    <col min="312" max="312" width="9" bestFit="1" customWidth="1"/>
    <col min="313" max="314" width="12.85546875" customWidth="1"/>
    <col min="315" max="315" width="5.5703125" bestFit="1" customWidth="1"/>
    <col min="316" max="316" width="5.5703125" customWidth="1"/>
    <col min="317" max="317" width="13.7109375" customWidth="1"/>
    <col min="318" max="318" width="13.28515625" customWidth="1"/>
    <col min="319" max="320" width="7.28515625" bestFit="1" customWidth="1"/>
    <col min="321" max="321" width="5.7109375" bestFit="1" customWidth="1"/>
    <col min="322" max="322" width="5.7109375" customWidth="1"/>
    <col min="323" max="323" width="5" bestFit="1" customWidth="1"/>
    <col min="324" max="324" width="14.28515625" bestFit="1" customWidth="1"/>
    <col min="325" max="325" width="14.28515625" customWidth="1"/>
    <col min="326" max="326" width="14.42578125" style="198" bestFit="1" customWidth="1"/>
    <col min="327" max="327" width="11.85546875" style="198" bestFit="1" customWidth="1"/>
    <col min="328" max="330" width="10.7109375" style="198" customWidth="1"/>
    <col min="331" max="331" width="2.28515625" customWidth="1"/>
    <col min="332" max="332" width="8.5703125" bestFit="1" customWidth="1"/>
    <col min="333" max="333" width="10" bestFit="1" customWidth="1"/>
    <col min="334" max="334" width="5.28515625" bestFit="1" customWidth="1"/>
    <col min="335" max="335" width="5.28515625" customWidth="1"/>
    <col min="336" max="336" width="6.140625" bestFit="1" customWidth="1"/>
    <col min="337" max="337" width="6.140625" customWidth="1"/>
    <col min="338" max="338" width="9" bestFit="1" customWidth="1"/>
    <col min="339" max="340" width="12.85546875" customWidth="1"/>
    <col min="341" max="341" width="5.5703125" bestFit="1" customWidth="1"/>
    <col min="342" max="342" width="5.5703125" customWidth="1"/>
    <col min="343" max="343" width="13.7109375" customWidth="1"/>
    <col min="344" max="344" width="13.28515625" customWidth="1"/>
    <col min="345" max="346" width="7.28515625" bestFit="1" customWidth="1"/>
    <col min="347" max="347" width="5.7109375" bestFit="1" customWidth="1"/>
    <col min="348" max="348" width="5.7109375" customWidth="1"/>
    <col min="349" max="349" width="5.7109375" bestFit="1" customWidth="1"/>
    <col min="350" max="350" width="14.28515625" bestFit="1" customWidth="1"/>
    <col min="351" max="351" width="14.28515625" customWidth="1"/>
    <col min="352" max="352" width="14.42578125" style="198" bestFit="1" customWidth="1"/>
    <col min="353" max="353" width="11.85546875" style="198" bestFit="1" customWidth="1"/>
    <col min="354" max="356" width="10.7109375" style="198" customWidth="1"/>
    <col min="357" max="357" width="1.5703125" customWidth="1"/>
    <col min="358" max="358" width="8.5703125" bestFit="1" customWidth="1"/>
    <col min="359" max="359" width="10" bestFit="1" customWidth="1"/>
    <col min="360" max="360" width="5.28515625" bestFit="1" customWidth="1"/>
    <col min="361" max="361" width="5.28515625" customWidth="1"/>
    <col min="362" max="362" width="6.140625" bestFit="1" customWidth="1"/>
    <col min="363" max="363" width="6.140625" customWidth="1"/>
    <col min="364" max="364" width="9" bestFit="1" customWidth="1"/>
    <col min="365" max="366" width="12.85546875" customWidth="1"/>
    <col min="367" max="367" width="5.5703125" bestFit="1" customWidth="1"/>
    <col min="368" max="368" width="5.5703125" customWidth="1"/>
    <col min="369" max="369" width="13.7109375" customWidth="1"/>
    <col min="370" max="370" width="13.28515625" customWidth="1"/>
    <col min="371" max="372" width="7.28515625" bestFit="1" customWidth="1"/>
    <col min="373" max="373" width="5.7109375" bestFit="1" customWidth="1"/>
    <col min="374" max="374" width="5.7109375" customWidth="1"/>
    <col min="375" max="375" width="5" bestFit="1" customWidth="1"/>
    <col min="376" max="376" width="14.28515625" bestFit="1" customWidth="1"/>
    <col min="377" max="377" width="14.28515625" customWidth="1"/>
    <col min="378" max="378" width="14.42578125" style="198" bestFit="1" customWidth="1"/>
    <col min="379" max="379" width="11.85546875" style="198" bestFit="1" customWidth="1"/>
    <col min="380" max="382" width="10.7109375" style="198" customWidth="1"/>
    <col min="383" max="383" width="1.7109375" customWidth="1"/>
    <col min="384" max="384" width="8.5703125" bestFit="1" customWidth="1"/>
    <col min="385" max="385" width="10" bestFit="1" customWidth="1"/>
    <col min="386" max="386" width="5.28515625" bestFit="1" customWidth="1"/>
    <col min="387" max="387" width="5.28515625" customWidth="1"/>
    <col min="388" max="388" width="6.140625" bestFit="1" customWidth="1"/>
    <col min="389" max="389" width="6.140625" customWidth="1"/>
    <col min="390" max="390" width="9" bestFit="1" customWidth="1"/>
    <col min="391" max="392" width="12.85546875" customWidth="1"/>
    <col min="393" max="393" width="5.5703125" bestFit="1" customWidth="1"/>
    <col min="394" max="394" width="5.5703125" customWidth="1"/>
    <col min="395" max="395" width="13.7109375" customWidth="1"/>
    <col min="396" max="396" width="13.28515625" customWidth="1"/>
    <col min="397" max="398" width="7.28515625" bestFit="1" customWidth="1"/>
    <col min="399" max="399" width="5.7109375" bestFit="1" customWidth="1"/>
    <col min="400" max="400" width="5.7109375" customWidth="1"/>
    <col min="401" max="401" width="6.140625" bestFit="1" customWidth="1"/>
    <col min="402" max="402" width="14.28515625" bestFit="1" customWidth="1"/>
    <col min="403" max="403" width="14.28515625" customWidth="1"/>
    <col min="404" max="404" width="14.42578125" style="198" bestFit="1" customWidth="1"/>
    <col min="405" max="405" width="11.85546875" style="198" bestFit="1" customWidth="1"/>
    <col min="406" max="408" width="10.7109375" style="198" customWidth="1"/>
  </cols>
  <sheetData>
    <row r="1" spans="1:408"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1292</v>
      </c>
      <c r="IK1" s="264"/>
      <c r="IL1" s="259" t="s">
        <v>1243</v>
      </c>
      <c r="IM1" s="259"/>
      <c r="IN1" s="259" t="s">
        <v>1293</v>
      </c>
      <c r="IO1" s="259"/>
      <c r="IP1" s="216" t="s">
        <v>1294</v>
      </c>
      <c r="IQ1" s="216" t="s">
        <v>1295</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1292</v>
      </c>
      <c r="JK1" s="264"/>
      <c r="JL1" s="259" t="s">
        <v>1243</v>
      </c>
      <c r="JM1" s="259"/>
      <c r="JN1" s="259" t="s">
        <v>1293</v>
      </c>
      <c r="JO1" s="259"/>
      <c r="JP1" s="216" t="s">
        <v>1294</v>
      </c>
      <c r="JQ1" s="216" t="s">
        <v>1295</v>
      </c>
      <c r="JT1" s="210" t="s">
        <v>1239</v>
      </c>
      <c r="JU1" s="210" t="s">
        <v>1240</v>
      </c>
      <c r="JV1" s="210"/>
      <c r="JW1" s="210"/>
      <c r="JX1" s="209"/>
      <c r="JY1" s="209"/>
      <c r="JZ1" s="209">
        <v>20160616</v>
      </c>
      <c r="KA1" s="209" t="s">
        <v>1224</v>
      </c>
      <c r="KB1" s="209"/>
      <c r="KC1" s="209"/>
      <c r="KD1" s="279" t="s">
        <v>1247</v>
      </c>
      <c r="KE1" s="209" t="s">
        <v>1224</v>
      </c>
      <c r="KF1" s="209" t="s">
        <v>1241</v>
      </c>
      <c r="KH1" s="264" t="s">
        <v>1242</v>
      </c>
      <c r="KI1" s="264"/>
      <c r="KJ1" s="264" t="s">
        <v>1292</v>
      </c>
      <c r="KK1" s="264"/>
      <c r="KL1" s="259" t="s">
        <v>1243</v>
      </c>
      <c r="KM1" s="259"/>
      <c r="KN1" s="259" t="s">
        <v>1293</v>
      </c>
      <c r="KO1" s="259"/>
      <c r="KP1" s="216" t="s">
        <v>1294</v>
      </c>
      <c r="KQ1" s="216" t="s">
        <v>1295</v>
      </c>
      <c r="KT1" s="210" t="s">
        <v>1239</v>
      </c>
      <c r="KU1" s="210" t="s">
        <v>1240</v>
      </c>
      <c r="KV1" s="210"/>
      <c r="KW1" s="210"/>
      <c r="KX1" s="209"/>
      <c r="KY1" s="209"/>
      <c r="KZ1" s="209">
        <v>20160617</v>
      </c>
      <c r="LA1" s="209" t="s">
        <v>1224</v>
      </c>
      <c r="LB1" s="209"/>
      <c r="LC1" s="209"/>
      <c r="LD1" s="279" t="s">
        <v>1247</v>
      </c>
      <c r="LE1" s="209" t="s">
        <v>1224</v>
      </c>
      <c r="LF1" s="209" t="s">
        <v>1241</v>
      </c>
      <c r="LH1" s="264" t="s">
        <v>1242</v>
      </c>
      <c r="LI1" s="264"/>
      <c r="LJ1" s="264" t="s">
        <v>1292</v>
      </c>
      <c r="LK1" s="264"/>
      <c r="LL1" s="259" t="s">
        <v>1243</v>
      </c>
      <c r="LM1" s="259"/>
      <c r="LN1" s="259" t="s">
        <v>1293</v>
      </c>
      <c r="LO1" s="259"/>
      <c r="LP1" s="216" t="s">
        <v>1294</v>
      </c>
      <c r="LQ1" s="216" t="s">
        <v>1295</v>
      </c>
      <c r="LT1" s="210" t="s">
        <v>1239</v>
      </c>
      <c r="LU1" s="210" t="s">
        <v>1240</v>
      </c>
      <c r="LV1" s="210"/>
      <c r="LW1" s="210"/>
      <c r="LX1" s="209"/>
      <c r="LY1" s="209"/>
      <c r="LZ1" s="209">
        <f>LU12</f>
        <v>20160620</v>
      </c>
      <c r="MA1" s="209" t="s">
        <v>1224</v>
      </c>
      <c r="MB1" s="209"/>
      <c r="MC1" s="209"/>
      <c r="MD1" s="279" t="str">
        <f>LV12</f>
        <v>SEA1</v>
      </c>
      <c r="ME1" s="209" t="s">
        <v>1224</v>
      </c>
      <c r="MF1" s="209" t="s">
        <v>1241</v>
      </c>
      <c r="MH1" s="264" t="s">
        <v>1242</v>
      </c>
      <c r="MI1" s="264"/>
      <c r="MJ1" s="264" t="s">
        <v>1292</v>
      </c>
      <c r="MK1" s="264"/>
      <c r="ML1" s="259" t="s">
        <v>1243</v>
      </c>
      <c r="MM1" s="259"/>
      <c r="MN1" s="259" t="s">
        <v>1293</v>
      </c>
      <c r="MO1" s="259"/>
      <c r="MP1" s="216" t="s">
        <v>1294</v>
      </c>
      <c r="MQ1" s="216" t="s">
        <v>1295</v>
      </c>
      <c r="MT1" s="210" t="s">
        <v>1239</v>
      </c>
      <c r="MU1" s="210" t="s">
        <v>1240</v>
      </c>
      <c r="MV1" s="210"/>
      <c r="MW1" s="210"/>
      <c r="MX1" s="209"/>
      <c r="MY1" s="209"/>
      <c r="MZ1" s="209">
        <f>MU12</f>
        <v>20160621</v>
      </c>
      <c r="NA1" s="209" t="s">
        <v>1224</v>
      </c>
      <c r="NB1" s="209"/>
      <c r="NC1" s="209"/>
      <c r="ND1" s="279" t="str">
        <f>MV12</f>
        <v>SEA1</v>
      </c>
      <c r="NE1" s="209" t="s">
        <v>1224</v>
      </c>
      <c r="NF1" s="209" t="s">
        <v>1241</v>
      </c>
      <c r="NH1" s="264" t="s">
        <v>1242</v>
      </c>
      <c r="NI1" s="264"/>
      <c r="NJ1" s="264" t="s">
        <v>1292</v>
      </c>
      <c r="NK1" s="264"/>
      <c r="NL1" s="259" t="s">
        <v>1243</v>
      </c>
      <c r="NM1" s="259"/>
      <c r="NN1" s="259" t="s">
        <v>1293</v>
      </c>
      <c r="NO1" s="259"/>
      <c r="NP1" s="216" t="s">
        <v>1294</v>
      </c>
      <c r="NQ1" s="216" t="s">
        <v>1295</v>
      </c>
      <c r="NT1" s="210" t="s">
        <v>1239</v>
      </c>
      <c r="NU1" s="210" t="s">
        <v>1240</v>
      </c>
      <c r="NV1" s="210"/>
      <c r="NW1" s="210"/>
      <c r="NX1" s="209"/>
      <c r="NY1" s="209"/>
      <c r="NZ1" s="209">
        <f>NU12</f>
        <v>20160622</v>
      </c>
      <c r="OA1" s="209" t="s">
        <v>1224</v>
      </c>
      <c r="OB1" s="209"/>
      <c r="OC1" s="209"/>
      <c r="OD1" s="279" t="str">
        <f>NV12</f>
        <v>SEA1</v>
      </c>
      <c r="OE1" s="209" t="s">
        <v>1224</v>
      </c>
      <c r="OF1" s="209" t="s">
        <v>1241</v>
      </c>
      <c r="OH1" s="264" t="s">
        <v>1242</v>
      </c>
      <c r="OI1" s="264"/>
      <c r="OJ1" s="264" t="s">
        <v>1292</v>
      </c>
      <c r="OK1" s="264"/>
      <c r="OL1" s="259" t="s">
        <v>1243</v>
      </c>
      <c r="OM1" s="259"/>
      <c r="ON1" s="259" t="s">
        <v>1293</v>
      </c>
      <c r="OO1" s="259"/>
      <c r="OP1" s="216" t="s">
        <v>1294</v>
      </c>
      <c r="OQ1" s="216" t="s">
        <v>1295</v>
      </c>
    </row>
    <row r="2" spans="1:408"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282">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282">
        <v>8</v>
      </c>
      <c r="JT2" t="s">
        <v>1222</v>
      </c>
      <c r="JU2" s="276" t="s">
        <v>1271</v>
      </c>
      <c r="JX2" s="139">
        <v>6</v>
      </c>
      <c r="JY2" s="139"/>
      <c r="JZ2" s="205">
        <v>0.75</v>
      </c>
      <c r="KA2" s="139">
        <v>2633.1677919387398</v>
      </c>
      <c r="KB2" s="139"/>
      <c r="KC2" s="139">
        <v>6</v>
      </c>
      <c r="KD2" s="205">
        <v>0.75</v>
      </c>
      <c r="KE2" s="139">
        <v>4157.5947624039909</v>
      </c>
      <c r="KF2" t="s">
        <v>1271</v>
      </c>
      <c r="KG2" t="s">
        <v>1222</v>
      </c>
      <c r="KH2" s="264">
        <v>8</v>
      </c>
      <c r="KI2" s="265">
        <v>1</v>
      </c>
      <c r="KJ2" s="264">
        <v>6</v>
      </c>
      <c r="KK2" s="265">
        <v>0.75</v>
      </c>
      <c r="KL2" s="260">
        <v>0</v>
      </c>
      <c r="KM2" s="261">
        <v>0</v>
      </c>
      <c r="KN2" s="260">
        <v>2</v>
      </c>
      <c r="KO2" s="265">
        <v>0.25</v>
      </c>
      <c r="KP2">
        <v>8</v>
      </c>
      <c r="KQ2" s="282">
        <v>8</v>
      </c>
      <c r="KT2" t="s">
        <v>1222</v>
      </c>
      <c r="KU2" s="276" t="s">
        <v>1271</v>
      </c>
      <c r="KX2" s="139">
        <v>7</v>
      </c>
      <c r="KY2" s="139"/>
      <c r="KZ2" s="205">
        <v>0.875</v>
      </c>
      <c r="LA2" s="139">
        <v>11680.029233498326</v>
      </c>
      <c r="LB2" s="139"/>
      <c r="LC2" s="139">
        <v>5</v>
      </c>
      <c r="LD2" s="205">
        <v>0.625</v>
      </c>
      <c r="LE2" s="139">
        <v>4883.9824700782792</v>
      </c>
      <c r="LF2" t="s">
        <v>1271</v>
      </c>
      <c r="LG2" t="s">
        <v>1222</v>
      </c>
      <c r="LH2" s="264">
        <v>7</v>
      </c>
      <c r="LI2" s="265">
        <v>0.875</v>
      </c>
      <c r="LJ2" s="264">
        <v>8</v>
      </c>
      <c r="LK2" s="265">
        <v>1</v>
      </c>
      <c r="LL2" s="260">
        <v>1</v>
      </c>
      <c r="LM2" s="261">
        <v>0.125</v>
      </c>
      <c r="LN2" s="260">
        <v>0</v>
      </c>
      <c r="LO2" s="265">
        <v>0</v>
      </c>
      <c r="LP2">
        <v>8</v>
      </c>
      <c r="LQ2" s="282">
        <v>8</v>
      </c>
      <c r="LT2" t="s">
        <v>1222</v>
      </c>
      <c r="LU2" s="276" t="str">
        <f>LF2</f>
        <v>normal</v>
      </c>
      <c r="LX2" s="139">
        <f>SUMIF($C$14:$C$92,LT2,MA$14:MA$92)</f>
        <v>5</v>
      </c>
      <c r="LY2" s="139"/>
      <c r="LZ2" s="205">
        <f t="shared" ref="LZ2:LZ10" si="0">LX2/$C2</f>
        <v>0.625</v>
      </c>
      <c r="MA2" s="139">
        <f t="shared" ref="MA2:MA9" si="1">SUMIF($C$14:$C$92,LT2,MN$14:MN$92)</f>
        <v>-1103.4403096854003</v>
      </c>
      <c r="MB2" s="139"/>
      <c r="MC2" s="139">
        <f t="shared" ref="MC2:MC9" si="2">SUMIF($C$14:$C$92,LT2,MB$14:MB$92)</f>
        <v>3</v>
      </c>
      <c r="MD2" s="205">
        <f t="shared" ref="MD2:MD10" si="3">MC2/$C2</f>
        <v>0.375</v>
      </c>
      <c r="ME2" s="139">
        <f t="shared" ref="ME2:ME9" si="4">SUMIF($C$14:$C$92,LT2,MP$14:MP$92)</f>
        <v>-3541.3244501129984</v>
      </c>
      <c r="MF2" t="str">
        <f>IF(AND(MD2&lt;0.5,ME2&lt;0),"inverted","normal")</f>
        <v>inverted</v>
      </c>
      <c r="MG2" t="str">
        <f>LT2</f>
        <v>currency</v>
      </c>
      <c r="MH2" s="264">
        <f t="shared" ref="MH2:MH9" si="5">SUMIFS(LZ$14:LZ$92,LZ$14:LZ$92,1,$C$14:$C$92,LT2)</f>
        <v>5</v>
      </c>
      <c r="MI2" s="265">
        <f t="shared" ref="MI2:MI10" si="6">MH2/MP2</f>
        <v>0.625</v>
      </c>
      <c r="MJ2" s="264">
        <f>SUMIFS(LU$14:LU$92,LU$14:LU$92,1,$C$14:$C$92,LT2)</f>
        <v>8</v>
      </c>
      <c r="MK2" s="265">
        <f t="shared" ref="MK2:MK9" si="7">MJ2/MP2</f>
        <v>1</v>
      </c>
      <c r="ML2" s="260">
        <f t="shared" ref="ML2:ML9" si="8">ABS(SUMIFS(LZ$14:LZ$92,LZ$14:LZ$92,-1,$C$14:$C$92,LT2))</f>
        <v>3</v>
      </c>
      <c r="MM2" s="261">
        <f t="shared" ref="MM2:MM10" si="9">ML2/MP2</f>
        <v>0.375</v>
      </c>
      <c r="MN2" s="260">
        <f t="shared" ref="MN2:MN9" si="10">ABS(SUMIFS(LU$14:LU$92,LU$14:LU$92,-1,$C$14:$C$92,LT2))</f>
        <v>0</v>
      </c>
      <c r="MO2" s="265">
        <f t="shared" ref="MO2:MO10" si="11">MN2/MP2</f>
        <v>0</v>
      </c>
      <c r="MP2">
        <f t="shared" ref="MP2:MP10" si="12">MH2+ML2</f>
        <v>8</v>
      </c>
      <c r="MQ2" s="282">
        <f>MN2+MJ2</f>
        <v>8</v>
      </c>
      <c r="MT2" t="s">
        <v>1222</v>
      </c>
      <c r="MU2" s="276" t="str">
        <f>MF2</f>
        <v>inverted</v>
      </c>
      <c r="MX2" s="139">
        <f>SUMIF($C$14:$C$92,MT2,NA$14:NA$92)</f>
        <v>0</v>
      </c>
      <c r="MY2" s="139"/>
      <c r="MZ2" s="205">
        <f t="shared" ref="MZ2:MZ10" si="13">MX2/$C2</f>
        <v>0</v>
      </c>
      <c r="NA2" s="139">
        <f t="shared" ref="NA2:NA9" si="14">SUMIF($C$14:$C$92,MT2,NN$14:NN$92)</f>
        <v>0</v>
      </c>
      <c r="NB2" s="139"/>
      <c r="NC2" s="139">
        <f t="shared" ref="NC2:NC9" si="15">SUMIF($C$14:$C$92,MT2,NB$14:NB$92)</f>
        <v>0</v>
      </c>
      <c r="ND2" s="205">
        <f t="shared" ref="ND2:ND10" si="16">NC2/$C2</f>
        <v>0</v>
      </c>
      <c r="NE2" s="139">
        <f t="shared" ref="NE2:NE9" si="17">SUMIF($C$14:$C$92,MT2,NP$14:NP$92)</f>
        <v>0</v>
      </c>
      <c r="NF2" t="str">
        <f>IF(AND(ND2&lt;0.5,NE2&lt;0),"inverted","normal")</f>
        <v>normal</v>
      </c>
      <c r="NG2" t="str">
        <f>MT2</f>
        <v>currency</v>
      </c>
      <c r="NH2" s="264">
        <f t="shared" ref="NH2:NH9" si="18">SUMIFS(MZ$14:MZ$92,MZ$14:MZ$92,1,$C$14:$C$92,MT2)</f>
        <v>0</v>
      </c>
      <c r="NI2" s="265" t="e">
        <f t="shared" ref="NI2:NI10" si="19">NH2/NP2</f>
        <v>#DIV/0!</v>
      </c>
      <c r="NJ2" s="264">
        <f>SUMIFS(MU$14:MU$92,MU$14:MU$92,1,$C$14:$C$92,MT2)</f>
        <v>6</v>
      </c>
      <c r="NK2" s="265" t="e">
        <f t="shared" ref="NK2:NK10" si="20">NJ2/NP2</f>
        <v>#DIV/0!</v>
      </c>
      <c r="NL2" s="260">
        <f t="shared" ref="NL2:NL9" si="21">ABS(SUMIFS(MZ$14:MZ$92,MZ$14:MZ$92,-1,$C$14:$C$92,MT2))</f>
        <v>0</v>
      </c>
      <c r="NM2" s="261" t="e">
        <f t="shared" ref="NM2:NM10" si="22">NL2/NP2</f>
        <v>#DIV/0!</v>
      </c>
      <c r="NN2" s="260">
        <f t="shared" ref="NN2:NN9" si="23">ABS(SUMIFS(MU$14:MU$92,MU$14:MU$92,-1,$C$14:$C$92,MT2))</f>
        <v>2</v>
      </c>
      <c r="NO2" s="265" t="e">
        <f t="shared" ref="NO2:NO10" si="24">NN2/NP2</f>
        <v>#DIV/0!</v>
      </c>
      <c r="NP2">
        <f t="shared" ref="NP2:NP10" si="25">NH2+NL2</f>
        <v>0</v>
      </c>
      <c r="NQ2" s="282">
        <f>NN2+NJ2</f>
        <v>8</v>
      </c>
      <c r="NT2" t="s">
        <v>1222</v>
      </c>
      <c r="NU2" s="276" t="str">
        <f>NF2</f>
        <v>normal</v>
      </c>
      <c r="NX2" s="139">
        <f>SUMIF($C$14:$C$92,NT2,OA$14:OA$92)</f>
        <v>8</v>
      </c>
      <c r="NY2" s="139"/>
      <c r="NZ2" s="205">
        <f t="shared" ref="NZ2:NZ10" si="26">NX2/$C2</f>
        <v>1</v>
      </c>
      <c r="OA2" s="139">
        <f t="shared" ref="OA2:OA9" si="27">SUMIF($C$14:$C$92,NT2,ON$14:ON$92)</f>
        <v>0</v>
      </c>
      <c r="OB2" s="139"/>
      <c r="OC2" s="139">
        <f t="shared" ref="OC2:OC9" si="28">SUMIF($C$14:$C$92,NT2,OB$14:OB$92)</f>
        <v>8</v>
      </c>
      <c r="OD2" s="205">
        <f t="shared" ref="OD2:OD10" si="29">OC2/$C2</f>
        <v>1</v>
      </c>
      <c r="OE2" s="139">
        <f t="shared" ref="OE2:OE9" si="30">SUMIF($C$14:$C$92,NT2,OP$14:OP$92)</f>
        <v>0</v>
      </c>
      <c r="OF2" t="str">
        <f>IF(AND(OD2&lt;0.5,OE2&lt;0),"inverted","normal")</f>
        <v>normal</v>
      </c>
      <c r="OG2" t="str">
        <f>NT2</f>
        <v>currency</v>
      </c>
      <c r="OH2" s="264">
        <f t="shared" ref="OH2:OH9" si="31">SUMIFS(NZ$14:NZ$92,NZ$14:NZ$92,1,$C$14:$C$92,NT2)</f>
        <v>0</v>
      </c>
      <c r="OI2" s="265" t="e">
        <f t="shared" ref="OI2:OI10" si="32">OH2/OP2</f>
        <v>#DIV/0!</v>
      </c>
      <c r="OJ2" s="264">
        <f>SUMIFS(NU$14:NU$92,NU$14:NU$92,1,$C$14:$C$92,NT2)</f>
        <v>0</v>
      </c>
      <c r="OK2" s="265" t="e">
        <f t="shared" ref="OK2:OK10" si="33">OJ2/OP2</f>
        <v>#DIV/0!</v>
      </c>
      <c r="OL2" s="260">
        <f t="shared" ref="OL2:OL9" si="34">ABS(SUMIFS(NZ$14:NZ$92,NZ$14:NZ$92,-1,$C$14:$C$92,NT2))</f>
        <v>0</v>
      </c>
      <c r="OM2" s="261" t="e">
        <f t="shared" ref="OM2:OM10" si="35">OL2/OP2</f>
        <v>#DIV/0!</v>
      </c>
      <c r="ON2" s="260">
        <f t="shared" ref="ON2:ON9" si="36">ABS(SUMIFS(NU$14:NU$92,NU$14:NU$92,-1,$C$14:$C$92,NT2))</f>
        <v>0</v>
      </c>
      <c r="OO2" s="265" t="e">
        <f t="shared" ref="OO2:OO10" si="37">ON2/OP2</f>
        <v>#DIV/0!</v>
      </c>
      <c r="OP2">
        <f t="shared" ref="OP2:OP10" si="38">OH2+OL2</f>
        <v>0</v>
      </c>
      <c r="OQ2" s="282">
        <f>ON2+OJ2</f>
        <v>0</v>
      </c>
    </row>
    <row r="3" spans="1:408"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282">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282">
        <v>7</v>
      </c>
      <c r="JT3" s="1" t="s">
        <v>293</v>
      </c>
      <c r="JU3" s="276" t="s">
        <v>1271</v>
      </c>
      <c r="JX3" s="139">
        <v>1</v>
      </c>
      <c r="JY3" s="139"/>
      <c r="JZ3" s="205">
        <v>0.14285714285714285</v>
      </c>
      <c r="KA3" s="139">
        <v>-13908.386993628368</v>
      </c>
      <c r="KB3" s="139"/>
      <c r="KC3" s="139">
        <v>1</v>
      </c>
      <c r="KD3" s="205">
        <v>0.14285714285714285</v>
      </c>
      <c r="KE3" s="139">
        <v>-12298.573665102949</v>
      </c>
      <c r="KF3" t="s">
        <v>1272</v>
      </c>
      <c r="KG3" t="s">
        <v>293</v>
      </c>
      <c r="KH3" s="264">
        <v>7</v>
      </c>
      <c r="KI3" s="265">
        <v>1</v>
      </c>
      <c r="KJ3" s="264">
        <v>1</v>
      </c>
      <c r="KK3" s="265">
        <v>0.14285714285714285</v>
      </c>
      <c r="KL3" s="260">
        <v>0</v>
      </c>
      <c r="KM3" s="261">
        <v>0</v>
      </c>
      <c r="KN3" s="260">
        <v>6</v>
      </c>
      <c r="KO3" s="265">
        <v>0.8571428571428571</v>
      </c>
      <c r="KP3">
        <v>7</v>
      </c>
      <c r="KQ3" s="282">
        <v>7</v>
      </c>
      <c r="KT3" s="1" t="s">
        <v>293</v>
      </c>
      <c r="KU3" s="276" t="s">
        <v>1272</v>
      </c>
      <c r="KX3" s="139">
        <v>5</v>
      </c>
      <c r="KY3" s="139"/>
      <c r="KZ3" s="205">
        <v>0.7142857142857143</v>
      </c>
      <c r="LA3" s="139">
        <v>9044.9748698508283</v>
      </c>
      <c r="LB3" s="139"/>
      <c r="LC3" s="139">
        <v>2</v>
      </c>
      <c r="LD3" s="205">
        <v>0.2857142857142857</v>
      </c>
      <c r="LE3" s="139">
        <v>-9044.9748698508283</v>
      </c>
      <c r="LF3" t="s">
        <v>1272</v>
      </c>
      <c r="LG3" t="s">
        <v>293</v>
      </c>
      <c r="LH3" s="264">
        <v>6</v>
      </c>
      <c r="LI3" s="265">
        <v>0.8571428571428571</v>
      </c>
      <c r="LJ3" s="264">
        <v>6</v>
      </c>
      <c r="LK3" s="265">
        <v>0.8571428571428571</v>
      </c>
      <c r="LL3" s="260">
        <v>1</v>
      </c>
      <c r="LM3" s="261">
        <v>0.14285714285714285</v>
      </c>
      <c r="LN3" s="260">
        <v>1</v>
      </c>
      <c r="LO3" s="265">
        <v>0.14285714285714285</v>
      </c>
      <c r="LP3">
        <v>7</v>
      </c>
      <c r="LQ3" s="282">
        <v>7</v>
      </c>
      <c r="LT3" s="1" t="s">
        <v>293</v>
      </c>
      <c r="LU3" s="276" t="str">
        <f t="shared" ref="LU3:LU9" si="40">LF3</f>
        <v>inverted</v>
      </c>
      <c r="LX3" s="139">
        <f>SUMIF($C$14:$C$92,LT3,MA$14:MA$92)</f>
        <v>2</v>
      </c>
      <c r="LY3" s="139"/>
      <c r="LZ3" s="205">
        <f t="shared" si="0"/>
        <v>0.2857142857142857</v>
      </c>
      <c r="MA3" s="139">
        <f t="shared" si="1"/>
        <v>-4548.2366336355381</v>
      </c>
      <c r="MB3" s="139"/>
      <c r="MC3" s="139">
        <f t="shared" si="2"/>
        <v>2</v>
      </c>
      <c r="MD3" s="205">
        <f t="shared" si="3"/>
        <v>0.2857142857142857</v>
      </c>
      <c r="ME3" s="139">
        <f t="shared" si="4"/>
        <v>2181.6118807002877</v>
      </c>
      <c r="MF3" t="str">
        <f>IF(AND(MD3&lt;0.5,ME3&lt;0),"inverted","normal")</f>
        <v>normal</v>
      </c>
      <c r="MG3" t="str">
        <f t="shared" ref="MG3:MG9" si="41">LT3</f>
        <v>energy</v>
      </c>
      <c r="MH3" s="264">
        <f t="shared" si="5"/>
        <v>3</v>
      </c>
      <c r="MI3" s="265">
        <f t="shared" si="6"/>
        <v>0.42857142857142855</v>
      </c>
      <c r="MJ3" s="264">
        <f t="shared" ref="MJ3:MJ9" si="42">SUMIFS(LU$14:LU$92,LU$14:LU$92,1,$C$14:$C$92,LT3)</f>
        <v>6</v>
      </c>
      <c r="MK3" s="265">
        <f t="shared" si="7"/>
        <v>0.8571428571428571</v>
      </c>
      <c r="ML3" s="260">
        <f t="shared" si="8"/>
        <v>4</v>
      </c>
      <c r="MM3" s="261">
        <f t="shared" si="9"/>
        <v>0.5714285714285714</v>
      </c>
      <c r="MN3" s="260">
        <f t="shared" si="10"/>
        <v>1</v>
      </c>
      <c r="MO3" s="265">
        <f t="shared" si="11"/>
        <v>0.14285714285714285</v>
      </c>
      <c r="MP3">
        <f t="shared" si="12"/>
        <v>7</v>
      </c>
      <c r="MQ3" s="282">
        <f t="shared" ref="MQ3:MQ9" si="43">MN3+MJ3</f>
        <v>7</v>
      </c>
      <c r="MT3" s="1" t="s">
        <v>293</v>
      </c>
      <c r="MU3" s="276" t="str">
        <f t="shared" ref="MU3:MU9" si="44">MF3</f>
        <v>normal</v>
      </c>
      <c r="MX3" s="139">
        <f>SUMIF($C$14:$C$92,MT3,NA$14:NA$92)</f>
        <v>0</v>
      </c>
      <c r="MY3" s="139"/>
      <c r="MZ3" s="205">
        <f t="shared" si="13"/>
        <v>0</v>
      </c>
      <c r="NA3" s="139">
        <f t="shared" si="14"/>
        <v>0</v>
      </c>
      <c r="NB3" s="139"/>
      <c r="NC3" s="139">
        <f t="shared" si="15"/>
        <v>0</v>
      </c>
      <c r="ND3" s="205">
        <f t="shared" si="16"/>
        <v>0</v>
      </c>
      <c r="NE3" s="139">
        <f t="shared" si="17"/>
        <v>0</v>
      </c>
      <c r="NF3" t="str">
        <f>IF(AND(ND3&lt;0.5,NE3&lt;0),"inverted","normal")</f>
        <v>normal</v>
      </c>
      <c r="NG3" t="str">
        <f t="shared" ref="NG3:NG9" si="45">MT3</f>
        <v>energy</v>
      </c>
      <c r="NH3" s="264">
        <f t="shared" si="18"/>
        <v>0</v>
      </c>
      <c r="NI3" s="265" t="e">
        <f t="shared" si="19"/>
        <v>#DIV/0!</v>
      </c>
      <c r="NJ3" s="264">
        <f t="shared" ref="NJ3:NJ9" si="46">SUMIFS(MU$14:MU$92,MU$14:MU$92,1,$C$14:$C$92,MT3)</f>
        <v>4</v>
      </c>
      <c r="NK3" s="265" t="e">
        <f t="shared" si="20"/>
        <v>#DIV/0!</v>
      </c>
      <c r="NL3" s="260">
        <f t="shared" si="21"/>
        <v>0</v>
      </c>
      <c r="NM3" s="261" t="e">
        <f t="shared" si="22"/>
        <v>#DIV/0!</v>
      </c>
      <c r="NN3" s="260">
        <f t="shared" si="23"/>
        <v>3</v>
      </c>
      <c r="NO3" s="265" t="e">
        <f t="shared" si="24"/>
        <v>#DIV/0!</v>
      </c>
      <c r="NP3">
        <f t="shared" si="25"/>
        <v>0</v>
      </c>
      <c r="NQ3" s="282">
        <f t="shared" ref="NQ3:NQ9" si="47">NN3+NJ3</f>
        <v>7</v>
      </c>
      <c r="NT3" s="1" t="s">
        <v>293</v>
      </c>
      <c r="NU3" s="276" t="str">
        <f t="shared" ref="NU3:NU9" si="48">NF3</f>
        <v>normal</v>
      </c>
      <c r="NX3" s="139">
        <f>SUMIF($C$14:$C$92,NT3,OA$14:OA$92)</f>
        <v>7</v>
      </c>
      <c r="NY3" s="139"/>
      <c r="NZ3" s="205">
        <f t="shared" si="26"/>
        <v>1</v>
      </c>
      <c r="OA3" s="139">
        <f t="shared" si="27"/>
        <v>0</v>
      </c>
      <c r="OB3" s="139"/>
      <c r="OC3" s="139">
        <f t="shared" si="28"/>
        <v>7</v>
      </c>
      <c r="OD3" s="205">
        <f t="shared" si="29"/>
        <v>1</v>
      </c>
      <c r="OE3" s="139">
        <f t="shared" si="30"/>
        <v>0</v>
      </c>
      <c r="OF3" t="str">
        <f>IF(AND(OD3&lt;0.5,OE3&lt;0),"inverted","normal")</f>
        <v>normal</v>
      </c>
      <c r="OG3" t="str">
        <f t="shared" ref="OG3:OG9" si="49">NT3</f>
        <v>energy</v>
      </c>
      <c r="OH3" s="264">
        <f t="shared" si="31"/>
        <v>0</v>
      </c>
      <c r="OI3" s="265" t="e">
        <f t="shared" si="32"/>
        <v>#DIV/0!</v>
      </c>
      <c r="OJ3" s="264">
        <f t="shared" ref="OJ3:OJ9" si="50">SUMIFS(NU$14:NU$92,NU$14:NU$92,1,$C$14:$C$92,NT3)</f>
        <v>0</v>
      </c>
      <c r="OK3" s="265" t="e">
        <f t="shared" si="33"/>
        <v>#DIV/0!</v>
      </c>
      <c r="OL3" s="260">
        <f t="shared" si="34"/>
        <v>0</v>
      </c>
      <c r="OM3" s="261" t="e">
        <f t="shared" si="35"/>
        <v>#DIV/0!</v>
      </c>
      <c r="ON3" s="260">
        <f t="shared" si="36"/>
        <v>0</v>
      </c>
      <c r="OO3" s="265" t="e">
        <f t="shared" si="37"/>
        <v>#DIV/0!</v>
      </c>
      <c r="OP3">
        <f t="shared" si="38"/>
        <v>0</v>
      </c>
      <c r="OQ3" s="282">
        <f t="shared" ref="OQ3:OQ9" si="51">ON3+OJ3</f>
        <v>0</v>
      </c>
    </row>
    <row r="4" spans="1:408"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282">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282">
        <v>10</v>
      </c>
      <c r="JT4" s="1" t="s">
        <v>302</v>
      </c>
      <c r="JU4" s="276" t="s">
        <v>1272</v>
      </c>
      <c r="JX4" s="139">
        <v>5</v>
      </c>
      <c r="JY4" s="139"/>
      <c r="JZ4" s="205">
        <v>0.5</v>
      </c>
      <c r="KA4" s="139">
        <v>-674.89226734738986</v>
      </c>
      <c r="KB4" s="139"/>
      <c r="KC4" s="139">
        <v>4</v>
      </c>
      <c r="KD4" s="205">
        <v>0.4</v>
      </c>
      <c r="KE4" s="139">
        <v>-7580.2118805036453</v>
      </c>
      <c r="KF4" t="s">
        <v>1272</v>
      </c>
      <c r="KG4" t="s">
        <v>302</v>
      </c>
      <c r="KH4" s="264">
        <v>9</v>
      </c>
      <c r="KI4" s="265">
        <v>0.9</v>
      </c>
      <c r="KJ4" s="264">
        <v>4</v>
      </c>
      <c r="KK4" s="265">
        <v>0.4</v>
      </c>
      <c r="KL4" s="260">
        <v>1</v>
      </c>
      <c r="KM4" s="261">
        <v>0.1</v>
      </c>
      <c r="KN4" s="260">
        <v>6</v>
      </c>
      <c r="KO4" s="265">
        <v>0.6</v>
      </c>
      <c r="KP4">
        <v>10</v>
      </c>
      <c r="KQ4" s="282">
        <v>10</v>
      </c>
      <c r="KT4" s="1" t="s">
        <v>302</v>
      </c>
      <c r="KU4" s="276" t="s">
        <v>1272</v>
      </c>
      <c r="KX4" s="139">
        <v>4</v>
      </c>
      <c r="KY4" s="139"/>
      <c r="KZ4" s="205">
        <v>0.4</v>
      </c>
      <c r="LA4" s="139">
        <v>-1406.1929442534188</v>
      </c>
      <c r="LB4" s="139"/>
      <c r="LC4" s="139">
        <v>6</v>
      </c>
      <c r="LD4" s="205">
        <v>0.6</v>
      </c>
      <c r="LE4" s="139">
        <v>5254.5130544141521</v>
      </c>
      <c r="LF4" t="s">
        <v>1271</v>
      </c>
      <c r="LG4" t="s">
        <v>302</v>
      </c>
      <c r="LH4" s="264">
        <v>1</v>
      </c>
      <c r="LI4" s="265">
        <v>0.1</v>
      </c>
      <c r="LJ4" s="264">
        <v>7</v>
      </c>
      <c r="LK4" s="265">
        <v>0.7</v>
      </c>
      <c r="LL4" s="260">
        <v>9</v>
      </c>
      <c r="LM4" s="261">
        <v>0.9</v>
      </c>
      <c r="LN4" s="260">
        <v>3</v>
      </c>
      <c r="LO4" s="265">
        <v>0.3</v>
      </c>
      <c r="LP4">
        <v>10</v>
      </c>
      <c r="LQ4" s="282">
        <v>10</v>
      </c>
      <c r="LT4" s="1" t="s">
        <v>302</v>
      </c>
      <c r="LU4" s="276" t="str">
        <f t="shared" si="40"/>
        <v>normal</v>
      </c>
      <c r="LX4" s="139">
        <f t="shared" ref="LX4:LX9" si="52">SUMIF($C$14:$C$92,LT4,MA$14:MA$92)</f>
        <v>4</v>
      </c>
      <c r="LY4" s="139"/>
      <c r="LZ4" s="205">
        <f t="shared" si="0"/>
        <v>0.4</v>
      </c>
      <c r="MA4" s="139">
        <f t="shared" si="1"/>
        <v>-1597.279372074699</v>
      </c>
      <c r="MB4" s="139"/>
      <c r="MC4" s="139">
        <f t="shared" si="2"/>
        <v>8</v>
      </c>
      <c r="MD4" s="205">
        <f t="shared" si="3"/>
        <v>0.8</v>
      </c>
      <c r="ME4" s="139">
        <f t="shared" si="4"/>
        <v>12199.789035854237</v>
      </c>
      <c r="MF4" t="str">
        <f t="shared" ref="MF4:MF9" si="53">IF(AND(MD4&lt;0.5,ME4&lt;0),"inverted","normal")</f>
        <v>normal</v>
      </c>
      <c r="MG4" t="str">
        <f t="shared" si="41"/>
        <v>grain</v>
      </c>
      <c r="MH4" s="264">
        <f t="shared" si="5"/>
        <v>0</v>
      </c>
      <c r="MI4" s="265">
        <f t="shared" si="6"/>
        <v>0</v>
      </c>
      <c r="MJ4" s="264">
        <f t="shared" si="42"/>
        <v>6</v>
      </c>
      <c r="MK4" s="265">
        <f t="shared" si="7"/>
        <v>0.6</v>
      </c>
      <c r="ML4" s="260">
        <f t="shared" si="8"/>
        <v>10</v>
      </c>
      <c r="MM4" s="261">
        <f t="shared" si="9"/>
        <v>1</v>
      </c>
      <c r="MN4" s="260">
        <f t="shared" si="10"/>
        <v>4</v>
      </c>
      <c r="MO4" s="265">
        <f t="shared" si="11"/>
        <v>0.4</v>
      </c>
      <c r="MP4">
        <f t="shared" si="12"/>
        <v>10</v>
      </c>
      <c r="MQ4" s="282">
        <f t="shared" si="43"/>
        <v>10</v>
      </c>
      <c r="MT4" s="1" t="s">
        <v>302</v>
      </c>
      <c r="MU4" s="276" t="str">
        <f t="shared" si="44"/>
        <v>normal</v>
      </c>
      <c r="MX4" s="139">
        <f t="shared" ref="MX4:MX9" si="54">SUMIF($C$14:$C$92,MT4,NA$14:NA$92)</f>
        <v>0</v>
      </c>
      <c r="MY4" s="139"/>
      <c r="MZ4" s="205">
        <f t="shared" si="13"/>
        <v>0</v>
      </c>
      <c r="NA4" s="139">
        <f t="shared" si="14"/>
        <v>0</v>
      </c>
      <c r="NB4" s="139"/>
      <c r="NC4" s="139">
        <f t="shared" si="15"/>
        <v>0</v>
      </c>
      <c r="ND4" s="205">
        <f t="shared" si="16"/>
        <v>0</v>
      </c>
      <c r="NE4" s="139">
        <f t="shared" si="17"/>
        <v>0</v>
      </c>
      <c r="NF4" t="str">
        <f t="shared" ref="NF4:NF9" si="55">IF(AND(ND4&lt;0.5,NE4&lt;0),"inverted","normal")</f>
        <v>normal</v>
      </c>
      <c r="NG4" t="str">
        <f t="shared" si="45"/>
        <v>grain</v>
      </c>
      <c r="NH4" s="264">
        <f t="shared" si="18"/>
        <v>0</v>
      </c>
      <c r="NI4" s="265" t="e">
        <f t="shared" si="19"/>
        <v>#DIV/0!</v>
      </c>
      <c r="NJ4" s="264">
        <f t="shared" si="46"/>
        <v>2</v>
      </c>
      <c r="NK4" s="265" t="e">
        <f t="shared" si="20"/>
        <v>#DIV/0!</v>
      </c>
      <c r="NL4" s="260">
        <f t="shared" si="21"/>
        <v>0</v>
      </c>
      <c r="NM4" s="261" t="e">
        <f t="shared" si="22"/>
        <v>#DIV/0!</v>
      </c>
      <c r="NN4" s="260">
        <f t="shared" si="23"/>
        <v>8</v>
      </c>
      <c r="NO4" s="265" t="e">
        <f t="shared" si="24"/>
        <v>#DIV/0!</v>
      </c>
      <c r="NP4">
        <f t="shared" si="25"/>
        <v>0</v>
      </c>
      <c r="NQ4" s="282">
        <f t="shared" si="47"/>
        <v>10</v>
      </c>
      <c r="NT4" s="1" t="s">
        <v>302</v>
      </c>
      <c r="NU4" s="276" t="str">
        <f t="shared" si="48"/>
        <v>normal</v>
      </c>
      <c r="NX4" s="139">
        <f t="shared" ref="NX4:NX9" si="56">SUMIF($C$14:$C$92,NT4,OA$14:OA$92)</f>
        <v>10</v>
      </c>
      <c r="NY4" s="139"/>
      <c r="NZ4" s="205">
        <f t="shared" si="26"/>
        <v>1</v>
      </c>
      <c r="OA4" s="139">
        <f t="shared" si="27"/>
        <v>0</v>
      </c>
      <c r="OB4" s="139"/>
      <c r="OC4" s="139">
        <f t="shared" si="28"/>
        <v>10</v>
      </c>
      <c r="OD4" s="205">
        <f t="shared" si="29"/>
        <v>1</v>
      </c>
      <c r="OE4" s="139">
        <f t="shared" si="30"/>
        <v>0</v>
      </c>
      <c r="OF4" t="str">
        <f t="shared" ref="OF4:OF9" si="57">IF(AND(OD4&lt;0.5,OE4&lt;0),"inverted","normal")</f>
        <v>normal</v>
      </c>
      <c r="OG4" t="str">
        <f t="shared" si="49"/>
        <v>grain</v>
      </c>
      <c r="OH4" s="264">
        <f t="shared" si="31"/>
        <v>0</v>
      </c>
      <c r="OI4" s="265" t="e">
        <f t="shared" si="32"/>
        <v>#DIV/0!</v>
      </c>
      <c r="OJ4" s="264">
        <f t="shared" si="50"/>
        <v>0</v>
      </c>
      <c r="OK4" s="265" t="e">
        <f t="shared" si="33"/>
        <v>#DIV/0!</v>
      </c>
      <c r="OL4" s="260">
        <f t="shared" si="34"/>
        <v>0</v>
      </c>
      <c r="OM4" s="261" t="e">
        <f t="shared" si="35"/>
        <v>#DIV/0!</v>
      </c>
      <c r="ON4" s="260">
        <f t="shared" si="36"/>
        <v>0</v>
      </c>
      <c r="OO4" s="265" t="e">
        <f t="shared" si="37"/>
        <v>#DIV/0!</v>
      </c>
      <c r="OP4">
        <f t="shared" si="38"/>
        <v>0</v>
      </c>
      <c r="OQ4" s="282">
        <f t="shared" si="51"/>
        <v>0</v>
      </c>
    </row>
    <row r="5" spans="1:408" outlineLevel="1" x14ac:dyDescent="0.25">
      <c r="A5" s="1" t="s">
        <v>299</v>
      </c>
      <c r="C5">
        <f t="shared" si="39"/>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282">
        <v>22</v>
      </c>
      <c r="JT5" s="1" t="s">
        <v>299</v>
      </c>
      <c r="JU5" s="276" t="s">
        <v>1271</v>
      </c>
      <c r="JX5" s="139">
        <v>10</v>
      </c>
      <c r="JY5" s="139"/>
      <c r="JZ5" s="205">
        <v>0.45454545454545453</v>
      </c>
      <c r="KA5" s="139">
        <v>-4898.358371591632</v>
      </c>
      <c r="KB5" s="139"/>
      <c r="KC5" s="139">
        <v>12</v>
      </c>
      <c r="KD5" s="205">
        <v>0.54545454545454541</v>
      </c>
      <c r="KE5" s="139">
        <v>1608.6542521871215</v>
      </c>
      <c r="KF5" t="s">
        <v>1271</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
        <v>1271</v>
      </c>
      <c r="KX5" s="139">
        <v>9</v>
      </c>
      <c r="KY5" s="139"/>
      <c r="KZ5" s="205">
        <v>0.40909090909090912</v>
      </c>
      <c r="LA5" s="139">
        <v>-16630.998454726876</v>
      </c>
      <c r="LB5" s="139"/>
      <c r="LC5" s="139">
        <v>11</v>
      </c>
      <c r="LD5" s="205">
        <v>0.5</v>
      </c>
      <c r="LE5" s="139">
        <v>-8419.9173874349108</v>
      </c>
      <c r="LF5" t="s">
        <v>1271</v>
      </c>
      <c r="LG5" t="s">
        <v>299</v>
      </c>
      <c r="LH5" s="264">
        <v>20</v>
      </c>
      <c r="LI5" s="265">
        <v>0.90909090909090906</v>
      </c>
      <c r="LJ5" s="264">
        <v>9</v>
      </c>
      <c r="LK5" s="265">
        <v>0.40909090909090912</v>
      </c>
      <c r="LL5" s="260">
        <v>2</v>
      </c>
      <c r="LM5" s="261">
        <v>9.0909090909090912E-2</v>
      </c>
      <c r="LN5" s="260">
        <v>13</v>
      </c>
      <c r="LO5" s="265">
        <v>0.59090909090909094</v>
      </c>
      <c r="LP5">
        <v>22</v>
      </c>
      <c r="LQ5" s="282">
        <v>22</v>
      </c>
      <c r="LT5" s="1" t="s">
        <v>299</v>
      </c>
      <c r="LU5" s="276" t="str">
        <f t="shared" si="40"/>
        <v>normal</v>
      </c>
      <c r="LX5" s="139">
        <f t="shared" si="52"/>
        <v>12</v>
      </c>
      <c r="LY5" s="139"/>
      <c r="LZ5" s="205">
        <f t="shared" si="0"/>
        <v>0.54545454545454541</v>
      </c>
      <c r="MA5" s="139">
        <f t="shared" si="1"/>
        <v>637.64034284135676</v>
      </c>
      <c r="MB5" s="139"/>
      <c r="MC5" s="139">
        <f t="shared" si="2"/>
        <v>9</v>
      </c>
      <c r="MD5" s="205">
        <f t="shared" si="3"/>
        <v>0.40909090909090912</v>
      </c>
      <c r="ME5" s="139">
        <f t="shared" si="4"/>
        <v>-2720.6855610388216</v>
      </c>
      <c r="MF5" t="str">
        <f t="shared" si="53"/>
        <v>inverted</v>
      </c>
      <c r="MG5" t="str">
        <f t="shared" si="41"/>
        <v>index</v>
      </c>
      <c r="MH5" s="264">
        <f t="shared" si="5"/>
        <v>18</v>
      </c>
      <c r="MI5" s="265">
        <f t="shared" si="6"/>
        <v>0.81818181818181823</v>
      </c>
      <c r="MJ5" s="264">
        <f t="shared" si="42"/>
        <v>14</v>
      </c>
      <c r="MK5" s="265">
        <f t="shared" si="7"/>
        <v>0.63636363636363635</v>
      </c>
      <c r="ML5" s="260">
        <f t="shared" si="8"/>
        <v>4</v>
      </c>
      <c r="MM5" s="261">
        <f t="shared" si="9"/>
        <v>0.18181818181818182</v>
      </c>
      <c r="MN5" s="260">
        <f t="shared" si="10"/>
        <v>8</v>
      </c>
      <c r="MO5" s="265">
        <f t="shared" si="11"/>
        <v>0.36363636363636365</v>
      </c>
      <c r="MP5">
        <f t="shared" si="12"/>
        <v>22</v>
      </c>
      <c r="MQ5" s="282">
        <f t="shared" si="43"/>
        <v>22</v>
      </c>
      <c r="MT5" s="1" t="s">
        <v>299</v>
      </c>
      <c r="MU5" s="276" t="str">
        <f t="shared" si="44"/>
        <v>inverted</v>
      </c>
      <c r="MX5" s="139">
        <f t="shared" si="54"/>
        <v>0</v>
      </c>
      <c r="MY5" s="139"/>
      <c r="MZ5" s="205">
        <f t="shared" si="13"/>
        <v>0</v>
      </c>
      <c r="NA5" s="139">
        <f t="shared" si="14"/>
        <v>0</v>
      </c>
      <c r="NB5" s="139"/>
      <c r="NC5" s="139">
        <f t="shared" si="15"/>
        <v>0</v>
      </c>
      <c r="ND5" s="205">
        <f t="shared" si="16"/>
        <v>0</v>
      </c>
      <c r="NE5" s="139">
        <f t="shared" si="17"/>
        <v>0</v>
      </c>
      <c r="NF5" t="str">
        <f t="shared" si="55"/>
        <v>normal</v>
      </c>
      <c r="NG5" t="str">
        <f t="shared" si="45"/>
        <v>index</v>
      </c>
      <c r="NH5" s="264">
        <f t="shared" si="18"/>
        <v>0</v>
      </c>
      <c r="NI5" s="265" t="e">
        <f t="shared" si="19"/>
        <v>#DIV/0!</v>
      </c>
      <c r="NJ5" s="264">
        <f t="shared" si="46"/>
        <v>16</v>
      </c>
      <c r="NK5" s="265" t="e">
        <f t="shared" si="20"/>
        <v>#DIV/0!</v>
      </c>
      <c r="NL5" s="260">
        <f t="shared" si="21"/>
        <v>0</v>
      </c>
      <c r="NM5" s="261" t="e">
        <f t="shared" si="22"/>
        <v>#DIV/0!</v>
      </c>
      <c r="NN5" s="260">
        <f t="shared" si="23"/>
        <v>6</v>
      </c>
      <c r="NO5" s="265" t="e">
        <f t="shared" si="24"/>
        <v>#DIV/0!</v>
      </c>
      <c r="NP5">
        <f t="shared" si="25"/>
        <v>0</v>
      </c>
      <c r="NQ5" s="282">
        <f t="shared" si="47"/>
        <v>22</v>
      </c>
      <c r="NT5" s="1" t="s">
        <v>299</v>
      </c>
      <c r="NU5" s="276" t="str">
        <f t="shared" si="48"/>
        <v>normal</v>
      </c>
      <c r="NX5" s="139">
        <f t="shared" si="56"/>
        <v>22</v>
      </c>
      <c r="NY5" s="139"/>
      <c r="NZ5" s="205">
        <f t="shared" si="26"/>
        <v>1</v>
      </c>
      <c r="OA5" s="139">
        <f t="shared" si="27"/>
        <v>0</v>
      </c>
      <c r="OB5" s="139"/>
      <c r="OC5" s="139">
        <f t="shared" si="28"/>
        <v>22</v>
      </c>
      <c r="OD5" s="205">
        <f t="shared" si="29"/>
        <v>1</v>
      </c>
      <c r="OE5" s="139">
        <f t="shared" si="30"/>
        <v>0</v>
      </c>
      <c r="OF5" t="str">
        <f t="shared" si="57"/>
        <v>normal</v>
      </c>
      <c r="OG5" t="str">
        <f t="shared" si="49"/>
        <v>index</v>
      </c>
      <c r="OH5" s="264">
        <f t="shared" si="31"/>
        <v>0</v>
      </c>
      <c r="OI5" s="265" t="e">
        <f t="shared" si="32"/>
        <v>#DIV/0!</v>
      </c>
      <c r="OJ5" s="264">
        <f t="shared" si="50"/>
        <v>0</v>
      </c>
      <c r="OK5" s="265" t="e">
        <f t="shared" si="33"/>
        <v>#DIV/0!</v>
      </c>
      <c r="OL5" s="260">
        <f t="shared" si="34"/>
        <v>0</v>
      </c>
      <c r="OM5" s="261" t="e">
        <f t="shared" si="35"/>
        <v>#DIV/0!</v>
      </c>
      <c r="ON5" s="260">
        <f t="shared" si="36"/>
        <v>0</v>
      </c>
      <c r="OO5" s="265" t="e">
        <f t="shared" si="37"/>
        <v>#DIV/0!</v>
      </c>
      <c r="OP5">
        <f t="shared" si="38"/>
        <v>0</v>
      </c>
      <c r="OQ5" s="282">
        <f t="shared" si="51"/>
        <v>0</v>
      </c>
    </row>
    <row r="6" spans="1:408"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282">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282">
        <v>3</v>
      </c>
      <c r="JT6" s="1" t="s">
        <v>318</v>
      </c>
      <c r="JU6" s="276" t="s">
        <v>1271</v>
      </c>
      <c r="JX6" s="139">
        <v>3</v>
      </c>
      <c r="JY6" s="139"/>
      <c r="JZ6" s="205">
        <v>1</v>
      </c>
      <c r="KA6" s="139">
        <v>2236.2626093853642</v>
      </c>
      <c r="KB6" s="139"/>
      <c r="KC6" s="139">
        <v>1</v>
      </c>
      <c r="KD6" s="205">
        <v>0.33333333333333331</v>
      </c>
      <c r="KE6" s="139">
        <v>-1200.0391456985319</v>
      </c>
      <c r="KF6" t="s">
        <v>1272</v>
      </c>
      <c r="KG6" t="s">
        <v>318</v>
      </c>
      <c r="KH6" s="264">
        <v>0</v>
      </c>
      <c r="KI6" s="265">
        <v>0</v>
      </c>
      <c r="KJ6" s="264">
        <v>0</v>
      </c>
      <c r="KK6" s="265">
        <v>0</v>
      </c>
      <c r="KL6" s="260">
        <v>3</v>
      </c>
      <c r="KM6" s="261">
        <v>1</v>
      </c>
      <c r="KN6" s="260">
        <v>3</v>
      </c>
      <c r="KO6" s="265">
        <v>1</v>
      </c>
      <c r="KP6">
        <v>3</v>
      </c>
      <c r="KQ6" s="282">
        <v>3</v>
      </c>
      <c r="KT6" s="1" t="s">
        <v>318</v>
      </c>
      <c r="KU6" s="276" t="s">
        <v>1272</v>
      </c>
      <c r="KX6" s="139">
        <v>2</v>
      </c>
      <c r="KY6" s="139"/>
      <c r="KZ6" s="205">
        <v>0.66666666666666663</v>
      </c>
      <c r="LA6" s="139">
        <v>1816.2606892746676</v>
      </c>
      <c r="LB6" s="139"/>
      <c r="LC6" s="139">
        <v>1</v>
      </c>
      <c r="LD6" s="205">
        <v>0.33333333333333331</v>
      </c>
      <c r="LE6" s="139">
        <v>-1816.2606892746676</v>
      </c>
      <c r="LF6" t="s">
        <v>1272</v>
      </c>
      <c r="LG6" t="s">
        <v>318</v>
      </c>
      <c r="LH6" s="264">
        <v>0</v>
      </c>
      <c r="LI6" s="265">
        <v>0</v>
      </c>
      <c r="LJ6" s="264">
        <v>1</v>
      </c>
      <c r="LK6" s="265">
        <v>0.33333333333333331</v>
      </c>
      <c r="LL6" s="260">
        <v>3</v>
      </c>
      <c r="LM6" s="261">
        <v>1</v>
      </c>
      <c r="LN6" s="260">
        <v>2</v>
      </c>
      <c r="LO6" s="265">
        <v>0.66666666666666663</v>
      </c>
      <c r="LP6">
        <v>3</v>
      </c>
      <c r="LQ6" s="282">
        <v>3</v>
      </c>
      <c r="LT6" s="1" t="s">
        <v>318</v>
      </c>
      <c r="LU6" s="276" t="str">
        <f t="shared" si="40"/>
        <v>inverted</v>
      </c>
      <c r="LX6" s="139">
        <f t="shared" si="52"/>
        <v>1</v>
      </c>
      <c r="LY6" s="139"/>
      <c r="LZ6" s="205">
        <f t="shared" si="0"/>
        <v>0.33333333333333331</v>
      </c>
      <c r="MA6" s="139">
        <f t="shared" si="1"/>
        <v>-1539.237638776121</v>
      </c>
      <c r="MB6" s="139"/>
      <c r="MC6" s="139">
        <f t="shared" si="2"/>
        <v>3</v>
      </c>
      <c r="MD6" s="205">
        <f t="shared" si="3"/>
        <v>1</v>
      </c>
      <c r="ME6" s="139">
        <f t="shared" si="4"/>
        <v>3051.1207191593289</v>
      </c>
      <c r="MF6" t="str">
        <f t="shared" si="53"/>
        <v>normal</v>
      </c>
      <c r="MG6" t="str">
        <f t="shared" si="41"/>
        <v>meat</v>
      </c>
      <c r="MH6" s="264">
        <f t="shared" si="5"/>
        <v>2</v>
      </c>
      <c r="MI6" s="265">
        <f t="shared" si="6"/>
        <v>0.66666666666666663</v>
      </c>
      <c r="MJ6" s="264">
        <f t="shared" si="42"/>
        <v>0</v>
      </c>
      <c r="MK6" s="265">
        <f t="shared" si="7"/>
        <v>0</v>
      </c>
      <c r="ML6" s="260">
        <f t="shared" si="8"/>
        <v>1</v>
      </c>
      <c r="MM6" s="261">
        <f t="shared" si="9"/>
        <v>0.33333333333333331</v>
      </c>
      <c r="MN6" s="260">
        <f t="shared" si="10"/>
        <v>3</v>
      </c>
      <c r="MO6" s="265">
        <f t="shared" si="11"/>
        <v>1</v>
      </c>
      <c r="MP6">
        <f t="shared" si="12"/>
        <v>3</v>
      </c>
      <c r="MQ6" s="282">
        <f t="shared" si="43"/>
        <v>3</v>
      </c>
      <c r="MT6" s="1" t="s">
        <v>318</v>
      </c>
      <c r="MU6" s="276" t="str">
        <f t="shared" si="44"/>
        <v>normal</v>
      </c>
      <c r="MX6" s="139">
        <f t="shared" si="54"/>
        <v>0</v>
      </c>
      <c r="MY6" s="139"/>
      <c r="MZ6" s="205">
        <f t="shared" si="13"/>
        <v>0</v>
      </c>
      <c r="NA6" s="139">
        <f t="shared" si="14"/>
        <v>0</v>
      </c>
      <c r="NB6" s="139"/>
      <c r="NC6" s="139">
        <f t="shared" si="15"/>
        <v>0</v>
      </c>
      <c r="ND6" s="205">
        <f t="shared" si="16"/>
        <v>0</v>
      </c>
      <c r="NE6" s="139">
        <f t="shared" si="17"/>
        <v>0</v>
      </c>
      <c r="NF6" t="str">
        <f t="shared" si="55"/>
        <v>normal</v>
      </c>
      <c r="NG6" t="str">
        <f t="shared" si="45"/>
        <v>meat</v>
      </c>
      <c r="NH6" s="264">
        <f t="shared" si="18"/>
        <v>0</v>
      </c>
      <c r="NI6" s="265" t="e">
        <f t="shared" si="19"/>
        <v>#DIV/0!</v>
      </c>
      <c r="NJ6" s="264">
        <f t="shared" si="46"/>
        <v>2</v>
      </c>
      <c r="NK6" s="265" t="e">
        <f t="shared" si="20"/>
        <v>#DIV/0!</v>
      </c>
      <c r="NL6" s="260">
        <f t="shared" si="21"/>
        <v>0</v>
      </c>
      <c r="NM6" s="261" t="e">
        <f t="shared" si="22"/>
        <v>#DIV/0!</v>
      </c>
      <c r="NN6" s="260">
        <f t="shared" si="23"/>
        <v>1</v>
      </c>
      <c r="NO6" s="265" t="e">
        <f t="shared" si="24"/>
        <v>#DIV/0!</v>
      </c>
      <c r="NP6">
        <f t="shared" si="25"/>
        <v>0</v>
      </c>
      <c r="NQ6" s="282">
        <f t="shared" si="47"/>
        <v>3</v>
      </c>
      <c r="NT6" s="1" t="s">
        <v>318</v>
      </c>
      <c r="NU6" s="276" t="str">
        <f t="shared" si="48"/>
        <v>normal</v>
      </c>
      <c r="NX6" s="139">
        <f t="shared" si="56"/>
        <v>3</v>
      </c>
      <c r="NY6" s="139"/>
      <c r="NZ6" s="205">
        <f t="shared" si="26"/>
        <v>1</v>
      </c>
      <c r="OA6" s="139">
        <f t="shared" si="27"/>
        <v>0</v>
      </c>
      <c r="OB6" s="139"/>
      <c r="OC6" s="139">
        <f t="shared" si="28"/>
        <v>3</v>
      </c>
      <c r="OD6" s="205">
        <f t="shared" si="29"/>
        <v>1</v>
      </c>
      <c r="OE6" s="139">
        <f t="shared" si="30"/>
        <v>0</v>
      </c>
      <c r="OF6" t="str">
        <f t="shared" si="57"/>
        <v>normal</v>
      </c>
      <c r="OG6" t="str">
        <f t="shared" si="49"/>
        <v>meat</v>
      </c>
      <c r="OH6" s="264">
        <f t="shared" si="31"/>
        <v>0</v>
      </c>
      <c r="OI6" s="265" t="e">
        <f t="shared" si="32"/>
        <v>#DIV/0!</v>
      </c>
      <c r="OJ6" s="264">
        <f t="shared" si="50"/>
        <v>0</v>
      </c>
      <c r="OK6" s="265" t="e">
        <f t="shared" si="33"/>
        <v>#DIV/0!</v>
      </c>
      <c r="OL6" s="260">
        <f t="shared" si="34"/>
        <v>0</v>
      </c>
      <c r="OM6" s="261" t="e">
        <f t="shared" si="35"/>
        <v>#DIV/0!</v>
      </c>
      <c r="ON6" s="260">
        <f t="shared" si="36"/>
        <v>0</v>
      </c>
      <c r="OO6" s="265" t="e">
        <f t="shared" si="37"/>
        <v>#DIV/0!</v>
      </c>
      <c r="OP6">
        <f t="shared" si="38"/>
        <v>0</v>
      </c>
      <c r="OQ6" s="282">
        <f t="shared" si="51"/>
        <v>0</v>
      </c>
    </row>
    <row r="7" spans="1:408"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282">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282">
        <v>5</v>
      </c>
      <c r="JT7" s="1" t="s">
        <v>352</v>
      </c>
      <c r="JU7" s="276" t="s">
        <v>1272</v>
      </c>
      <c r="JX7" s="139">
        <v>2</v>
      </c>
      <c r="JY7" s="139"/>
      <c r="JZ7" s="205">
        <v>0.4</v>
      </c>
      <c r="KA7" s="139">
        <v>-1440.3453917417928</v>
      </c>
      <c r="KB7" s="139"/>
      <c r="KC7" s="139">
        <v>5</v>
      </c>
      <c r="KD7" s="205">
        <v>1</v>
      </c>
      <c r="KE7" s="139">
        <v>3207.8471725310574</v>
      </c>
      <c r="KF7" t="s">
        <v>1271</v>
      </c>
      <c r="KG7" t="s">
        <v>352</v>
      </c>
      <c r="KH7" s="264">
        <v>1</v>
      </c>
      <c r="KI7" s="265">
        <v>0.2</v>
      </c>
      <c r="KJ7" s="264">
        <v>2</v>
      </c>
      <c r="KK7" s="265">
        <v>0.4</v>
      </c>
      <c r="KL7" s="260">
        <v>4</v>
      </c>
      <c r="KM7" s="261">
        <v>0.8</v>
      </c>
      <c r="KN7" s="260">
        <v>3</v>
      </c>
      <c r="KO7" s="265">
        <v>0.6</v>
      </c>
      <c r="KP7">
        <v>5</v>
      </c>
      <c r="KQ7" s="282">
        <v>5</v>
      </c>
      <c r="KT7" s="1" t="s">
        <v>352</v>
      </c>
      <c r="KU7" s="276" t="s">
        <v>1271</v>
      </c>
      <c r="KX7" s="139">
        <v>2</v>
      </c>
      <c r="KY7" s="139"/>
      <c r="KZ7" s="205">
        <v>0.4</v>
      </c>
      <c r="LA7" s="139">
        <v>-2103.7461156731879</v>
      </c>
      <c r="LB7" s="139"/>
      <c r="LC7" s="139">
        <v>2</v>
      </c>
      <c r="LD7" s="205">
        <v>0.4</v>
      </c>
      <c r="LE7" s="139">
        <v>-2208.4203267309395</v>
      </c>
      <c r="LF7" t="s">
        <v>1272</v>
      </c>
      <c r="LG7" t="s">
        <v>352</v>
      </c>
      <c r="LH7" s="264">
        <v>4</v>
      </c>
      <c r="LI7" s="265">
        <v>0.8</v>
      </c>
      <c r="LJ7" s="264">
        <v>3</v>
      </c>
      <c r="LK7" s="265">
        <v>0.6</v>
      </c>
      <c r="LL7" s="260">
        <v>1</v>
      </c>
      <c r="LM7" s="261">
        <v>0.2</v>
      </c>
      <c r="LN7" s="260">
        <v>2</v>
      </c>
      <c r="LO7" s="265">
        <v>0.4</v>
      </c>
      <c r="LP7">
        <v>5</v>
      </c>
      <c r="LQ7" s="282">
        <v>5</v>
      </c>
      <c r="LT7" s="1" t="s">
        <v>352</v>
      </c>
      <c r="LU7" s="276" t="str">
        <f t="shared" si="40"/>
        <v>inverted</v>
      </c>
      <c r="LX7" s="139">
        <f t="shared" si="52"/>
        <v>3</v>
      </c>
      <c r="LY7" s="139"/>
      <c r="LZ7" s="205">
        <f t="shared" si="0"/>
        <v>0.6</v>
      </c>
      <c r="MA7" s="139">
        <f t="shared" si="1"/>
        <v>1853.5860576977743</v>
      </c>
      <c r="MB7" s="139"/>
      <c r="MC7" s="139">
        <f t="shared" si="2"/>
        <v>4</v>
      </c>
      <c r="MD7" s="205">
        <f t="shared" si="3"/>
        <v>0.8</v>
      </c>
      <c r="ME7" s="139">
        <f t="shared" si="4"/>
        <v>4332.2257777128762</v>
      </c>
      <c r="MF7" t="str">
        <f t="shared" si="53"/>
        <v>normal</v>
      </c>
      <c r="MG7" t="str">
        <f t="shared" si="41"/>
        <v>metal</v>
      </c>
      <c r="MH7" s="264">
        <f t="shared" si="5"/>
        <v>2</v>
      </c>
      <c r="MI7" s="265">
        <f t="shared" si="6"/>
        <v>0.4</v>
      </c>
      <c r="MJ7" s="264">
        <f t="shared" si="42"/>
        <v>4</v>
      </c>
      <c r="MK7" s="265">
        <f t="shared" si="7"/>
        <v>0.8</v>
      </c>
      <c r="ML7" s="260">
        <f t="shared" si="8"/>
        <v>3</v>
      </c>
      <c r="MM7" s="261">
        <f t="shared" si="9"/>
        <v>0.6</v>
      </c>
      <c r="MN7" s="260">
        <f t="shared" si="10"/>
        <v>1</v>
      </c>
      <c r="MO7" s="265">
        <f t="shared" si="11"/>
        <v>0.2</v>
      </c>
      <c r="MP7">
        <f t="shared" si="12"/>
        <v>5</v>
      </c>
      <c r="MQ7" s="282">
        <f t="shared" si="43"/>
        <v>5</v>
      </c>
      <c r="MT7" s="1" t="s">
        <v>352</v>
      </c>
      <c r="MU7" s="276" t="str">
        <f t="shared" si="44"/>
        <v>normal</v>
      </c>
      <c r="MX7" s="139">
        <f t="shared" si="54"/>
        <v>0</v>
      </c>
      <c r="MY7" s="139"/>
      <c r="MZ7" s="205">
        <f t="shared" si="13"/>
        <v>0</v>
      </c>
      <c r="NA7" s="139">
        <f t="shared" si="14"/>
        <v>0</v>
      </c>
      <c r="NB7" s="139"/>
      <c r="NC7" s="139">
        <f t="shared" si="15"/>
        <v>0</v>
      </c>
      <c r="ND7" s="205">
        <f t="shared" si="16"/>
        <v>0</v>
      </c>
      <c r="NE7" s="139">
        <f t="shared" si="17"/>
        <v>0</v>
      </c>
      <c r="NF7" t="str">
        <f t="shared" si="55"/>
        <v>normal</v>
      </c>
      <c r="NG7" t="str">
        <f t="shared" si="45"/>
        <v>metal</v>
      </c>
      <c r="NH7" s="264">
        <f t="shared" si="18"/>
        <v>0</v>
      </c>
      <c r="NI7" s="265" t="e">
        <f t="shared" si="19"/>
        <v>#DIV/0!</v>
      </c>
      <c r="NJ7" s="264">
        <f t="shared" si="46"/>
        <v>3</v>
      </c>
      <c r="NK7" s="265" t="e">
        <f t="shared" si="20"/>
        <v>#DIV/0!</v>
      </c>
      <c r="NL7" s="260">
        <f t="shared" si="21"/>
        <v>0</v>
      </c>
      <c r="NM7" s="261" t="e">
        <f t="shared" si="22"/>
        <v>#DIV/0!</v>
      </c>
      <c r="NN7" s="260">
        <f t="shared" si="23"/>
        <v>2</v>
      </c>
      <c r="NO7" s="265" t="e">
        <f t="shared" si="24"/>
        <v>#DIV/0!</v>
      </c>
      <c r="NP7">
        <f t="shared" si="25"/>
        <v>0</v>
      </c>
      <c r="NQ7" s="282">
        <f t="shared" si="47"/>
        <v>5</v>
      </c>
      <c r="NT7" s="1" t="s">
        <v>352</v>
      </c>
      <c r="NU7" s="276" t="str">
        <f t="shared" si="48"/>
        <v>normal</v>
      </c>
      <c r="NX7" s="139">
        <f t="shared" si="56"/>
        <v>5</v>
      </c>
      <c r="NY7" s="139"/>
      <c r="NZ7" s="205">
        <f t="shared" si="26"/>
        <v>1</v>
      </c>
      <c r="OA7" s="139">
        <f t="shared" si="27"/>
        <v>0</v>
      </c>
      <c r="OB7" s="139"/>
      <c r="OC7" s="139">
        <f t="shared" si="28"/>
        <v>5</v>
      </c>
      <c r="OD7" s="205">
        <f t="shared" si="29"/>
        <v>1</v>
      </c>
      <c r="OE7" s="139">
        <f t="shared" si="30"/>
        <v>0</v>
      </c>
      <c r="OF7" t="str">
        <f t="shared" si="57"/>
        <v>normal</v>
      </c>
      <c r="OG7" t="str">
        <f t="shared" si="49"/>
        <v>metal</v>
      </c>
      <c r="OH7" s="264">
        <f t="shared" si="31"/>
        <v>0</v>
      </c>
      <c r="OI7" s="265" t="e">
        <f t="shared" si="32"/>
        <v>#DIV/0!</v>
      </c>
      <c r="OJ7" s="264">
        <f t="shared" si="50"/>
        <v>0</v>
      </c>
      <c r="OK7" s="265" t="e">
        <f t="shared" si="33"/>
        <v>#DIV/0!</v>
      </c>
      <c r="OL7" s="260">
        <f t="shared" si="34"/>
        <v>0</v>
      </c>
      <c r="OM7" s="261" t="e">
        <f t="shared" si="35"/>
        <v>#DIV/0!</v>
      </c>
      <c r="ON7" s="260">
        <f t="shared" si="36"/>
        <v>0</v>
      </c>
      <c r="OO7" s="265" t="e">
        <f t="shared" si="37"/>
        <v>#DIV/0!</v>
      </c>
      <c r="OP7">
        <f t="shared" si="38"/>
        <v>0</v>
      </c>
      <c r="OQ7" s="282">
        <f t="shared" si="51"/>
        <v>0</v>
      </c>
    </row>
    <row r="8" spans="1:408"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282">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282">
        <v>16</v>
      </c>
      <c r="JT8" s="1" t="s">
        <v>1223</v>
      </c>
      <c r="JU8" s="276" t="s">
        <v>1271</v>
      </c>
      <c r="JX8" s="139">
        <v>4</v>
      </c>
      <c r="JY8" s="139"/>
      <c r="JZ8" s="205">
        <v>0.25</v>
      </c>
      <c r="KA8" s="139">
        <v>-16256.030895929838</v>
      </c>
      <c r="KB8" s="139"/>
      <c r="KC8" s="139">
        <v>7</v>
      </c>
      <c r="KD8" s="205">
        <v>0.4375</v>
      </c>
      <c r="KE8" s="139">
        <v>-1210.8130407636004</v>
      </c>
      <c r="KF8" t="s">
        <v>1272</v>
      </c>
      <c r="KG8" t="s">
        <v>1223</v>
      </c>
      <c r="KH8" s="264">
        <v>3</v>
      </c>
      <c r="KI8" s="265">
        <v>0.1875</v>
      </c>
      <c r="KJ8" s="264">
        <v>13</v>
      </c>
      <c r="KK8" s="265">
        <v>0.8125</v>
      </c>
      <c r="KL8" s="260">
        <v>13</v>
      </c>
      <c r="KM8" s="261">
        <v>0.8125</v>
      </c>
      <c r="KN8" s="260">
        <v>3</v>
      </c>
      <c r="KO8" s="265">
        <v>0.1875</v>
      </c>
      <c r="KP8">
        <v>16</v>
      </c>
      <c r="KQ8" s="282">
        <v>16</v>
      </c>
      <c r="KT8" s="1" t="s">
        <v>1223</v>
      </c>
      <c r="KU8" s="276" t="s">
        <v>1272</v>
      </c>
      <c r="KX8" s="139">
        <v>5</v>
      </c>
      <c r="KY8" s="139"/>
      <c r="KZ8" s="205">
        <v>0.3125</v>
      </c>
      <c r="LA8" s="139">
        <v>-7487.1340293614685</v>
      </c>
      <c r="LB8" s="139"/>
      <c r="LC8" s="139">
        <v>7</v>
      </c>
      <c r="LD8" s="205">
        <v>0.4375</v>
      </c>
      <c r="LE8" s="139">
        <v>-638.80733826107962</v>
      </c>
      <c r="LF8" t="s">
        <v>1272</v>
      </c>
      <c r="LG8" t="s">
        <v>1223</v>
      </c>
      <c r="LH8" s="264">
        <v>1</v>
      </c>
      <c r="LI8" s="265">
        <v>6.25E-2</v>
      </c>
      <c r="LJ8" s="264">
        <v>12</v>
      </c>
      <c r="LK8" s="265">
        <v>0.75</v>
      </c>
      <c r="LL8" s="260">
        <v>15</v>
      </c>
      <c r="LM8" s="261">
        <v>0.9375</v>
      </c>
      <c r="LN8" s="260">
        <v>4</v>
      </c>
      <c r="LO8" s="265">
        <v>0.25</v>
      </c>
      <c r="LP8">
        <v>16</v>
      </c>
      <c r="LQ8" s="282">
        <v>16</v>
      </c>
      <c r="LT8" s="1" t="s">
        <v>1223</v>
      </c>
      <c r="LU8" s="276" t="str">
        <f t="shared" si="40"/>
        <v>inverted</v>
      </c>
      <c r="LX8" s="139">
        <f t="shared" si="52"/>
        <v>7</v>
      </c>
      <c r="LY8" s="139"/>
      <c r="LZ8" s="205">
        <f t="shared" si="0"/>
        <v>0.4375</v>
      </c>
      <c r="MA8" s="139">
        <f t="shared" si="1"/>
        <v>10.405979824486167</v>
      </c>
      <c r="MB8" s="139"/>
      <c r="MC8" s="139">
        <f t="shared" si="2"/>
        <v>3</v>
      </c>
      <c r="MD8" s="205">
        <f t="shared" si="3"/>
        <v>0.1875</v>
      </c>
      <c r="ME8" s="139">
        <f t="shared" si="4"/>
        <v>-5799.1093961647448</v>
      </c>
      <c r="MF8" t="str">
        <f t="shared" si="53"/>
        <v>inverted</v>
      </c>
      <c r="MG8" t="str">
        <f t="shared" si="41"/>
        <v>rates</v>
      </c>
      <c r="MH8" s="264">
        <f t="shared" si="5"/>
        <v>3</v>
      </c>
      <c r="MI8" s="265">
        <f t="shared" si="6"/>
        <v>0.1875</v>
      </c>
      <c r="MJ8" s="264">
        <f t="shared" si="42"/>
        <v>10</v>
      </c>
      <c r="MK8" s="265">
        <f t="shared" si="7"/>
        <v>0.625</v>
      </c>
      <c r="ML8" s="260">
        <f t="shared" si="8"/>
        <v>13</v>
      </c>
      <c r="MM8" s="261">
        <f t="shared" si="9"/>
        <v>0.8125</v>
      </c>
      <c r="MN8" s="260">
        <f t="shared" si="10"/>
        <v>6</v>
      </c>
      <c r="MO8" s="265">
        <f t="shared" si="11"/>
        <v>0.375</v>
      </c>
      <c r="MP8">
        <f t="shared" si="12"/>
        <v>16</v>
      </c>
      <c r="MQ8" s="282">
        <f t="shared" si="43"/>
        <v>16</v>
      </c>
      <c r="MT8" s="1" t="s">
        <v>1223</v>
      </c>
      <c r="MU8" s="276" t="str">
        <f t="shared" si="44"/>
        <v>inverted</v>
      </c>
      <c r="MX8" s="139">
        <f t="shared" si="54"/>
        <v>0</v>
      </c>
      <c r="MY8" s="139"/>
      <c r="MZ8" s="205">
        <f t="shared" si="13"/>
        <v>0</v>
      </c>
      <c r="NA8" s="139">
        <f t="shared" si="14"/>
        <v>0</v>
      </c>
      <c r="NB8" s="139"/>
      <c r="NC8" s="139">
        <f t="shared" si="15"/>
        <v>0</v>
      </c>
      <c r="ND8" s="205">
        <f t="shared" si="16"/>
        <v>0</v>
      </c>
      <c r="NE8" s="139">
        <f t="shared" si="17"/>
        <v>0</v>
      </c>
      <c r="NF8" t="str">
        <f t="shared" si="55"/>
        <v>normal</v>
      </c>
      <c r="NG8" t="str">
        <f t="shared" si="45"/>
        <v>rates</v>
      </c>
      <c r="NH8" s="264">
        <f t="shared" si="18"/>
        <v>0</v>
      </c>
      <c r="NI8" s="265" t="e">
        <f t="shared" si="19"/>
        <v>#DIV/0!</v>
      </c>
      <c r="NJ8" s="264">
        <f t="shared" si="46"/>
        <v>11</v>
      </c>
      <c r="NK8" s="265" t="e">
        <f t="shared" si="20"/>
        <v>#DIV/0!</v>
      </c>
      <c r="NL8" s="260">
        <f t="shared" si="21"/>
        <v>0</v>
      </c>
      <c r="NM8" s="261" t="e">
        <f t="shared" si="22"/>
        <v>#DIV/0!</v>
      </c>
      <c r="NN8" s="260">
        <f t="shared" si="23"/>
        <v>5</v>
      </c>
      <c r="NO8" s="265" t="e">
        <f t="shared" si="24"/>
        <v>#DIV/0!</v>
      </c>
      <c r="NP8">
        <f t="shared" si="25"/>
        <v>0</v>
      </c>
      <c r="NQ8" s="282">
        <f t="shared" si="47"/>
        <v>16</v>
      </c>
      <c r="NT8" s="1" t="s">
        <v>1223</v>
      </c>
      <c r="NU8" s="276" t="str">
        <f t="shared" si="48"/>
        <v>normal</v>
      </c>
      <c r="NX8" s="139">
        <f t="shared" si="56"/>
        <v>16</v>
      </c>
      <c r="NY8" s="139"/>
      <c r="NZ8" s="205">
        <f t="shared" si="26"/>
        <v>1</v>
      </c>
      <c r="OA8" s="139">
        <f t="shared" si="27"/>
        <v>0</v>
      </c>
      <c r="OB8" s="139"/>
      <c r="OC8" s="139">
        <f t="shared" si="28"/>
        <v>16</v>
      </c>
      <c r="OD8" s="205">
        <f t="shared" si="29"/>
        <v>1</v>
      </c>
      <c r="OE8" s="139">
        <f t="shared" si="30"/>
        <v>0</v>
      </c>
      <c r="OF8" t="str">
        <f t="shared" si="57"/>
        <v>normal</v>
      </c>
      <c r="OG8" t="str">
        <f t="shared" si="49"/>
        <v>rates</v>
      </c>
      <c r="OH8" s="264">
        <f t="shared" si="31"/>
        <v>0</v>
      </c>
      <c r="OI8" s="265" t="e">
        <f t="shared" si="32"/>
        <v>#DIV/0!</v>
      </c>
      <c r="OJ8" s="264">
        <f t="shared" si="50"/>
        <v>0</v>
      </c>
      <c r="OK8" s="265" t="e">
        <f t="shared" si="33"/>
        <v>#DIV/0!</v>
      </c>
      <c r="OL8" s="260">
        <f t="shared" si="34"/>
        <v>0</v>
      </c>
      <c r="OM8" s="261" t="e">
        <f t="shared" si="35"/>
        <v>#DIV/0!</v>
      </c>
      <c r="ON8" s="260">
        <f t="shared" si="36"/>
        <v>0</v>
      </c>
      <c r="OO8" s="265" t="e">
        <f t="shared" si="37"/>
        <v>#DIV/0!</v>
      </c>
      <c r="OP8">
        <f t="shared" si="38"/>
        <v>0</v>
      </c>
      <c r="OQ8" s="282">
        <f t="shared" si="51"/>
        <v>0</v>
      </c>
    </row>
    <row r="9" spans="1:408"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283">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283">
        <v>8</v>
      </c>
      <c r="JT9" s="18" t="s">
        <v>309</v>
      </c>
      <c r="JU9" s="276" t="s">
        <v>1272</v>
      </c>
      <c r="JV9" s="209"/>
      <c r="JW9" s="209"/>
      <c r="JX9" s="211">
        <v>6</v>
      </c>
      <c r="JY9" s="211"/>
      <c r="JZ9" s="212">
        <v>0.75</v>
      </c>
      <c r="KA9" s="211">
        <v>4495.6806271147061</v>
      </c>
      <c r="KB9" s="211"/>
      <c r="KC9" s="211">
        <v>4</v>
      </c>
      <c r="KD9" s="212">
        <v>0.5</v>
      </c>
      <c r="KE9" s="211">
        <v>-646.02929254126013</v>
      </c>
      <c r="KF9" t="s">
        <v>1271</v>
      </c>
      <c r="KG9" t="s">
        <v>309</v>
      </c>
      <c r="KH9" s="266">
        <v>7</v>
      </c>
      <c r="KI9" s="265">
        <v>0.875</v>
      </c>
      <c r="KJ9" s="266">
        <v>7</v>
      </c>
      <c r="KK9" s="265">
        <v>0.875</v>
      </c>
      <c r="KL9" s="262">
        <v>1</v>
      </c>
      <c r="KM9" s="261">
        <v>0.125</v>
      </c>
      <c r="KN9" s="262">
        <v>1</v>
      </c>
      <c r="KO9" s="265">
        <v>0.125</v>
      </c>
      <c r="KP9" s="209">
        <v>8</v>
      </c>
      <c r="KQ9" s="283">
        <v>8</v>
      </c>
      <c r="KT9" s="18" t="s">
        <v>309</v>
      </c>
      <c r="KU9" s="276" t="s">
        <v>1271</v>
      </c>
      <c r="KV9" s="209"/>
      <c r="KW9" s="209"/>
      <c r="KX9" s="211">
        <v>4</v>
      </c>
      <c r="KY9" s="211"/>
      <c r="KZ9" s="212">
        <v>0.5</v>
      </c>
      <c r="LA9" s="211">
        <v>2145.5931709890538</v>
      </c>
      <c r="LB9" s="211"/>
      <c r="LC9" s="211">
        <v>4</v>
      </c>
      <c r="LD9" s="212">
        <v>0.5</v>
      </c>
      <c r="LE9" s="211">
        <v>529.94403762397337</v>
      </c>
      <c r="LF9" t="s">
        <v>1271</v>
      </c>
      <c r="LG9" t="s">
        <v>309</v>
      </c>
      <c r="LH9" s="266">
        <v>5</v>
      </c>
      <c r="LI9" s="265">
        <v>0.625</v>
      </c>
      <c r="LJ9" s="266">
        <v>7</v>
      </c>
      <c r="LK9" s="265">
        <v>0.875</v>
      </c>
      <c r="LL9" s="262">
        <v>3</v>
      </c>
      <c r="LM9" s="261">
        <v>0.375</v>
      </c>
      <c r="LN9" s="262">
        <v>1</v>
      </c>
      <c r="LO9" s="265">
        <v>0.125</v>
      </c>
      <c r="LP9" s="209">
        <v>8</v>
      </c>
      <c r="LQ9" s="283">
        <v>8</v>
      </c>
      <c r="LT9" s="18" t="s">
        <v>309</v>
      </c>
      <c r="LU9" s="276" t="str">
        <f t="shared" si="40"/>
        <v>normal</v>
      </c>
      <c r="LV9" s="209"/>
      <c r="LW9" s="209"/>
      <c r="LX9" s="211">
        <f t="shared" si="52"/>
        <v>3</v>
      </c>
      <c r="LY9" s="211"/>
      <c r="LZ9" s="212">
        <f t="shared" si="0"/>
        <v>0.375</v>
      </c>
      <c r="MA9" s="211">
        <f t="shared" si="1"/>
        <v>65.853487850632291</v>
      </c>
      <c r="MB9" s="211"/>
      <c r="MC9" s="211">
        <f t="shared" si="2"/>
        <v>5</v>
      </c>
      <c r="MD9" s="212">
        <f t="shared" si="3"/>
        <v>0.625</v>
      </c>
      <c r="ME9" s="211">
        <f t="shared" si="4"/>
        <v>571.21286443943904</v>
      </c>
      <c r="MF9" t="str">
        <f t="shared" si="53"/>
        <v>normal</v>
      </c>
      <c r="MG9" t="str">
        <f t="shared" si="41"/>
        <v>soft</v>
      </c>
      <c r="MH9" s="266">
        <f t="shared" si="5"/>
        <v>2</v>
      </c>
      <c r="MI9" s="265">
        <f t="shared" si="6"/>
        <v>0.25</v>
      </c>
      <c r="MJ9" s="266">
        <f t="shared" si="42"/>
        <v>5</v>
      </c>
      <c r="MK9" s="265">
        <f>MJ9/MP9</f>
        <v>0.625</v>
      </c>
      <c r="ML9" s="262">
        <f t="shared" si="8"/>
        <v>6</v>
      </c>
      <c r="MM9" s="261">
        <f t="shared" si="9"/>
        <v>0.75</v>
      </c>
      <c r="MN9" s="262">
        <f t="shared" si="10"/>
        <v>3</v>
      </c>
      <c r="MO9" s="265">
        <f t="shared" si="11"/>
        <v>0.375</v>
      </c>
      <c r="MP9" s="209">
        <f t="shared" si="12"/>
        <v>8</v>
      </c>
      <c r="MQ9" s="283">
        <f t="shared" si="43"/>
        <v>8</v>
      </c>
      <c r="MT9" s="18" t="s">
        <v>309</v>
      </c>
      <c r="MU9" s="276" t="str">
        <f t="shared" si="44"/>
        <v>normal</v>
      </c>
      <c r="MV9" s="209"/>
      <c r="MW9" s="209"/>
      <c r="MX9" s="211">
        <f t="shared" si="54"/>
        <v>0</v>
      </c>
      <c r="MY9" s="211"/>
      <c r="MZ9" s="212">
        <f t="shared" si="13"/>
        <v>0</v>
      </c>
      <c r="NA9" s="211">
        <f t="shared" si="14"/>
        <v>0</v>
      </c>
      <c r="NB9" s="211"/>
      <c r="NC9" s="211">
        <f t="shared" si="15"/>
        <v>0</v>
      </c>
      <c r="ND9" s="212">
        <f t="shared" si="16"/>
        <v>0</v>
      </c>
      <c r="NE9" s="211">
        <f t="shared" si="17"/>
        <v>0</v>
      </c>
      <c r="NF9" t="str">
        <f t="shared" si="55"/>
        <v>normal</v>
      </c>
      <c r="NG9" t="str">
        <f t="shared" si="45"/>
        <v>soft</v>
      </c>
      <c r="NH9" s="266">
        <f t="shared" si="18"/>
        <v>0</v>
      </c>
      <c r="NI9" s="265" t="e">
        <f t="shared" si="19"/>
        <v>#DIV/0!</v>
      </c>
      <c r="NJ9" s="266">
        <f t="shared" si="46"/>
        <v>2</v>
      </c>
      <c r="NK9" s="265" t="e">
        <f t="shared" si="20"/>
        <v>#DIV/0!</v>
      </c>
      <c r="NL9" s="262">
        <f t="shared" si="21"/>
        <v>0</v>
      </c>
      <c r="NM9" s="261" t="e">
        <f t="shared" si="22"/>
        <v>#DIV/0!</v>
      </c>
      <c r="NN9" s="262">
        <f t="shared" si="23"/>
        <v>6</v>
      </c>
      <c r="NO9" s="265" t="e">
        <f t="shared" si="24"/>
        <v>#DIV/0!</v>
      </c>
      <c r="NP9" s="209">
        <f t="shared" si="25"/>
        <v>0</v>
      </c>
      <c r="NQ9" s="283">
        <f t="shared" si="47"/>
        <v>8</v>
      </c>
      <c r="NT9" s="18" t="s">
        <v>309</v>
      </c>
      <c r="NU9" s="276" t="str">
        <f t="shared" si="48"/>
        <v>normal</v>
      </c>
      <c r="NV9" s="209"/>
      <c r="NW9" s="209"/>
      <c r="NX9" s="211">
        <f t="shared" si="56"/>
        <v>8</v>
      </c>
      <c r="NY9" s="211"/>
      <c r="NZ9" s="212">
        <f t="shared" si="26"/>
        <v>1</v>
      </c>
      <c r="OA9" s="211">
        <f t="shared" si="27"/>
        <v>0</v>
      </c>
      <c r="OB9" s="211"/>
      <c r="OC9" s="211">
        <f t="shared" si="28"/>
        <v>8</v>
      </c>
      <c r="OD9" s="212">
        <f t="shared" si="29"/>
        <v>1</v>
      </c>
      <c r="OE9" s="211">
        <f t="shared" si="30"/>
        <v>0</v>
      </c>
      <c r="OF9" t="str">
        <f t="shared" si="57"/>
        <v>normal</v>
      </c>
      <c r="OG9" t="str">
        <f t="shared" si="49"/>
        <v>soft</v>
      </c>
      <c r="OH9" s="266">
        <f t="shared" si="31"/>
        <v>0</v>
      </c>
      <c r="OI9" s="265" t="e">
        <f t="shared" si="32"/>
        <v>#DIV/0!</v>
      </c>
      <c r="OJ9" s="266">
        <f t="shared" si="50"/>
        <v>0</v>
      </c>
      <c r="OK9" s="265" t="e">
        <f t="shared" si="33"/>
        <v>#DIV/0!</v>
      </c>
      <c r="OL9" s="262">
        <f t="shared" si="34"/>
        <v>0</v>
      </c>
      <c r="OM9" s="261" t="e">
        <f t="shared" si="35"/>
        <v>#DIV/0!</v>
      </c>
      <c r="ON9" s="262">
        <f t="shared" si="36"/>
        <v>0</v>
      </c>
      <c r="OO9" s="265" t="e">
        <f t="shared" si="37"/>
        <v>#DIV/0!</v>
      </c>
      <c r="OP9" s="209">
        <f t="shared" si="38"/>
        <v>0</v>
      </c>
      <c r="OQ9" s="283">
        <f t="shared" si="51"/>
        <v>0</v>
      </c>
    </row>
    <row r="10" spans="1:408"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1245</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1245</v>
      </c>
      <c r="KX10" s="173">
        <v>38</v>
      </c>
      <c r="KY10" s="173"/>
      <c r="KZ10" s="205">
        <v>0.48101265822784811</v>
      </c>
      <c r="LA10" s="173">
        <v>-2941.2135804020763</v>
      </c>
      <c r="LB10" s="173"/>
      <c r="LC10" s="173">
        <v>38</v>
      </c>
      <c r="LD10" s="205">
        <v>0.48101265822784811</v>
      </c>
      <c r="LE10" s="173">
        <v>-11459.941049436022</v>
      </c>
      <c r="LH10" s="7">
        <v>44</v>
      </c>
      <c r="LJ10" s="7">
        <v>53</v>
      </c>
      <c r="LL10" s="7">
        <v>35</v>
      </c>
      <c r="LN10" s="7">
        <v>26</v>
      </c>
      <c r="LO10"/>
      <c r="LP10">
        <v>79</v>
      </c>
      <c r="LQ10" s="282">
        <v>79</v>
      </c>
      <c r="LT10" t="s">
        <v>1245</v>
      </c>
      <c r="LX10" s="173">
        <f>SUM(LX2:LX9)</f>
        <v>37</v>
      </c>
      <c r="LY10" s="173"/>
      <c r="LZ10" s="205">
        <f t="shared" si="0"/>
        <v>0.46835443037974683</v>
      </c>
      <c r="MA10" s="173">
        <f>SUM(MA2:MA9)</f>
        <v>-6220.708085957508</v>
      </c>
      <c r="MB10" s="173"/>
      <c r="MC10" s="173">
        <f>SUM(MC2:MC9)</f>
        <v>37</v>
      </c>
      <c r="MD10" s="205">
        <f t="shared" si="3"/>
        <v>0.46835443037974683</v>
      </c>
      <c r="ME10" s="173">
        <f>SUM(ME2:ME9)</f>
        <v>10274.840870549604</v>
      </c>
      <c r="MH10" s="7">
        <f>SUM(MH2:MH9)</f>
        <v>35</v>
      </c>
      <c r="MI10" s="265">
        <f t="shared" si="6"/>
        <v>0.44303797468354428</v>
      </c>
      <c r="MJ10" s="7">
        <f>SUM(MJ2:MJ9)</f>
        <v>53</v>
      </c>
      <c r="MK10" s="265">
        <f>MJ10/MP10</f>
        <v>0.67088607594936711</v>
      </c>
      <c r="ML10" s="7">
        <f>SUM(ML2:ML9)</f>
        <v>44</v>
      </c>
      <c r="MM10" s="261">
        <f t="shared" si="9"/>
        <v>0.55696202531645567</v>
      </c>
      <c r="MN10" s="7">
        <f>SUM(MN2:MN9)</f>
        <v>26</v>
      </c>
      <c r="MO10" s="265">
        <f t="shared" si="11"/>
        <v>0.32911392405063289</v>
      </c>
      <c r="MP10">
        <f t="shared" si="12"/>
        <v>79</v>
      </c>
      <c r="MQ10" s="282">
        <f>SUM(MQ2:MQ9)</f>
        <v>79</v>
      </c>
      <c r="MT10" t="s">
        <v>1245</v>
      </c>
      <c r="MX10" s="173">
        <f>SUM(MX2:MX9)</f>
        <v>0</v>
      </c>
      <c r="MY10" s="173"/>
      <c r="MZ10" s="205">
        <f t="shared" si="13"/>
        <v>0</v>
      </c>
      <c r="NA10" s="173">
        <f>SUM(NA2:NA9)</f>
        <v>0</v>
      </c>
      <c r="NB10" s="173"/>
      <c r="NC10" s="173">
        <f>SUM(NC2:NC9)</f>
        <v>0</v>
      </c>
      <c r="ND10" s="205">
        <f t="shared" si="16"/>
        <v>0</v>
      </c>
      <c r="NE10" s="173">
        <f>SUM(NE2:NE9)</f>
        <v>0</v>
      </c>
      <c r="NH10" s="7">
        <f>SUM(NH2:NH9)</f>
        <v>0</v>
      </c>
      <c r="NI10" s="265" t="e">
        <f t="shared" si="19"/>
        <v>#DIV/0!</v>
      </c>
      <c r="NJ10" s="7">
        <f>SUM(NJ2:NJ9)</f>
        <v>46</v>
      </c>
      <c r="NK10" s="265" t="e">
        <f t="shared" si="20"/>
        <v>#DIV/0!</v>
      </c>
      <c r="NL10" s="7">
        <f>SUM(NL2:NL9)</f>
        <v>0</v>
      </c>
      <c r="NM10" s="261" t="e">
        <f t="shared" si="22"/>
        <v>#DIV/0!</v>
      </c>
      <c r="NN10" s="7">
        <f>SUM(NN2:NN9)</f>
        <v>33</v>
      </c>
      <c r="NO10" s="265" t="e">
        <f t="shared" si="24"/>
        <v>#DIV/0!</v>
      </c>
      <c r="NP10">
        <f t="shared" si="25"/>
        <v>0</v>
      </c>
      <c r="NQ10" s="282">
        <f>SUM(NQ2:NQ9)</f>
        <v>79</v>
      </c>
      <c r="NT10" t="s">
        <v>1245</v>
      </c>
      <c r="NX10" s="173">
        <f>SUM(NX2:NX9)</f>
        <v>79</v>
      </c>
      <c r="NY10" s="173"/>
      <c r="NZ10" s="205">
        <f t="shared" si="26"/>
        <v>1</v>
      </c>
      <c r="OA10" s="173">
        <f>SUM(OA2:OA9)</f>
        <v>0</v>
      </c>
      <c r="OB10" s="173"/>
      <c r="OC10" s="173">
        <f>SUM(OC2:OC9)</f>
        <v>79</v>
      </c>
      <c r="OD10" s="205">
        <f t="shared" si="29"/>
        <v>1</v>
      </c>
      <c r="OE10" s="173">
        <f>SUM(OE2:OE9)</f>
        <v>0</v>
      </c>
      <c r="OH10" s="7">
        <f>SUM(OH2:OH9)</f>
        <v>0</v>
      </c>
      <c r="OI10" s="265" t="e">
        <f t="shared" si="32"/>
        <v>#DIV/0!</v>
      </c>
      <c r="OJ10" s="7">
        <f>SUM(OJ2:OJ9)</f>
        <v>0</v>
      </c>
      <c r="OK10" s="265" t="e">
        <f t="shared" si="33"/>
        <v>#DIV/0!</v>
      </c>
      <c r="OL10" s="7">
        <f>SUM(OL2:OL9)</f>
        <v>0</v>
      </c>
      <c r="OM10" s="261" t="e">
        <f t="shared" si="35"/>
        <v>#DIV/0!</v>
      </c>
      <c r="ON10" s="7">
        <f>SUM(ON2:ON9)</f>
        <v>0</v>
      </c>
      <c r="OO10" s="265" t="e">
        <f t="shared" si="37"/>
        <v>#DIV/0!</v>
      </c>
      <c r="OP10">
        <f t="shared" si="38"/>
        <v>0</v>
      </c>
      <c r="OQ10" s="282">
        <f>SUM(OQ2:OQ9)</f>
        <v>0</v>
      </c>
    </row>
    <row r="11" spans="1:408" outlineLevel="1" x14ac:dyDescent="0.25"/>
    <row r="12" spans="1:408"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1284</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1286</v>
      </c>
      <c r="IK12" s="221" t="s">
        <v>1205</v>
      </c>
      <c r="IL12" t="s">
        <v>1287</v>
      </c>
      <c r="IM12" s="113" t="s">
        <v>1288</v>
      </c>
      <c r="IN12" s="198" t="s">
        <v>1289</v>
      </c>
      <c r="IO12" s="198" t="s">
        <v>1290</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1286</v>
      </c>
      <c r="JK12" s="281" t="s">
        <v>1205</v>
      </c>
      <c r="JL12" t="s">
        <v>1287</v>
      </c>
      <c r="JM12" s="113" t="s">
        <v>1288</v>
      </c>
      <c r="JN12" s="198" t="s">
        <v>1289</v>
      </c>
      <c r="JO12" s="113" t="s">
        <v>1290</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1286</v>
      </c>
      <c r="KK12" s="281" t="s">
        <v>1205</v>
      </c>
      <c r="KL12" t="s">
        <v>1287</v>
      </c>
      <c r="KM12" s="113" t="s">
        <v>1288</v>
      </c>
      <c r="KN12" s="198" t="s">
        <v>1289</v>
      </c>
      <c r="KO12" s="113" t="s">
        <v>1290</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1286</v>
      </c>
      <c r="LK12" s="281" t="s">
        <v>1205</v>
      </c>
      <c r="LL12" t="s">
        <v>1287</v>
      </c>
      <c r="LM12" s="113" t="s">
        <v>1288</v>
      </c>
      <c r="LN12" s="198" t="s">
        <v>1289</v>
      </c>
      <c r="LO12" s="113" t="s">
        <v>1290</v>
      </c>
      <c r="LP12" s="278" t="s">
        <v>1250</v>
      </c>
      <c r="LQ12" s="277" t="s">
        <v>1249</v>
      </c>
      <c r="LR12" s="275" t="s">
        <v>1267</v>
      </c>
      <c r="LT12" t="s">
        <v>1155</v>
      </c>
      <c r="LU12" s="96">
        <v>20160620</v>
      </c>
      <c r="LV12" s="280" t="s">
        <v>1247</v>
      </c>
      <c r="LW12" s="274" t="s">
        <v>1265</v>
      </c>
      <c r="LX12" s="276" t="s">
        <v>1246</v>
      </c>
      <c r="LY12" s="274" t="s">
        <v>1266</v>
      </c>
      <c r="LZ12" t="s">
        <v>1149</v>
      </c>
      <c r="MA12" t="s">
        <v>1206</v>
      </c>
      <c r="MB12" s="280" t="s">
        <v>1247</v>
      </c>
      <c r="MC12" s="276" t="s">
        <v>1246</v>
      </c>
      <c r="MD12" s="274" t="s">
        <v>1266</v>
      </c>
      <c r="ME12" t="s">
        <v>1147</v>
      </c>
      <c r="MF12" t="s">
        <v>1277</v>
      </c>
      <c r="MG12" t="s">
        <v>1</v>
      </c>
      <c r="MH12" t="s">
        <v>34</v>
      </c>
      <c r="MI12" t="s">
        <v>785</v>
      </c>
      <c r="MJ12" s="113" t="s">
        <v>1286</v>
      </c>
      <c r="MK12" s="281" t="s">
        <v>1205</v>
      </c>
      <c r="ML12" t="s">
        <v>1287</v>
      </c>
      <c r="MM12" s="113" t="s">
        <v>1288</v>
      </c>
      <c r="MN12" s="198" t="s">
        <v>1289</v>
      </c>
      <c r="MO12" s="113" t="s">
        <v>1290</v>
      </c>
      <c r="MP12" s="278" t="s">
        <v>1250</v>
      </c>
      <c r="MQ12" s="277" t="s">
        <v>1249</v>
      </c>
      <c r="MR12" s="275" t="s">
        <v>1267</v>
      </c>
      <c r="MT12" t="s">
        <v>1155</v>
      </c>
      <c r="MU12" s="96">
        <v>20160621</v>
      </c>
      <c r="MV12" s="280" t="s">
        <v>1247</v>
      </c>
      <c r="MW12" s="274" t="s">
        <v>1265</v>
      </c>
      <c r="MX12" s="276" t="s">
        <v>1246</v>
      </c>
      <c r="MY12" s="274" t="s">
        <v>1266</v>
      </c>
      <c r="MZ12" t="s">
        <v>1149</v>
      </c>
      <c r="NA12" t="s">
        <v>1206</v>
      </c>
      <c r="NB12" s="280" t="s">
        <v>1247</v>
      </c>
      <c r="NC12" s="276" t="s">
        <v>1246</v>
      </c>
      <c r="ND12" s="274" t="s">
        <v>1266</v>
      </c>
      <c r="NE12" t="s">
        <v>1147</v>
      </c>
      <c r="NF12" t="s">
        <v>1277</v>
      </c>
      <c r="NG12" t="s">
        <v>1</v>
      </c>
      <c r="NH12" t="s">
        <v>34</v>
      </c>
      <c r="NI12" t="s">
        <v>785</v>
      </c>
      <c r="NJ12" s="113" t="s">
        <v>1286</v>
      </c>
      <c r="NK12" s="281" t="s">
        <v>1205</v>
      </c>
      <c r="NL12" t="s">
        <v>1287</v>
      </c>
      <c r="NM12" s="113" t="s">
        <v>1288</v>
      </c>
      <c r="NN12" s="198" t="s">
        <v>1289</v>
      </c>
      <c r="NO12" s="113" t="s">
        <v>1290</v>
      </c>
      <c r="NP12" s="278" t="s">
        <v>1250</v>
      </c>
      <c r="NQ12" s="277" t="s">
        <v>1249</v>
      </c>
      <c r="NR12" s="275" t="s">
        <v>1267</v>
      </c>
      <c r="NT12" t="s">
        <v>1155</v>
      </c>
      <c r="NU12" s="96">
        <v>20160622</v>
      </c>
      <c r="NV12" s="280" t="s">
        <v>1247</v>
      </c>
      <c r="NW12" s="274" t="s">
        <v>1265</v>
      </c>
      <c r="NX12" s="276" t="s">
        <v>1246</v>
      </c>
      <c r="NY12" s="274" t="s">
        <v>1266</v>
      </c>
      <c r="NZ12" t="s">
        <v>1149</v>
      </c>
      <c r="OA12" t="s">
        <v>1206</v>
      </c>
      <c r="OB12" s="280" t="s">
        <v>1247</v>
      </c>
      <c r="OC12" s="276" t="s">
        <v>1246</v>
      </c>
      <c r="OD12" s="274" t="s">
        <v>1266</v>
      </c>
      <c r="OE12" t="s">
        <v>1147</v>
      </c>
      <c r="OF12" t="s">
        <v>1277</v>
      </c>
      <c r="OG12" t="s">
        <v>1</v>
      </c>
      <c r="OH12" t="s">
        <v>34</v>
      </c>
      <c r="OI12" t="s">
        <v>785</v>
      </c>
      <c r="OJ12" s="113" t="s">
        <v>1286</v>
      </c>
      <c r="OK12" s="281" t="s">
        <v>1205</v>
      </c>
      <c r="OL12" t="s">
        <v>1287</v>
      </c>
      <c r="OM12" s="113" t="s">
        <v>1288</v>
      </c>
      <c r="ON12" s="198" t="s">
        <v>1289</v>
      </c>
      <c r="OO12" s="113" t="s">
        <v>1290</v>
      </c>
      <c r="OP12" s="278" t="s">
        <v>1250</v>
      </c>
      <c r="OQ12" s="277" t="s">
        <v>1249</v>
      </c>
      <c r="OR12" s="275" t="s">
        <v>1267</v>
      </c>
    </row>
    <row r="13" spans="1:408" ht="15.75" thickBot="1" x14ac:dyDescent="0.3">
      <c r="A13" s="4"/>
      <c r="B13" s="168"/>
      <c r="C13" s="168"/>
      <c r="X13">
        <v>0.25</v>
      </c>
      <c r="AH13" s="96">
        <v>0.25</v>
      </c>
      <c r="AS13" s="96">
        <v>0.25</v>
      </c>
      <c r="BD13" s="96">
        <v>0.25</v>
      </c>
      <c r="BH13" s="141">
        <v>42522</v>
      </c>
      <c r="BI13" t="s">
        <v>1154</v>
      </c>
      <c r="BJ13" s="175">
        <f>SUM(BJ14:BJ92)/79</f>
        <v>0.46835443037974683</v>
      </c>
      <c r="BP13" s="1"/>
      <c r="BQ13" s="173">
        <f>SUM(BQ14:BQ92)</f>
        <v>21513259.797716778</v>
      </c>
      <c r="BR13" s="173">
        <f>SUM(BR14:BR92)</f>
        <v>9650.9666599788234</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21513259.797716778</v>
      </c>
      <c r="CH13" s="193">
        <f>SUM(CH14:CH92)</f>
        <v>18490.945996715393</v>
      </c>
      <c r="CI13" s="193">
        <f>SUM(CI14:CI92)</f>
        <v>74619.359864498183</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21513259.797716778</v>
      </c>
      <c r="CY13" s="199">
        <f>SUM(CY14:CY92)</f>
        <v>23103.426702938999</v>
      </c>
      <c r="CZ13" s="199">
        <f>SUM(CZ14:CZ92)</f>
        <v>-15021.879927494043</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21585679.797716778</v>
      </c>
      <c r="DP13" s="199">
        <f>SUM(DP14:DP92)</f>
        <v>1019.2761500777799</v>
      </c>
      <c r="DQ13" s="199">
        <f>SUM(DQ14:DQ92)</f>
        <v>-4259.0773632041137</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v>0.50632911392405067</v>
      </c>
      <c r="KU13" s="270">
        <v>0.67088607594936711</v>
      </c>
      <c r="KV13" s="270">
        <v>0.44303797468354428</v>
      </c>
      <c r="KW13" s="270"/>
      <c r="KX13" s="270">
        <v>0.49367088607594939</v>
      </c>
      <c r="KY13" s="270">
        <v>0.46835443037974683</v>
      </c>
      <c r="KZ13" s="270">
        <v>0.55696202531645567</v>
      </c>
      <c r="LA13" s="271">
        <v>0.48101265822784811</v>
      </c>
      <c r="LB13" s="271">
        <v>0.48101265822784811</v>
      </c>
      <c r="LC13" s="271">
        <v>0.53164556962025311</v>
      </c>
      <c r="LD13" s="271">
        <v>0.48101265822784811</v>
      </c>
      <c r="LJ13" s="201"/>
      <c r="LK13" s="190">
        <v>0.25</v>
      </c>
      <c r="LL13" s="193">
        <v>22098233.863920603</v>
      </c>
      <c r="LM13" s="193">
        <v>27180597.797691096</v>
      </c>
      <c r="LN13" s="199">
        <v>-2941.2135804020663</v>
      </c>
      <c r="LO13" s="199">
        <v>2070.0917830614271</v>
      </c>
      <c r="LP13" s="199">
        <v>-11459.941049436016</v>
      </c>
      <c r="LQ13" s="199">
        <v>1031.1186365088274</v>
      </c>
      <c r="LR13" s="199">
        <v>-12649.397665505785</v>
      </c>
      <c r="LT13" s="270">
        <f>COUNTIF(LT14:LT92,1)/79</f>
        <v>0.67088607594936711</v>
      </c>
      <c r="LU13" s="270">
        <f>COUNTIF(LU14:LU92,1)/79</f>
        <v>0.67088607594936711</v>
      </c>
      <c r="LV13" s="270">
        <f t="shared" ref="LV13" si="62">COUNTIF(LV14:LV92,1)/79</f>
        <v>0.54430379746835444</v>
      </c>
      <c r="LW13" s="270"/>
      <c r="LX13" s="270">
        <f t="shared" ref="LX13:LZ13" si="63">COUNTIF(LX14:LX92,1)/79</f>
        <v>0.35443037974683544</v>
      </c>
      <c r="LY13" s="270">
        <f t="shared" si="63"/>
        <v>0.50632911392405067</v>
      </c>
      <c r="LZ13" s="270">
        <f t="shared" si="63"/>
        <v>0.44303797468354428</v>
      </c>
      <c r="MA13" s="271">
        <f>SUM(MA14:MA92)/79</f>
        <v>0.46835443037974683</v>
      </c>
      <c r="MB13" s="271">
        <f>SUM(MB14:MB92)/79</f>
        <v>0.46835443037974683</v>
      </c>
      <c r="MC13" s="271">
        <f>SUM(MC14:MC92)/79</f>
        <v>0.55696202531645567</v>
      </c>
      <c r="MD13" s="271">
        <f>SUM(MD14:MD92)/79</f>
        <v>0.53164556962025311</v>
      </c>
      <c r="MJ13" s="201"/>
      <c r="MK13" s="190">
        <v>0.25</v>
      </c>
      <c r="ML13" s="193">
        <f t="shared" ref="ML13:MR13" si="64">SUM(ML14:ML92)</f>
        <v>21513259.797716778</v>
      </c>
      <c r="MM13" s="193">
        <f t="shared" si="64"/>
        <v>25795875.797150023</v>
      </c>
      <c r="MN13" s="199">
        <f t="shared" si="64"/>
        <v>-6220.7080859575099</v>
      </c>
      <c r="MO13" s="199">
        <f t="shared" si="64"/>
        <v>-8464.3297170613641</v>
      </c>
      <c r="MP13" s="199">
        <f t="shared" si="64"/>
        <v>10274.8408705496</v>
      </c>
      <c r="MQ13" s="199">
        <f t="shared" si="64"/>
        <v>2743.1429077341063</v>
      </c>
      <c r="MR13" s="199">
        <f t="shared" si="64"/>
        <v>2908.0578576407547</v>
      </c>
      <c r="MT13" s="270">
        <f>COUNTIF(MT14:MT92,1)/79</f>
        <v>0.67088607594936711</v>
      </c>
      <c r="MU13" s="270">
        <f>COUNTIF(MU14:MU92,1)/79</f>
        <v>0.58227848101265822</v>
      </c>
      <c r="MV13" s="270">
        <f t="shared" ref="MV13" si="65">COUNTIF(MV14:MV92,1)/79</f>
        <v>0.51898734177215189</v>
      </c>
      <c r="MW13" s="270"/>
      <c r="MX13" s="270">
        <f t="shared" ref="MX13:MZ13" si="66">COUNTIF(MX14:MX92,1)/79</f>
        <v>0.39240506329113922</v>
      </c>
      <c r="MY13" s="270">
        <f t="shared" si="66"/>
        <v>0.4050632911392405</v>
      </c>
      <c r="MZ13" s="270">
        <f t="shared" si="66"/>
        <v>0</v>
      </c>
      <c r="NA13" s="271">
        <f>SUM(NA14:NA92)/79</f>
        <v>0</v>
      </c>
      <c r="NB13" s="271">
        <f>SUM(NB14:NB92)/79</f>
        <v>0</v>
      </c>
      <c r="NC13" s="271">
        <f>SUM(NC14:NC92)/79</f>
        <v>0</v>
      </c>
      <c r="ND13" s="271">
        <f>SUM(ND14:ND92)/79</f>
        <v>0</v>
      </c>
      <c r="NJ13" s="201"/>
      <c r="NK13" s="190">
        <v>0.25</v>
      </c>
      <c r="NL13" s="193">
        <f t="shared" ref="NL13:NR13" si="67">SUM(NL14:NL92)</f>
        <v>21513259.797716778</v>
      </c>
      <c r="NM13" s="193">
        <f t="shared" si="67"/>
        <v>22337244.537365437</v>
      </c>
      <c r="NN13" s="199">
        <f t="shared" si="67"/>
        <v>0</v>
      </c>
      <c r="NO13" s="199">
        <f t="shared" si="67"/>
        <v>0</v>
      </c>
      <c r="NP13" s="199">
        <f t="shared" si="67"/>
        <v>0</v>
      </c>
      <c r="NQ13" s="199">
        <f t="shared" si="67"/>
        <v>0</v>
      </c>
      <c r="NR13" s="199">
        <f t="shared" si="67"/>
        <v>0</v>
      </c>
      <c r="NT13" s="270">
        <f>COUNTIF(NT14:NT92,1)/79</f>
        <v>0.58227848101265822</v>
      </c>
      <c r="NU13" s="270">
        <f>COUNTIF(NU14:NU92,1)/79</f>
        <v>0</v>
      </c>
      <c r="NV13" s="270">
        <f t="shared" ref="NV13" si="68">COUNTIF(NV14:NV92,1)/79</f>
        <v>0</v>
      </c>
      <c r="NW13" s="270"/>
      <c r="NX13" s="270">
        <f t="shared" ref="NX13:NZ13" si="69">COUNTIF(NX14:NX92,1)/79</f>
        <v>0</v>
      </c>
      <c r="NY13" s="270">
        <f t="shared" si="69"/>
        <v>0</v>
      </c>
      <c r="NZ13" s="270">
        <f t="shared" si="69"/>
        <v>0</v>
      </c>
      <c r="OA13" s="271">
        <f>SUM(OA14:OA92)/79</f>
        <v>1</v>
      </c>
      <c r="OB13" s="271">
        <f>SUM(OB14:OB92)/79</f>
        <v>1</v>
      </c>
      <c r="OC13" s="271">
        <f>SUM(OC14:OC92)/79</f>
        <v>1</v>
      </c>
      <c r="OD13" s="271">
        <f>SUM(OD14:OD92)/79</f>
        <v>1</v>
      </c>
      <c r="OJ13" s="201"/>
      <c r="OK13" s="190">
        <v>0.25</v>
      </c>
      <c r="OL13" s="193">
        <f t="shared" ref="OL13:OR13" si="70">SUM(OL14:OL92)</f>
        <v>21513259.797716778</v>
      </c>
      <c r="OM13" s="193">
        <f t="shared" si="70"/>
        <v>17278129.949187245</v>
      </c>
      <c r="ON13" s="199">
        <f t="shared" si="70"/>
        <v>0</v>
      </c>
      <c r="OO13" s="199">
        <f t="shared" si="70"/>
        <v>0</v>
      </c>
      <c r="OP13" s="199">
        <f t="shared" si="70"/>
        <v>0</v>
      </c>
      <c r="OQ13" s="199">
        <f t="shared" si="70"/>
        <v>0</v>
      </c>
      <c r="OR13" s="199">
        <f t="shared" si="70"/>
        <v>0</v>
      </c>
    </row>
    <row r="14" spans="1:408"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91234</v>
      </c>
      <c r="BR14" s="145">
        <f>IF(BJ14=1,ABS(BQ14*BK14),-ABS(BQ14*BK14))</f>
        <v>608.59551243161525</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91234</v>
      </c>
      <c r="CH14" s="145">
        <f t="shared" ref="CH14:CH45" si="76">IF(BX14=1,ABS(CG14*BZ14),-ABS(CG14*BZ14))</f>
        <v>494.64216867488562</v>
      </c>
      <c r="CI14" s="145">
        <f>IF(BY14=1,ABS(CG14*BZ14),-ABS(CG14*BZ14))</f>
        <v>494.64216867488562</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91234</v>
      </c>
      <c r="CY14" s="200">
        <f>IF(CO14=1,ABS(CX14*CQ14),-ABS(CX14*CQ14))</f>
        <v>2022.5632115067808</v>
      </c>
      <c r="CZ14" s="200">
        <f>IF(CP14=1,ABS(CX14*CQ14),-ABS(CX14*CQ14))</f>
        <v>2022.5632115067808</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91234</v>
      </c>
      <c r="DP14" s="200">
        <f t="shared" ref="DP14:DP77" si="85">IF(DF14=1,ABS(DO14*DH14),-ABS(DO14*DH14))</f>
        <v>-481.30480656501095</v>
      </c>
      <c r="DQ14" s="200">
        <f>IF(DG14=1,ABS(DO14*DH14),-ABS(DO14*DH14))</f>
        <v>-481.30480656501095</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1273</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v>-1</v>
      </c>
      <c r="KU14" s="242">
        <v>1</v>
      </c>
      <c r="KV14" s="217">
        <v>-1</v>
      </c>
      <c r="KW14" s="243">
        <v>-3</v>
      </c>
      <c r="KX14">
        <v>1</v>
      </c>
      <c r="KY14">
        <v>1</v>
      </c>
      <c r="KZ14" s="217">
        <v>-1</v>
      </c>
      <c r="LA14">
        <v>0</v>
      </c>
      <c r="LB14">
        <v>1</v>
      </c>
      <c r="LC14">
        <v>0</v>
      </c>
      <c r="LD14">
        <v>0</v>
      </c>
      <c r="LE14" s="252">
        <v>-2.1479713603800001E-2</v>
      </c>
      <c r="LF14" s="206">
        <v>42531</v>
      </c>
      <c r="LG14">
        <v>60</v>
      </c>
      <c r="LH14" t="s">
        <v>1273</v>
      </c>
      <c r="LI14">
        <v>2</v>
      </c>
      <c r="LJ14" s="256">
        <v>2</v>
      </c>
      <c r="LK14">
        <v>3</v>
      </c>
      <c r="LL14" s="139">
        <v>95120</v>
      </c>
      <c r="LM14" s="139">
        <v>142680</v>
      </c>
      <c r="LN14" s="200">
        <v>-2043.1503579934561</v>
      </c>
      <c r="LO14" s="200">
        <v>-3064.7255369901841</v>
      </c>
      <c r="LP14" s="200">
        <v>2043.1503579934561</v>
      </c>
      <c r="LQ14" s="200">
        <v>-2043.1503579934561</v>
      </c>
      <c r="LR14" s="200">
        <v>-2043.1503579934561</v>
      </c>
      <c r="LT14">
        <f>KU14</f>
        <v>1</v>
      </c>
      <c r="LU14" s="242">
        <v>1</v>
      </c>
      <c r="LV14" s="217">
        <v>-1</v>
      </c>
      <c r="LW14" s="243">
        <v>-4</v>
      </c>
      <c r="LX14">
        <f>IF(VLOOKUP($C14,LT$2:LU$9,2)="normal",LV14,-LV14)</f>
        <v>1</v>
      </c>
      <c r="LY14">
        <f>IF(LW14&lt;0,LV14*-1,LV14)</f>
        <v>1</v>
      </c>
      <c r="LZ14" s="217">
        <v>-1</v>
      </c>
      <c r="MA14">
        <f>IF(LU14=LZ14,1,0)</f>
        <v>0</v>
      </c>
      <c r="MB14">
        <f>IF(LZ14=LV14,1,0)</f>
        <v>1</v>
      </c>
      <c r="MC14">
        <f>IF(LZ14=LX14,1,0)</f>
        <v>0</v>
      </c>
      <c r="MD14">
        <f>IF(LZ14=LY14,1,0)</f>
        <v>0</v>
      </c>
      <c r="ME14" s="252">
        <v>-4.0853658536600002E-2</v>
      </c>
      <c r="MF14" s="206">
        <v>42535</v>
      </c>
      <c r="MG14">
        <v>60</v>
      </c>
      <c r="MH14" t="str">
        <f t="shared" ref="MH14:MH77" si="86">IF(LU14="","FALSE","TRUE")</f>
        <v>TRUE</v>
      </c>
      <c r="MI14">
        <f>VLOOKUP($A14,'FuturesInfo (3)'!$A$2:$V$80,22)</f>
        <v>2</v>
      </c>
      <c r="MJ14" s="256">
        <v>2</v>
      </c>
      <c r="MK14">
        <f>IF(MJ14=1,MI14,ROUND(MI14*(1+$IK$13),0))</f>
        <v>3</v>
      </c>
      <c r="ML14" s="139">
        <f>VLOOKUP($A14,'FuturesInfo (3)'!$A$2:$O$80,15)*MI14</f>
        <v>91234</v>
      </c>
      <c r="MM14" s="139">
        <f>VLOOKUP($A14,'FuturesInfo (3)'!$A$2:$O$80,15)*MK14</f>
        <v>136851</v>
      </c>
      <c r="MN14" s="200">
        <f>IF(MA14=1,ABS(ML14*ME14),-ABS(ML14*ME14))</f>
        <v>-3727.2426829281644</v>
      </c>
      <c r="MO14" s="200">
        <f>IF(MA14=1,ABS(MM14*ME14),-ABS(MM14*ME14))</f>
        <v>-5590.8640243922464</v>
      </c>
      <c r="MP14" s="200">
        <f>IF(MB14=1,ABS(ML14*ME14),-ABS(ML14*ME14))</f>
        <v>3727.2426829281644</v>
      </c>
      <c r="MQ14" s="200">
        <f>IF(MC14=1,ABS(ML14*ME14),-ABS(ML14*ME14))</f>
        <v>-3727.2426829281644</v>
      </c>
      <c r="MR14" s="200">
        <f>IF(MD14=1,ABS(ML14*ME14),-ABS(ML14*ME14))</f>
        <v>-3727.2426829281644</v>
      </c>
      <c r="MT14">
        <f>LU14</f>
        <v>1</v>
      </c>
      <c r="MU14" s="242">
        <v>-1</v>
      </c>
      <c r="MV14" s="217">
        <v>-1</v>
      </c>
      <c r="MW14" s="243">
        <v>-5</v>
      </c>
      <c r="MX14">
        <f>IF(VLOOKUP($C14,MT$2:MU$9,2)="normal",MV14,-MV14)</f>
        <v>-1</v>
      </c>
      <c r="MY14">
        <f>IF(MW14&lt;0,MV14*-1,MV14)</f>
        <v>1</v>
      </c>
      <c r="MZ14" s="217"/>
      <c r="NA14">
        <f>IF(MU14=MZ14,1,0)</f>
        <v>0</v>
      </c>
      <c r="NB14">
        <f>IF(MZ14=MV14,1,0)</f>
        <v>0</v>
      </c>
      <c r="NC14">
        <f>IF(MZ14=MX14,1,0)</f>
        <v>0</v>
      </c>
      <c r="ND14">
        <f>IF(MZ14=MY14,1,0)</f>
        <v>0</v>
      </c>
      <c r="NE14" s="252"/>
      <c r="NF14" s="206">
        <v>42535</v>
      </c>
      <c r="NG14">
        <v>60</v>
      </c>
      <c r="NH14" t="str">
        <f t="shared" ref="NH14:NH77" si="87">IF(MU14="","FALSE","TRUE")</f>
        <v>TRUE</v>
      </c>
      <c r="NI14">
        <f>VLOOKUP($A14,'FuturesInfo (3)'!$A$2:$V$80,22)</f>
        <v>2</v>
      </c>
      <c r="NJ14" s="256">
        <v>2</v>
      </c>
      <c r="NK14">
        <f>IF(NJ14=1,ROUND(NI14*(1+NK$13),0),ROUND(NI14*(1-NK$13),0))</f>
        <v>2</v>
      </c>
      <c r="NL14" s="139">
        <f>VLOOKUP($A14,'FuturesInfo (3)'!$A$2:$O$80,15)*NI14</f>
        <v>91234</v>
      </c>
      <c r="NM14" s="139">
        <f>VLOOKUP($A14,'FuturesInfo (3)'!$A$2:$O$80,15)*NK14</f>
        <v>91234</v>
      </c>
      <c r="NN14" s="200">
        <f>IF(NA14=1,ABS(NL14*NE14),-ABS(NL14*NE14))</f>
        <v>0</v>
      </c>
      <c r="NO14" s="200">
        <f>IF(NA14=1,ABS(NM14*NE14),-ABS(NM14*NE14))</f>
        <v>0</v>
      </c>
      <c r="NP14" s="200">
        <f>IF(NB14=1,ABS(NL14*NE14),-ABS(NL14*NE14))</f>
        <v>0</v>
      </c>
      <c r="NQ14" s="200">
        <f>IF(NC14=1,ABS(NL14*NE14),-ABS(NL14*NE14))</f>
        <v>0</v>
      </c>
      <c r="NR14" s="200">
        <f>IF(ND14=1,ABS(NL14*NE14),-ABS(NL14*NE14))</f>
        <v>0</v>
      </c>
      <c r="NT14">
        <f>MU14</f>
        <v>-1</v>
      </c>
      <c r="NU14" s="242"/>
      <c r="NV14" s="217"/>
      <c r="NW14" s="243"/>
      <c r="NX14">
        <f>IF(VLOOKUP($C14,NT$2:NU$9,2)="normal",NV14,-NV14)</f>
        <v>0</v>
      </c>
      <c r="NY14">
        <f>IF(NW14&lt;0,NV14*-1,NV14)</f>
        <v>0</v>
      </c>
      <c r="NZ14" s="217"/>
      <c r="OA14">
        <f>IF(NU14=NZ14,1,0)</f>
        <v>1</v>
      </c>
      <c r="OB14">
        <f>IF(NZ14=NV14,1,0)</f>
        <v>1</v>
      </c>
      <c r="OC14">
        <f>IF(NZ14=NX14,1,0)</f>
        <v>1</v>
      </c>
      <c r="OD14">
        <f>IF(NZ14=NY14,1,0)</f>
        <v>1</v>
      </c>
      <c r="OE14" s="252"/>
      <c r="OF14" s="206"/>
      <c r="OG14">
        <v>60</v>
      </c>
      <c r="OH14" t="str">
        <f t="shared" ref="OH14:OH77" si="88">IF(NU14="","FALSE","TRUE")</f>
        <v>FALSE</v>
      </c>
      <c r="OI14">
        <f>VLOOKUP($A14,'FuturesInfo (3)'!$A$2:$V$80,22)</f>
        <v>2</v>
      </c>
      <c r="OJ14" s="256"/>
      <c r="OK14">
        <f>IF(OJ14=1,ROUND(OI14*(1+OK$13),0),ROUND(OI14*(1-OK$13),0))</f>
        <v>2</v>
      </c>
      <c r="OL14" s="139">
        <f>VLOOKUP($A14,'FuturesInfo (3)'!$A$2:$O$80,15)*OI14</f>
        <v>91234</v>
      </c>
      <c r="OM14" s="139">
        <f>VLOOKUP($A14,'FuturesInfo (3)'!$A$2:$O$80,15)*OK14</f>
        <v>91234</v>
      </c>
      <c r="ON14" s="200">
        <f>IF(OA14=1,ABS(OL14*OE14),-ABS(OL14*OE14))</f>
        <v>0</v>
      </c>
      <c r="OO14" s="200">
        <f>IF(OA14=1,ABS(OM14*OE14),-ABS(OM14*OE14))</f>
        <v>0</v>
      </c>
      <c r="OP14" s="200">
        <f>IF(OB14=1,ABS(OL14*OE14),-ABS(OL14*OE14))</f>
        <v>0</v>
      </c>
      <c r="OQ14" s="200">
        <f>IF(OC14=1,ABS(OL14*OE14),-ABS(OL14*OE14))</f>
        <v>0</v>
      </c>
      <c r="OR14" s="200">
        <f>IF(OD14=1,ABS(OL14*OE14),-ABS(OL14*OE14))</f>
        <v>0</v>
      </c>
    </row>
    <row r="15" spans="1:408"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3</v>
      </c>
      <c r="BP15">
        <f t="shared" si="71"/>
        <v>3</v>
      </c>
      <c r="BQ15" s="139">
        <f>VLOOKUP($A15,'FuturesInfo (3)'!$A$2:$O$80,15)*BP15</f>
        <v>223380</v>
      </c>
      <c r="BR15" s="145">
        <f t="shared" ref="BR15:BR78" si="90">IF(BJ15=1,ABS(BQ15*BK15),-ABS(BQ15*BK15))</f>
        <v>985.68119139608689</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3</v>
      </c>
      <c r="CE15">
        <f t="shared" si="75"/>
        <v>3</v>
      </c>
      <c r="CF15">
        <f t="shared" si="75"/>
        <v>3</v>
      </c>
      <c r="CG15" s="139">
        <f>VLOOKUP($A15,'FuturesInfo (3)'!$A$2:$O$80,15)*CE15</f>
        <v>223380</v>
      </c>
      <c r="CH15" s="145">
        <f t="shared" si="76"/>
        <v>4424.2853185538643</v>
      </c>
      <c r="CI15" s="145">
        <f t="shared" ref="CI15:CI78" si="92">IF(BY15=1,ABS(CG15*BZ15),-ABS(CG15*BZ15))</f>
        <v>4424.2853185538643</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3</v>
      </c>
      <c r="CV15">
        <f t="shared" si="80"/>
        <v>2</v>
      </c>
      <c r="CW15">
        <f t="shared" ref="CW15:CW78" si="93">CU15</f>
        <v>3</v>
      </c>
      <c r="CX15" s="139">
        <f>VLOOKUP($A15,'FuturesInfo (3)'!$A$2:$O$80,15)*CW15</f>
        <v>223380</v>
      </c>
      <c r="CY15" s="200">
        <f t="shared" ref="CY15:CY45" si="94">IF(CO15=1,ABS(CX15*CQ15),-ABS(CX15*CQ15))</f>
        <v>-394.39630585414085</v>
      </c>
      <c r="CZ15" s="200">
        <f t="shared" ref="CZ15:CZ78" si="95">IF(CP15=1,ABS(CX15*CQ15),-ABS(CX15*CQ15))</f>
        <v>394.39630585414085</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3</v>
      </c>
      <c r="DM15">
        <f t="shared" si="84"/>
        <v>2</v>
      </c>
      <c r="DN15">
        <f t="shared" ref="DN15:DN78" si="96">DL15</f>
        <v>3</v>
      </c>
      <c r="DO15" s="139">
        <f>VLOOKUP($A15,'FuturesInfo (3)'!$A$2:$O$80,15)*DN15</f>
        <v>223380</v>
      </c>
      <c r="DP15" s="200">
        <f t="shared" si="85"/>
        <v>-2362.2071583524757</v>
      </c>
      <c r="DQ15" s="200">
        <f t="shared" ref="DQ15:DQ78" si="97">IF(DG15=1,ABS(DO15*DH15),-ABS(DO15*DH15))</f>
        <v>2362.2071583524757</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1273</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v>-1</v>
      </c>
      <c r="KU15" s="244">
        <v>1</v>
      </c>
      <c r="KV15" s="218">
        <v>-1</v>
      </c>
      <c r="KW15" s="245">
        <v>12</v>
      </c>
      <c r="KX15">
        <v>-1</v>
      </c>
      <c r="KY15">
        <v>-1</v>
      </c>
      <c r="KZ15" s="218">
        <v>1</v>
      </c>
      <c r="LA15">
        <v>1</v>
      </c>
      <c r="LB15">
        <v>0</v>
      </c>
      <c r="LC15">
        <v>0</v>
      </c>
      <c r="LD15">
        <v>0</v>
      </c>
      <c r="LE15" s="253">
        <v>8.2779210204899992E-3</v>
      </c>
      <c r="LF15" s="206">
        <v>42522</v>
      </c>
      <c r="LG15">
        <v>60</v>
      </c>
      <c r="LH15" t="s">
        <v>1273</v>
      </c>
      <c r="LI15">
        <v>3</v>
      </c>
      <c r="LJ15" s="257">
        <v>1</v>
      </c>
      <c r="LK15">
        <v>3</v>
      </c>
      <c r="LL15" s="139">
        <v>222900</v>
      </c>
      <c r="LM15" s="139">
        <v>222900</v>
      </c>
      <c r="LN15" s="200">
        <v>1845.1485954672207</v>
      </c>
      <c r="LO15" s="200">
        <v>1845.1485954672207</v>
      </c>
      <c r="LP15" s="200">
        <v>-1845.1485954672207</v>
      </c>
      <c r="LQ15" s="200">
        <v>-1845.1485954672207</v>
      </c>
      <c r="LR15" s="200">
        <v>-1845.1485954672207</v>
      </c>
      <c r="LT15">
        <f t="shared" ref="LT15:LT78" si="98">KU15</f>
        <v>1</v>
      </c>
      <c r="LU15" s="244">
        <v>1</v>
      </c>
      <c r="LV15" s="218">
        <v>-1</v>
      </c>
      <c r="LW15" s="245">
        <v>13</v>
      </c>
      <c r="LX15">
        <f t="shared" ref="LX15:LX19" si="99">IF(VLOOKUP($C15,LT$2:LU$9,2)="normal",LV15,-LV15)</f>
        <v>-1</v>
      </c>
      <c r="LY15">
        <f t="shared" ref="LY15:LY78" si="100">IF(LW15&lt;0,LV15*-1,LV15)</f>
        <v>-1</v>
      </c>
      <c r="LZ15" s="218">
        <v>1</v>
      </c>
      <c r="MA15">
        <f>IF(LU15=LZ15,1,0)</f>
        <v>1</v>
      </c>
      <c r="MB15">
        <f t="shared" ref="MB15:MB78" si="101">IF(LZ15=LV15,1,0)</f>
        <v>0</v>
      </c>
      <c r="MC15">
        <f t="shared" ref="MC15:MC78" si="102">IF(LZ15=LX15,1,0)</f>
        <v>0</v>
      </c>
      <c r="MD15">
        <f t="shared" ref="MD15:MD78" si="103">IF(LZ15=LY15,1,0)</f>
        <v>0</v>
      </c>
      <c r="ME15" s="253">
        <v>2.1534320323000002E-3</v>
      </c>
      <c r="MF15" s="206">
        <v>42522</v>
      </c>
      <c r="MG15">
        <v>60</v>
      </c>
      <c r="MH15" t="str">
        <f t="shared" si="86"/>
        <v>TRUE</v>
      </c>
      <c r="MI15">
        <f>VLOOKUP($A15,'FuturesInfo (3)'!$A$2:$V$80,22)</f>
        <v>3</v>
      </c>
      <c r="MJ15" s="257">
        <v>2</v>
      </c>
      <c r="MK15">
        <f t="shared" ref="MK15:MK78" si="104">IF(MJ15=1,MI15,ROUND(MI15*(1+$IK$13),0))</f>
        <v>4</v>
      </c>
      <c r="ML15" s="139">
        <f>VLOOKUP($A15,'FuturesInfo (3)'!$A$2:$O$80,15)*MI15</f>
        <v>223380</v>
      </c>
      <c r="MM15" s="139">
        <f>VLOOKUP($A15,'FuturesInfo (3)'!$A$2:$O$80,15)*MK15</f>
        <v>297840</v>
      </c>
      <c r="MN15" s="200">
        <f t="shared" ref="MN15:MN78" si="105">IF(MA15=1,ABS(ML15*ME15),-ABS(ML15*ME15))</f>
        <v>481.03364737517404</v>
      </c>
      <c r="MO15" s="200">
        <f t="shared" ref="MO15:MO78" si="106">IF(MA15=1,ABS(MM15*ME15),-ABS(MM15*ME15))</f>
        <v>641.37819650023209</v>
      </c>
      <c r="MP15" s="200">
        <f t="shared" ref="MP15:MP78" si="107">IF(MB15=1,ABS(ML15*ME15),-ABS(ML15*ME15))</f>
        <v>-481.03364737517404</v>
      </c>
      <c r="MQ15" s="200">
        <f t="shared" ref="MQ15:MQ78" si="108">IF(MC15=1,ABS(ML15*ME15),-ABS(ML15*ME15))</f>
        <v>-481.03364737517404</v>
      </c>
      <c r="MR15" s="200">
        <f t="shared" ref="MR15:MR20" si="109">IF(MD15=1,ABS(ML15*ME15),-ABS(ML15*ME15))</f>
        <v>-481.03364737517404</v>
      </c>
      <c r="MT15">
        <f t="shared" ref="MT15:MT78" si="110">LU15</f>
        <v>1</v>
      </c>
      <c r="MU15" s="244">
        <v>1</v>
      </c>
      <c r="MV15" s="218">
        <v>-1</v>
      </c>
      <c r="MW15" s="245">
        <v>14</v>
      </c>
      <c r="MX15">
        <f t="shared" ref="MX15:MX19" si="111">IF(VLOOKUP($C15,MT$2:MU$9,2)="normal",MV15,-MV15)</f>
        <v>1</v>
      </c>
      <c r="MY15">
        <f t="shared" ref="MY15:MY78" si="112">IF(MW15&lt;0,MV15*-1,MV15)</f>
        <v>-1</v>
      </c>
      <c r="MZ15" s="218"/>
      <c r="NA15">
        <f>IF(MU15=MZ15,1,0)</f>
        <v>0</v>
      </c>
      <c r="NB15">
        <f t="shared" ref="NB15:NB78" si="113">IF(MZ15=MV15,1,0)</f>
        <v>0</v>
      </c>
      <c r="NC15">
        <f t="shared" ref="NC15:NC78" si="114">IF(MZ15=MX15,1,0)</f>
        <v>0</v>
      </c>
      <c r="ND15">
        <f t="shared" ref="ND15:ND78" si="115">IF(MZ15=MY15,1,0)</f>
        <v>0</v>
      </c>
      <c r="NE15" s="253"/>
      <c r="NF15" s="206">
        <v>42522</v>
      </c>
      <c r="NG15">
        <v>60</v>
      </c>
      <c r="NH15" t="str">
        <f t="shared" si="87"/>
        <v>TRUE</v>
      </c>
      <c r="NI15">
        <f>VLOOKUP($A15,'FuturesInfo (3)'!$A$2:$V$80,22)</f>
        <v>3</v>
      </c>
      <c r="NJ15" s="257">
        <v>2</v>
      </c>
      <c r="NK15">
        <f t="shared" ref="NK15:NK78" si="116">IF(NJ15=1,ROUND(NI15*(1+NK$13),0),ROUND(NI15*(1-NK$13),0))</f>
        <v>2</v>
      </c>
      <c r="NL15" s="139">
        <f>VLOOKUP($A15,'FuturesInfo (3)'!$A$2:$O$80,15)*NI15</f>
        <v>223380</v>
      </c>
      <c r="NM15" s="139">
        <f>VLOOKUP($A15,'FuturesInfo (3)'!$A$2:$O$80,15)*NK15</f>
        <v>148920</v>
      </c>
      <c r="NN15" s="200">
        <f t="shared" ref="NN15:NN78" si="117">IF(NA15=1,ABS(NL15*NE15),-ABS(NL15*NE15))</f>
        <v>0</v>
      </c>
      <c r="NO15" s="200">
        <f t="shared" ref="NO15:NO78" si="118">IF(NA15=1,ABS(NM15*NE15),-ABS(NM15*NE15))</f>
        <v>0</v>
      </c>
      <c r="NP15" s="200">
        <f t="shared" ref="NP15:NP78" si="119">IF(NB15=1,ABS(NL15*NE15),-ABS(NL15*NE15))</f>
        <v>0</v>
      </c>
      <c r="NQ15" s="200">
        <f t="shared" ref="NQ15:NQ78" si="120">IF(NC15=1,ABS(NL15*NE15),-ABS(NL15*NE15))</f>
        <v>0</v>
      </c>
      <c r="NR15" s="200">
        <f t="shared" ref="NR15:NR20" si="121">IF(ND15=1,ABS(NL15*NE15),-ABS(NL15*NE15))</f>
        <v>0</v>
      </c>
      <c r="NT15">
        <f t="shared" ref="NT15:NT78" si="122">MU15</f>
        <v>1</v>
      </c>
      <c r="NU15" s="244"/>
      <c r="NV15" s="218"/>
      <c r="NW15" s="245"/>
      <c r="NX15">
        <f t="shared" ref="NX15:NX19" si="123">IF(VLOOKUP($C15,NT$2:NU$9,2)="normal",NV15,-NV15)</f>
        <v>0</v>
      </c>
      <c r="NY15">
        <f t="shared" ref="NY15:NY78" si="124">IF(NW15&lt;0,NV15*-1,NV15)</f>
        <v>0</v>
      </c>
      <c r="NZ15" s="218"/>
      <c r="OA15">
        <f>IF(NU15=NZ15,1,0)</f>
        <v>1</v>
      </c>
      <c r="OB15">
        <f t="shared" ref="OB15:OB78" si="125">IF(NZ15=NV15,1,0)</f>
        <v>1</v>
      </c>
      <c r="OC15">
        <f t="shared" ref="OC15:OC78" si="126">IF(NZ15=NX15,1,0)</f>
        <v>1</v>
      </c>
      <c r="OD15">
        <f t="shared" ref="OD15:OD78" si="127">IF(NZ15=NY15,1,0)</f>
        <v>1</v>
      </c>
      <c r="OE15" s="253"/>
      <c r="OF15" s="206"/>
      <c r="OG15">
        <v>60</v>
      </c>
      <c r="OH15" t="str">
        <f t="shared" si="88"/>
        <v>FALSE</v>
      </c>
      <c r="OI15">
        <f>VLOOKUP($A15,'FuturesInfo (3)'!$A$2:$V$80,22)</f>
        <v>3</v>
      </c>
      <c r="OJ15" s="257"/>
      <c r="OK15">
        <f t="shared" ref="OK15:OK78" si="128">IF(OJ15=1,ROUND(OI15*(1+OK$13),0),ROUND(OI15*(1-OK$13),0))</f>
        <v>2</v>
      </c>
      <c r="OL15" s="139">
        <f>VLOOKUP($A15,'FuturesInfo (3)'!$A$2:$O$80,15)*OI15</f>
        <v>223380</v>
      </c>
      <c r="OM15" s="139">
        <f>VLOOKUP($A15,'FuturesInfo (3)'!$A$2:$O$80,15)*OK15</f>
        <v>148920</v>
      </c>
      <c r="ON15" s="200">
        <f t="shared" ref="ON15:ON78" si="129">IF(OA15=1,ABS(OL15*OE15),-ABS(OL15*OE15))</f>
        <v>0</v>
      </c>
      <c r="OO15" s="200">
        <f t="shared" ref="OO15:OO78" si="130">IF(OA15=1,ABS(OM15*OE15),-ABS(OM15*OE15))</f>
        <v>0</v>
      </c>
      <c r="OP15" s="200">
        <f t="shared" ref="OP15:OP78" si="131">IF(OB15=1,ABS(OL15*OE15),-ABS(OL15*OE15))</f>
        <v>0</v>
      </c>
      <c r="OQ15" s="200">
        <f t="shared" ref="OQ15:OQ78" si="132">IF(OC15=1,ABS(OL15*OE15),-ABS(OL15*OE15))</f>
        <v>0</v>
      </c>
      <c r="OR15" s="200">
        <f t="shared" ref="OR15:OR20" si="133">IF(OD15=1,ABS(OL15*OE15),-ABS(OL15*OE15))</f>
        <v>0</v>
      </c>
    </row>
    <row r="16" spans="1:408"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4">-AX16+BH16</f>
        <v>0</v>
      </c>
      <c r="BH16">
        <v>-1</v>
      </c>
      <c r="BI16">
        <v>1</v>
      </c>
      <c r="BJ16">
        <f t="shared" si="89"/>
        <v>0</v>
      </c>
      <c r="BK16" s="1">
        <v>1.7917133258699999E-3</v>
      </c>
      <c r="BL16" s="2">
        <v>10</v>
      </c>
      <c r="BM16">
        <v>60</v>
      </c>
      <c r="BN16" t="str">
        <f t="shared" ref="BN16:BN79" si="135">IF(BH16="","FALSE","TRUE")</f>
        <v>TRUE</v>
      </c>
      <c r="BO16">
        <f>VLOOKUP($A16,'FuturesInfo (3)'!$A$2:$V$80,22)</f>
        <v>1</v>
      </c>
      <c r="BP16">
        <f t="shared" si="71"/>
        <v>1</v>
      </c>
      <c r="BQ16" s="139">
        <f>VLOOKUP($A16,'FuturesInfo (3)'!$A$2:$O$80,15)*BP16</f>
        <v>98861.268599999996</v>
      </c>
      <c r="BR16" s="145">
        <f t="shared" si="90"/>
        <v>-177.13105236303338</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98861.268599999996</v>
      </c>
      <c r="CH16" s="145">
        <f t="shared" si="76"/>
        <v>519.3918649895038</v>
      </c>
      <c r="CI16" s="145">
        <f t="shared" si="92"/>
        <v>519.3918649895038</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98861.268599999996</v>
      </c>
      <c r="CY16" s="200">
        <f t="shared" si="94"/>
        <v>-255.51288659415562</v>
      </c>
      <c r="CZ16" s="200">
        <f t="shared" si="95"/>
        <v>-255.51288659415562</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98861.268599999996</v>
      </c>
      <c r="DP16" s="200">
        <f t="shared" si="85"/>
        <v>-1207.7872985209519</v>
      </c>
      <c r="DQ16" s="200">
        <f t="shared" si="97"/>
        <v>-1207.7872985209519</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1273</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v>-1</v>
      </c>
      <c r="KU16" s="244">
        <v>-1</v>
      </c>
      <c r="KV16" s="218">
        <v>-1</v>
      </c>
      <c r="KW16" s="245">
        <v>8</v>
      </c>
      <c r="KX16">
        <v>-1</v>
      </c>
      <c r="KY16">
        <v>-1</v>
      </c>
      <c r="KZ16" s="218">
        <v>1</v>
      </c>
      <c r="LA16">
        <v>0</v>
      </c>
      <c r="LB16">
        <v>0</v>
      </c>
      <c r="LC16">
        <v>0</v>
      </c>
      <c r="LD16">
        <v>0</v>
      </c>
      <c r="LE16" s="253">
        <v>3.51627464956E-2</v>
      </c>
      <c r="LF16" s="206">
        <v>42528</v>
      </c>
      <c r="LG16">
        <v>60</v>
      </c>
      <c r="LH16" t="s">
        <v>1273</v>
      </c>
      <c r="LI16">
        <v>1</v>
      </c>
      <c r="LJ16" s="257">
        <v>2</v>
      </c>
      <c r="LK16">
        <v>1</v>
      </c>
      <c r="LL16" s="139">
        <v>98592.810199999993</v>
      </c>
      <c r="LM16" s="139">
        <v>98592.810199999993</v>
      </c>
      <c r="LN16" s="200">
        <v>-3466.7939913514056</v>
      </c>
      <c r="LO16" s="200">
        <v>-3466.7939913514056</v>
      </c>
      <c r="LP16" s="200">
        <v>-3466.7939913514056</v>
      </c>
      <c r="LQ16" s="200">
        <v>-3466.7939913514056</v>
      </c>
      <c r="LR16" s="200">
        <v>-3466.7939913514056</v>
      </c>
      <c r="LT16">
        <f t="shared" si="98"/>
        <v>-1</v>
      </c>
      <c r="LU16" s="244">
        <v>1</v>
      </c>
      <c r="LV16" s="218">
        <v>1</v>
      </c>
      <c r="LW16" s="245">
        <v>-2</v>
      </c>
      <c r="LX16">
        <f t="shared" si="99"/>
        <v>1</v>
      </c>
      <c r="LY16">
        <f t="shared" si="100"/>
        <v>-1</v>
      </c>
      <c r="LZ16" s="218">
        <v>1</v>
      </c>
      <c r="MA16">
        <f>IF(LU16=LZ16,1,0)</f>
        <v>1</v>
      </c>
      <c r="MB16">
        <f t="shared" si="101"/>
        <v>1</v>
      </c>
      <c r="MC16">
        <f t="shared" si="102"/>
        <v>1</v>
      </c>
      <c r="MD16">
        <f t="shared" si="103"/>
        <v>0</v>
      </c>
      <c r="ME16" s="253">
        <v>9.1806288730800004E-3</v>
      </c>
      <c r="MF16" s="206">
        <v>42528</v>
      </c>
      <c r="MG16">
        <v>60</v>
      </c>
      <c r="MH16" t="str">
        <f t="shared" si="86"/>
        <v>TRUE</v>
      </c>
      <c r="MI16">
        <f>VLOOKUP($A16,'FuturesInfo (3)'!$A$2:$V$80,22)</f>
        <v>1</v>
      </c>
      <c r="MJ16" s="257">
        <v>2</v>
      </c>
      <c r="MK16">
        <f t="shared" si="104"/>
        <v>1</v>
      </c>
      <c r="ML16" s="139">
        <f>VLOOKUP($A16,'FuturesInfo (3)'!$A$2:$O$80,15)*MI16</f>
        <v>98861.268599999996</v>
      </c>
      <c r="MM16" s="139">
        <f>VLOOKUP($A16,'FuturesInfo (3)'!$A$2:$O$80,15)*MK16</f>
        <v>98861.268599999996</v>
      </c>
      <c r="MN16" s="200">
        <f t="shared" si="105"/>
        <v>907.60861693847721</v>
      </c>
      <c r="MO16" s="200">
        <f t="shared" si="106"/>
        <v>907.60861693847721</v>
      </c>
      <c r="MP16" s="200">
        <f t="shared" si="107"/>
        <v>907.60861693847721</v>
      </c>
      <c r="MQ16" s="200">
        <f t="shared" si="108"/>
        <v>907.60861693847721</v>
      </c>
      <c r="MR16" s="200">
        <f t="shared" si="109"/>
        <v>-907.60861693847721</v>
      </c>
      <c r="MT16">
        <f t="shared" si="110"/>
        <v>1</v>
      </c>
      <c r="MU16" s="244">
        <v>1</v>
      </c>
      <c r="MV16" s="218">
        <v>-1</v>
      </c>
      <c r="MW16" s="245">
        <v>-3</v>
      </c>
      <c r="MX16">
        <f t="shared" si="111"/>
        <v>1</v>
      </c>
      <c r="MY16">
        <f t="shared" si="112"/>
        <v>1</v>
      </c>
      <c r="MZ16" s="218"/>
      <c r="NA16">
        <f>IF(MU16=MZ16,1,0)</f>
        <v>0</v>
      </c>
      <c r="NB16">
        <f t="shared" si="113"/>
        <v>0</v>
      </c>
      <c r="NC16">
        <f t="shared" si="114"/>
        <v>0</v>
      </c>
      <c r="ND16">
        <f t="shared" si="115"/>
        <v>0</v>
      </c>
      <c r="NE16" s="253"/>
      <c r="NF16" s="206">
        <v>42528</v>
      </c>
      <c r="NG16">
        <v>60</v>
      </c>
      <c r="NH16" t="str">
        <f t="shared" si="87"/>
        <v>TRUE</v>
      </c>
      <c r="NI16">
        <f>VLOOKUP($A16,'FuturesInfo (3)'!$A$2:$V$80,22)</f>
        <v>1</v>
      </c>
      <c r="NJ16" s="257">
        <v>2</v>
      </c>
      <c r="NK16">
        <f t="shared" si="116"/>
        <v>1</v>
      </c>
      <c r="NL16" s="139">
        <f>VLOOKUP($A16,'FuturesInfo (3)'!$A$2:$O$80,15)*NI16</f>
        <v>98861.268599999996</v>
      </c>
      <c r="NM16" s="139">
        <f>VLOOKUP($A16,'FuturesInfo (3)'!$A$2:$O$80,15)*NK16</f>
        <v>98861.268599999996</v>
      </c>
      <c r="NN16" s="200">
        <f t="shared" si="117"/>
        <v>0</v>
      </c>
      <c r="NO16" s="200">
        <f t="shared" si="118"/>
        <v>0</v>
      </c>
      <c r="NP16" s="200">
        <f t="shared" si="119"/>
        <v>0</v>
      </c>
      <c r="NQ16" s="200">
        <f t="shared" si="120"/>
        <v>0</v>
      </c>
      <c r="NR16" s="200">
        <f t="shared" si="121"/>
        <v>0</v>
      </c>
      <c r="NT16">
        <f t="shared" si="122"/>
        <v>1</v>
      </c>
      <c r="NU16" s="244"/>
      <c r="NV16" s="218"/>
      <c r="NW16" s="245"/>
      <c r="NX16">
        <f t="shared" si="123"/>
        <v>0</v>
      </c>
      <c r="NY16">
        <f t="shared" si="124"/>
        <v>0</v>
      </c>
      <c r="NZ16" s="218"/>
      <c r="OA16">
        <f>IF(NU16=NZ16,1,0)</f>
        <v>1</v>
      </c>
      <c r="OB16">
        <f t="shared" si="125"/>
        <v>1</v>
      </c>
      <c r="OC16">
        <f t="shared" si="126"/>
        <v>1</v>
      </c>
      <c r="OD16">
        <f t="shared" si="127"/>
        <v>1</v>
      </c>
      <c r="OE16" s="253"/>
      <c r="OF16" s="206"/>
      <c r="OG16">
        <v>60</v>
      </c>
      <c r="OH16" t="str">
        <f t="shared" si="88"/>
        <v>FALSE</v>
      </c>
      <c r="OI16">
        <f>VLOOKUP($A16,'FuturesInfo (3)'!$A$2:$V$80,22)</f>
        <v>1</v>
      </c>
      <c r="OJ16" s="257"/>
      <c r="OK16">
        <f t="shared" si="128"/>
        <v>1</v>
      </c>
      <c r="OL16" s="139">
        <f>VLOOKUP($A16,'FuturesInfo (3)'!$A$2:$O$80,15)*OI16</f>
        <v>98861.268599999996</v>
      </c>
      <c r="OM16" s="139">
        <f>VLOOKUP($A16,'FuturesInfo (3)'!$A$2:$O$80,15)*OK16</f>
        <v>98861.268599999996</v>
      </c>
      <c r="ON16" s="200">
        <f t="shared" si="129"/>
        <v>0</v>
      </c>
      <c r="OO16" s="200">
        <f t="shared" si="130"/>
        <v>0</v>
      </c>
      <c r="OP16" s="200">
        <f t="shared" si="131"/>
        <v>0</v>
      </c>
      <c r="OQ16" s="200">
        <f t="shared" si="132"/>
        <v>0</v>
      </c>
      <c r="OR16" s="200">
        <f t="shared" si="133"/>
        <v>0</v>
      </c>
    </row>
    <row r="17" spans="1:408"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4"/>
        <v>-2</v>
      </c>
      <c r="BH17">
        <v>-1</v>
      </c>
      <c r="BI17">
        <v>1</v>
      </c>
      <c r="BJ17">
        <f t="shared" si="89"/>
        <v>0</v>
      </c>
      <c r="BK17" s="1">
        <v>2.1745883814799998E-3</v>
      </c>
      <c r="BL17" s="2">
        <v>10</v>
      </c>
      <c r="BM17">
        <v>60</v>
      </c>
      <c r="BN17" t="str">
        <f t="shared" si="135"/>
        <v>TRUE</v>
      </c>
      <c r="BO17">
        <f>VLOOKUP($A17,'FuturesInfo (3)'!$A$2:$V$80,22)</f>
        <v>5</v>
      </c>
      <c r="BP17">
        <f t="shared" si="71"/>
        <v>5</v>
      </c>
      <c r="BQ17" s="139">
        <f>VLOOKUP($A17,'FuturesInfo (3)'!$A$2:$O$80,15)*BP17</f>
        <v>96000</v>
      </c>
      <c r="BR17" s="145">
        <f t="shared" si="90"/>
        <v>-208.76048462207999</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96000</v>
      </c>
      <c r="CH17" s="145">
        <f t="shared" si="76"/>
        <v>0</v>
      </c>
      <c r="CI17" s="145">
        <f t="shared" si="92"/>
        <v>0</v>
      </c>
      <c r="CK17">
        <f t="shared" si="77"/>
        <v>1</v>
      </c>
      <c r="CL17">
        <v>1</v>
      </c>
      <c r="CM17">
        <v>-1</v>
      </c>
      <c r="CN17">
        <v>1</v>
      </c>
      <c r="CO17">
        <f t="shared" ref="CO17:CO78" si="136">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96000</v>
      </c>
      <c r="CY17" s="200">
        <f t="shared" si="94"/>
        <v>743.95536267839998</v>
      </c>
      <c r="CZ17" s="200">
        <f t="shared" si="95"/>
        <v>-743.95536267839998</v>
      </c>
      <c r="DB17">
        <f t="shared" si="81"/>
        <v>1</v>
      </c>
      <c r="DC17">
        <v>1</v>
      </c>
      <c r="DD17">
        <v>-1</v>
      </c>
      <c r="DE17">
        <v>-1</v>
      </c>
      <c r="DF17">
        <f t="shared" ref="DF17:DF80" si="137">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96000</v>
      </c>
      <c r="DP17" s="200">
        <f t="shared" si="85"/>
        <v>-649.64626268832001</v>
      </c>
      <c r="DQ17" s="200">
        <f t="shared" si="97"/>
        <v>649.64626268832001</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1273</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v>1</v>
      </c>
      <c r="KU17" s="244">
        <v>1</v>
      </c>
      <c r="KV17" s="218">
        <v>-1</v>
      </c>
      <c r="KW17" s="245">
        <v>-3</v>
      </c>
      <c r="KX17">
        <v>1</v>
      </c>
      <c r="KY17">
        <v>1</v>
      </c>
      <c r="KZ17" s="218">
        <v>-1</v>
      </c>
      <c r="LA17">
        <v>0</v>
      </c>
      <c r="LB17">
        <v>1</v>
      </c>
      <c r="LC17">
        <v>0</v>
      </c>
      <c r="LD17">
        <v>0</v>
      </c>
      <c r="LE17" s="253">
        <v>-9.2024539877299995E-3</v>
      </c>
      <c r="LF17" s="206">
        <v>42530</v>
      </c>
      <c r="LG17">
        <v>60</v>
      </c>
      <c r="LH17" t="s">
        <v>1273</v>
      </c>
      <c r="LI17">
        <v>5</v>
      </c>
      <c r="LJ17" s="257">
        <v>2</v>
      </c>
      <c r="LK17">
        <v>6</v>
      </c>
      <c r="LL17" s="139">
        <v>96900</v>
      </c>
      <c r="LM17" s="139">
        <v>116280</v>
      </c>
      <c r="LN17" s="200">
        <v>-891.71779141103696</v>
      </c>
      <c r="LO17" s="200">
        <v>-1070.0613496932444</v>
      </c>
      <c r="LP17" s="200">
        <v>891.71779141103696</v>
      </c>
      <c r="LQ17" s="200">
        <v>-891.71779141103696</v>
      </c>
      <c r="LR17" s="200">
        <v>-891.71779141103696</v>
      </c>
      <c r="LT17">
        <f t="shared" si="98"/>
        <v>1</v>
      </c>
      <c r="LU17" s="244">
        <v>1</v>
      </c>
      <c r="LV17" s="218">
        <v>-1</v>
      </c>
      <c r="LW17" s="245">
        <v>-4</v>
      </c>
      <c r="LX17">
        <f t="shared" si="99"/>
        <v>-1</v>
      </c>
      <c r="LY17">
        <f t="shared" si="100"/>
        <v>1</v>
      </c>
      <c r="LZ17" s="218">
        <v>-1</v>
      </c>
      <c r="MA17">
        <f t="shared" ref="MA17:MA80" si="138">IF(LU17=LZ17,1,0)</f>
        <v>0</v>
      </c>
      <c r="MB17">
        <f t="shared" si="101"/>
        <v>1</v>
      </c>
      <c r="MC17">
        <f t="shared" si="102"/>
        <v>1</v>
      </c>
      <c r="MD17">
        <f t="shared" si="103"/>
        <v>0</v>
      </c>
      <c r="ME17" s="253">
        <v>-9.2879256965899999E-3</v>
      </c>
      <c r="MF17" s="206">
        <v>42535</v>
      </c>
      <c r="MG17">
        <v>60</v>
      </c>
      <c r="MH17" t="str">
        <f t="shared" si="86"/>
        <v>TRUE</v>
      </c>
      <c r="MI17">
        <f>VLOOKUP($A17,'FuturesInfo (3)'!$A$2:$V$80,22)</f>
        <v>5</v>
      </c>
      <c r="MJ17" s="257">
        <v>1</v>
      </c>
      <c r="MK17">
        <f t="shared" si="104"/>
        <v>5</v>
      </c>
      <c r="ML17" s="139">
        <f>VLOOKUP($A17,'FuturesInfo (3)'!$A$2:$O$80,15)*MI17</f>
        <v>96000</v>
      </c>
      <c r="MM17" s="139">
        <f>VLOOKUP($A17,'FuturesInfo (3)'!$A$2:$O$80,15)*MK17</f>
        <v>96000</v>
      </c>
      <c r="MN17" s="200">
        <f t="shared" si="105"/>
        <v>-891.64086687264</v>
      </c>
      <c r="MO17" s="200">
        <f t="shared" si="106"/>
        <v>-891.64086687264</v>
      </c>
      <c r="MP17" s="200">
        <f t="shared" si="107"/>
        <v>891.64086687264</v>
      </c>
      <c r="MQ17" s="200">
        <f t="shared" si="108"/>
        <v>891.64086687264</v>
      </c>
      <c r="MR17" s="200">
        <f t="shared" si="109"/>
        <v>-891.64086687264</v>
      </c>
      <c r="MT17">
        <f t="shared" si="110"/>
        <v>1</v>
      </c>
      <c r="MU17" s="244">
        <v>-1</v>
      </c>
      <c r="MV17" s="218">
        <v>-1</v>
      </c>
      <c r="MW17" s="245">
        <v>-5</v>
      </c>
      <c r="MX17">
        <f t="shared" si="111"/>
        <v>-1</v>
      </c>
      <c r="MY17">
        <f t="shared" si="112"/>
        <v>1</v>
      </c>
      <c r="MZ17" s="218"/>
      <c r="NA17">
        <f t="shared" ref="NA17:NA80" si="139">IF(MU17=MZ17,1,0)</f>
        <v>0</v>
      </c>
      <c r="NB17">
        <f t="shared" si="113"/>
        <v>0</v>
      </c>
      <c r="NC17">
        <f t="shared" si="114"/>
        <v>0</v>
      </c>
      <c r="ND17">
        <f t="shared" si="115"/>
        <v>0</v>
      </c>
      <c r="NE17" s="253"/>
      <c r="NF17" s="206">
        <v>42535</v>
      </c>
      <c r="NG17">
        <v>60</v>
      </c>
      <c r="NH17" t="str">
        <f t="shared" si="87"/>
        <v>TRUE</v>
      </c>
      <c r="NI17">
        <f>VLOOKUP($A17,'FuturesInfo (3)'!$A$2:$V$80,22)</f>
        <v>5</v>
      </c>
      <c r="NJ17" s="257">
        <v>2</v>
      </c>
      <c r="NK17">
        <f t="shared" si="116"/>
        <v>4</v>
      </c>
      <c r="NL17" s="139">
        <f>VLOOKUP($A17,'FuturesInfo (3)'!$A$2:$O$80,15)*NI17</f>
        <v>96000</v>
      </c>
      <c r="NM17" s="139">
        <f>VLOOKUP($A17,'FuturesInfo (3)'!$A$2:$O$80,15)*NK17</f>
        <v>76800</v>
      </c>
      <c r="NN17" s="200">
        <f t="shared" si="117"/>
        <v>0</v>
      </c>
      <c r="NO17" s="200">
        <f t="shared" si="118"/>
        <v>0</v>
      </c>
      <c r="NP17" s="200">
        <f t="shared" si="119"/>
        <v>0</v>
      </c>
      <c r="NQ17" s="200">
        <f t="shared" si="120"/>
        <v>0</v>
      </c>
      <c r="NR17" s="200">
        <f t="shared" si="121"/>
        <v>0</v>
      </c>
      <c r="NT17">
        <f t="shared" si="122"/>
        <v>-1</v>
      </c>
      <c r="NU17" s="244"/>
      <c r="NV17" s="218"/>
      <c r="NW17" s="245"/>
      <c r="NX17">
        <f t="shared" si="123"/>
        <v>0</v>
      </c>
      <c r="NY17">
        <f t="shared" si="124"/>
        <v>0</v>
      </c>
      <c r="NZ17" s="218"/>
      <c r="OA17">
        <f t="shared" ref="OA17:OA80" si="140">IF(NU17=NZ17,1,0)</f>
        <v>1</v>
      </c>
      <c r="OB17">
        <f t="shared" si="125"/>
        <v>1</v>
      </c>
      <c r="OC17">
        <f t="shared" si="126"/>
        <v>1</v>
      </c>
      <c r="OD17">
        <f t="shared" si="127"/>
        <v>1</v>
      </c>
      <c r="OE17" s="253"/>
      <c r="OF17" s="206"/>
      <c r="OG17">
        <v>60</v>
      </c>
      <c r="OH17" t="str">
        <f t="shared" si="88"/>
        <v>FALSE</v>
      </c>
      <c r="OI17">
        <f>VLOOKUP($A17,'FuturesInfo (3)'!$A$2:$V$80,22)</f>
        <v>5</v>
      </c>
      <c r="OJ17" s="257"/>
      <c r="OK17">
        <f t="shared" si="128"/>
        <v>4</v>
      </c>
      <c r="OL17" s="139">
        <f>VLOOKUP($A17,'FuturesInfo (3)'!$A$2:$O$80,15)*OI17</f>
        <v>96000</v>
      </c>
      <c r="OM17" s="139">
        <f>VLOOKUP($A17,'FuturesInfo (3)'!$A$2:$O$80,15)*OK17</f>
        <v>76800</v>
      </c>
      <c r="ON17" s="200">
        <f t="shared" si="129"/>
        <v>0</v>
      </c>
      <c r="OO17" s="200">
        <f t="shared" si="130"/>
        <v>0</v>
      </c>
      <c r="OP17" s="200">
        <f t="shared" si="131"/>
        <v>0</v>
      </c>
      <c r="OQ17" s="200">
        <f t="shared" si="132"/>
        <v>0</v>
      </c>
      <c r="OR17" s="200">
        <f t="shared" si="133"/>
        <v>0</v>
      </c>
    </row>
    <row r="18" spans="1:408"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4"/>
        <v>0</v>
      </c>
      <c r="BH18">
        <v>-1</v>
      </c>
      <c r="BI18">
        <v>1</v>
      </c>
      <c r="BJ18">
        <f t="shared" si="89"/>
        <v>0</v>
      </c>
      <c r="BK18" s="1">
        <v>1.59655699014E-3</v>
      </c>
      <c r="BL18" s="2">
        <v>10</v>
      </c>
      <c r="BM18">
        <v>60</v>
      </c>
      <c r="BN18" t="str">
        <f t="shared" si="135"/>
        <v>TRUE</v>
      </c>
      <c r="BO18">
        <f>VLOOKUP($A18,'FuturesInfo (3)'!$A$2:$V$80,22)</f>
        <v>2</v>
      </c>
      <c r="BP18">
        <f t="shared" si="71"/>
        <v>2</v>
      </c>
      <c r="BQ18" s="139">
        <f>VLOOKUP($A18,'FuturesInfo (3)'!$A$2:$O$80,15)*BP18</f>
        <v>183412.5</v>
      </c>
      <c r="BR18" s="145">
        <f t="shared" si="90"/>
        <v>-292.82850895405272</v>
      </c>
      <c r="BT18">
        <f t="shared" si="91"/>
        <v>-1</v>
      </c>
      <c r="BU18">
        <v>-1</v>
      </c>
      <c r="BV18">
        <v>1</v>
      </c>
      <c r="BW18">
        <v>1</v>
      </c>
      <c r="BX18">
        <f t="shared" si="72"/>
        <v>0</v>
      </c>
      <c r="BY18">
        <f t="shared" si="73"/>
        <v>1</v>
      </c>
      <c r="BZ18" s="188">
        <v>5.9602190034E-3</v>
      </c>
      <c r="CA18" s="2">
        <v>10</v>
      </c>
      <c r="CB18">
        <v>60</v>
      </c>
      <c r="CC18" t="str">
        <f t="shared" si="74"/>
        <v>TRUE</v>
      </c>
      <c r="CD18">
        <f>VLOOKUP($A18,'FuturesInfo (3)'!$A$2:$V$80,22)</f>
        <v>2</v>
      </c>
      <c r="CE18">
        <f t="shared" si="75"/>
        <v>2</v>
      </c>
      <c r="CF18">
        <f t="shared" si="75"/>
        <v>2</v>
      </c>
      <c r="CG18" s="139">
        <f>VLOOKUP($A18,'FuturesInfo (3)'!$A$2:$O$80,15)*CE18</f>
        <v>183412.5</v>
      </c>
      <c r="CH18" s="145">
        <f t="shared" si="76"/>
        <v>-1093.1786679611025</v>
      </c>
      <c r="CI18" s="145">
        <f t="shared" si="92"/>
        <v>1093.1786679611025</v>
      </c>
      <c r="CK18">
        <f t="shared" si="77"/>
        <v>-1</v>
      </c>
      <c r="CL18">
        <v>-1</v>
      </c>
      <c r="CM18">
        <v>1</v>
      </c>
      <c r="CN18">
        <v>-1</v>
      </c>
      <c r="CO18">
        <f t="shared" si="136"/>
        <v>1</v>
      </c>
      <c r="CP18">
        <f t="shared" si="78"/>
        <v>0</v>
      </c>
      <c r="CQ18" s="1">
        <v>-3.8580778505E-3</v>
      </c>
      <c r="CR18" s="2">
        <v>10</v>
      </c>
      <c r="CS18">
        <v>60</v>
      </c>
      <c r="CT18" t="str">
        <f t="shared" si="79"/>
        <v>TRUE</v>
      </c>
      <c r="CU18">
        <f>VLOOKUP($A18,'FuturesInfo (3)'!$A$2:$V$80,22)</f>
        <v>2</v>
      </c>
      <c r="CV18">
        <f t="shared" si="80"/>
        <v>2</v>
      </c>
      <c r="CW18">
        <f t="shared" si="93"/>
        <v>2</v>
      </c>
      <c r="CX18" s="139">
        <f>VLOOKUP($A18,'FuturesInfo (3)'!$A$2:$O$80,15)*CW18</f>
        <v>183412.5</v>
      </c>
      <c r="CY18" s="200">
        <f t="shared" si="94"/>
        <v>707.61970375483122</v>
      </c>
      <c r="CZ18" s="200">
        <f t="shared" si="95"/>
        <v>-707.61970375483122</v>
      </c>
      <c r="DB18">
        <f t="shared" si="81"/>
        <v>-1</v>
      </c>
      <c r="DC18">
        <v>1</v>
      </c>
      <c r="DD18">
        <v>1</v>
      </c>
      <c r="DE18">
        <v>1</v>
      </c>
      <c r="DF18">
        <f t="shared" si="137"/>
        <v>1</v>
      </c>
      <c r="DG18">
        <f t="shared" si="82"/>
        <v>1</v>
      </c>
      <c r="DH18" s="1">
        <v>6.4319800816100003E-3</v>
      </c>
      <c r="DI18" s="2">
        <v>10</v>
      </c>
      <c r="DJ18">
        <v>60</v>
      </c>
      <c r="DK18" t="str">
        <f t="shared" si="83"/>
        <v>TRUE</v>
      </c>
      <c r="DL18">
        <f>VLOOKUP($A18,'FuturesInfo (3)'!$A$2:$V$80,22)</f>
        <v>2</v>
      </c>
      <c r="DM18">
        <f t="shared" si="84"/>
        <v>3</v>
      </c>
      <c r="DN18">
        <f t="shared" si="96"/>
        <v>2</v>
      </c>
      <c r="DO18" s="139">
        <f>VLOOKUP($A18,'FuturesInfo (3)'!$A$2:$O$80,15)*DN18</f>
        <v>183412.5</v>
      </c>
      <c r="DP18" s="200">
        <f t="shared" si="85"/>
        <v>1179.7055467182943</v>
      </c>
      <c r="DQ18" s="200">
        <f t="shared" si="97"/>
        <v>1179.7055467182943</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1273</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v>-1</v>
      </c>
      <c r="KU18" s="244">
        <v>1</v>
      </c>
      <c r="KV18" s="218">
        <v>1</v>
      </c>
      <c r="KW18" s="245">
        <v>3</v>
      </c>
      <c r="KX18">
        <v>1</v>
      </c>
      <c r="KY18">
        <v>1</v>
      </c>
      <c r="KZ18" s="218">
        <v>1</v>
      </c>
      <c r="LA18">
        <v>1</v>
      </c>
      <c r="LB18">
        <v>1</v>
      </c>
      <c r="LC18">
        <v>1</v>
      </c>
      <c r="LD18">
        <v>1</v>
      </c>
      <c r="LE18" s="253">
        <v>2.3816155988899999E-2</v>
      </c>
      <c r="LF18" s="206">
        <v>42515</v>
      </c>
      <c r="LG18">
        <v>60</v>
      </c>
      <c r="LH18" t="s">
        <v>1273</v>
      </c>
      <c r="LI18">
        <v>2</v>
      </c>
      <c r="LJ18" s="257">
        <v>2</v>
      </c>
      <c r="LK18">
        <v>3</v>
      </c>
      <c r="LL18" s="139">
        <v>183775</v>
      </c>
      <c r="LM18" s="139">
        <v>275662.5</v>
      </c>
      <c r="LN18" s="200">
        <v>4376.8140668600972</v>
      </c>
      <c r="LO18" s="200">
        <v>6565.2211002901458</v>
      </c>
      <c r="LP18" s="200">
        <v>4376.8140668600972</v>
      </c>
      <c r="LQ18" s="200">
        <v>4376.8140668600972</v>
      </c>
      <c r="LR18" s="200">
        <v>4376.8140668600972</v>
      </c>
      <c r="LT18">
        <f t="shared" si="98"/>
        <v>1</v>
      </c>
      <c r="LU18" s="244">
        <v>1</v>
      </c>
      <c r="LV18" s="218">
        <v>1</v>
      </c>
      <c r="LW18" s="245">
        <v>4</v>
      </c>
      <c r="LX18">
        <f t="shared" si="99"/>
        <v>1</v>
      </c>
      <c r="LY18">
        <f t="shared" si="100"/>
        <v>1</v>
      </c>
      <c r="LZ18" s="218">
        <v>-1</v>
      </c>
      <c r="MA18">
        <f t="shared" si="138"/>
        <v>0</v>
      </c>
      <c r="MB18">
        <f t="shared" si="101"/>
        <v>0</v>
      </c>
      <c r="MC18">
        <f t="shared" si="102"/>
        <v>0</v>
      </c>
      <c r="MD18">
        <f t="shared" si="103"/>
        <v>0</v>
      </c>
      <c r="ME18" s="253">
        <v>-1.97252074548E-3</v>
      </c>
      <c r="MF18" s="206">
        <v>42535</v>
      </c>
      <c r="MG18">
        <v>60</v>
      </c>
      <c r="MH18" t="str">
        <f t="shared" si="86"/>
        <v>TRUE</v>
      </c>
      <c r="MI18">
        <f>VLOOKUP($A18,'FuturesInfo (3)'!$A$2:$V$80,22)</f>
        <v>2</v>
      </c>
      <c r="MJ18" s="257">
        <v>2</v>
      </c>
      <c r="MK18">
        <f t="shared" si="104"/>
        <v>3</v>
      </c>
      <c r="ML18" s="139">
        <f>VLOOKUP($A18,'FuturesInfo (3)'!$A$2:$O$80,15)*MI18</f>
        <v>183412.5</v>
      </c>
      <c r="MM18" s="139">
        <f>VLOOKUP($A18,'FuturesInfo (3)'!$A$2:$O$80,15)*MK18</f>
        <v>275118.75</v>
      </c>
      <c r="MN18" s="200">
        <f t="shared" si="105"/>
        <v>-361.78496123035052</v>
      </c>
      <c r="MO18" s="200">
        <f t="shared" si="106"/>
        <v>-542.67744184552578</v>
      </c>
      <c r="MP18" s="200">
        <f t="shared" si="107"/>
        <v>-361.78496123035052</v>
      </c>
      <c r="MQ18" s="200">
        <f t="shared" si="108"/>
        <v>-361.78496123035052</v>
      </c>
      <c r="MR18" s="200">
        <f t="shared" si="109"/>
        <v>-361.78496123035052</v>
      </c>
      <c r="MT18">
        <f t="shared" si="110"/>
        <v>1</v>
      </c>
      <c r="MU18" s="244">
        <v>-1</v>
      </c>
      <c r="MV18" s="218">
        <v>1</v>
      </c>
      <c r="MW18" s="245">
        <v>5</v>
      </c>
      <c r="MX18">
        <f t="shared" si="111"/>
        <v>-1</v>
      </c>
      <c r="MY18">
        <f t="shared" si="112"/>
        <v>1</v>
      </c>
      <c r="MZ18" s="218"/>
      <c r="NA18">
        <f t="shared" si="139"/>
        <v>0</v>
      </c>
      <c r="NB18">
        <f t="shared" si="113"/>
        <v>0</v>
      </c>
      <c r="NC18">
        <f t="shared" si="114"/>
        <v>0</v>
      </c>
      <c r="ND18">
        <f t="shared" si="115"/>
        <v>0</v>
      </c>
      <c r="NE18" s="253"/>
      <c r="NF18" s="206">
        <v>42535</v>
      </c>
      <c r="NG18">
        <v>60</v>
      </c>
      <c r="NH18" t="str">
        <f t="shared" si="87"/>
        <v>TRUE</v>
      </c>
      <c r="NI18">
        <f>VLOOKUP($A18,'FuturesInfo (3)'!$A$2:$V$80,22)</f>
        <v>2</v>
      </c>
      <c r="NJ18" s="257">
        <v>2</v>
      </c>
      <c r="NK18">
        <f t="shared" si="116"/>
        <v>2</v>
      </c>
      <c r="NL18" s="139">
        <f>VLOOKUP($A18,'FuturesInfo (3)'!$A$2:$O$80,15)*NI18</f>
        <v>183412.5</v>
      </c>
      <c r="NM18" s="139">
        <f>VLOOKUP($A18,'FuturesInfo (3)'!$A$2:$O$80,15)*NK18</f>
        <v>183412.5</v>
      </c>
      <c r="NN18" s="200">
        <f t="shared" si="117"/>
        <v>0</v>
      </c>
      <c r="NO18" s="200">
        <f t="shared" si="118"/>
        <v>0</v>
      </c>
      <c r="NP18" s="200">
        <f t="shared" si="119"/>
        <v>0</v>
      </c>
      <c r="NQ18" s="200">
        <f t="shared" si="120"/>
        <v>0</v>
      </c>
      <c r="NR18" s="200">
        <f t="shared" si="121"/>
        <v>0</v>
      </c>
      <c r="NT18">
        <f t="shared" si="122"/>
        <v>-1</v>
      </c>
      <c r="NU18" s="244"/>
      <c r="NV18" s="218"/>
      <c r="NW18" s="245"/>
      <c r="NX18">
        <f t="shared" si="123"/>
        <v>0</v>
      </c>
      <c r="NY18">
        <f t="shared" si="124"/>
        <v>0</v>
      </c>
      <c r="NZ18" s="218"/>
      <c r="OA18">
        <f t="shared" si="140"/>
        <v>1</v>
      </c>
      <c r="OB18">
        <f t="shared" si="125"/>
        <v>1</v>
      </c>
      <c r="OC18">
        <f t="shared" si="126"/>
        <v>1</v>
      </c>
      <c r="OD18">
        <f t="shared" si="127"/>
        <v>1</v>
      </c>
      <c r="OE18" s="253"/>
      <c r="OF18" s="206"/>
      <c r="OG18">
        <v>60</v>
      </c>
      <c r="OH18" t="str">
        <f t="shared" si="88"/>
        <v>FALSE</v>
      </c>
      <c r="OI18">
        <f>VLOOKUP($A18,'FuturesInfo (3)'!$A$2:$V$80,22)</f>
        <v>2</v>
      </c>
      <c r="OJ18" s="257"/>
      <c r="OK18">
        <f t="shared" si="128"/>
        <v>2</v>
      </c>
      <c r="OL18" s="139">
        <f>VLOOKUP($A18,'FuturesInfo (3)'!$A$2:$O$80,15)*OI18</f>
        <v>183412.5</v>
      </c>
      <c r="OM18" s="139">
        <f>VLOOKUP($A18,'FuturesInfo (3)'!$A$2:$O$80,15)*OK18</f>
        <v>183412.5</v>
      </c>
      <c r="ON18" s="200">
        <f t="shared" si="129"/>
        <v>0</v>
      </c>
      <c r="OO18" s="200">
        <f t="shared" si="130"/>
        <v>0</v>
      </c>
      <c r="OP18" s="200">
        <f t="shared" si="131"/>
        <v>0</v>
      </c>
      <c r="OQ18" s="200">
        <f t="shared" si="132"/>
        <v>0</v>
      </c>
      <c r="OR18" s="200">
        <f t="shared" si="133"/>
        <v>0</v>
      </c>
    </row>
    <row r="19" spans="1:408"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4"/>
        <v>0</v>
      </c>
      <c r="BH19">
        <v>1</v>
      </c>
      <c r="BI19">
        <v>1</v>
      </c>
      <c r="BJ19">
        <f t="shared" si="89"/>
        <v>1</v>
      </c>
      <c r="BK19" s="1">
        <v>3.6253776435000002E-3</v>
      </c>
      <c r="BL19" s="2">
        <v>10</v>
      </c>
      <c r="BM19">
        <v>60</v>
      </c>
      <c r="BN19" t="str">
        <f t="shared" si="135"/>
        <v>TRUE</v>
      </c>
      <c r="BO19">
        <f>VLOOKUP($A19,'FuturesInfo (3)'!$A$2:$V$80,22)</f>
        <v>4</v>
      </c>
      <c r="BP19">
        <f t="shared" si="71"/>
        <v>4</v>
      </c>
      <c r="BQ19" s="139">
        <f>VLOOKUP($A19,'FuturesInfo (3)'!$A$2:$O$80,15)*BP19</f>
        <v>80450</v>
      </c>
      <c r="BR19" s="145">
        <f t="shared" si="90"/>
        <v>291.66163141957503</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4</v>
      </c>
      <c r="CE19">
        <f t="shared" si="75"/>
        <v>4</v>
      </c>
      <c r="CF19">
        <f t="shared" si="75"/>
        <v>4</v>
      </c>
      <c r="CG19" s="139">
        <f>VLOOKUP($A19,'FuturesInfo (3)'!$A$2:$O$80,15)*CE19</f>
        <v>80450</v>
      </c>
      <c r="CH19" s="145">
        <f t="shared" si="76"/>
        <v>581.2161348581775</v>
      </c>
      <c r="CI19" s="145">
        <f t="shared" si="92"/>
        <v>581.2161348581775</v>
      </c>
      <c r="CK19">
        <f t="shared" si="77"/>
        <v>1</v>
      </c>
      <c r="CL19">
        <v>1</v>
      </c>
      <c r="CM19">
        <v>1</v>
      </c>
      <c r="CN19">
        <v>1</v>
      </c>
      <c r="CO19">
        <f t="shared" si="136"/>
        <v>1</v>
      </c>
      <c r="CP19">
        <f t="shared" si="78"/>
        <v>1</v>
      </c>
      <c r="CQ19" s="1">
        <v>2.1518230723299999E-2</v>
      </c>
      <c r="CR19" s="2">
        <v>10</v>
      </c>
      <c r="CS19">
        <v>60</v>
      </c>
      <c r="CT19" t="str">
        <f t="shared" si="79"/>
        <v>TRUE</v>
      </c>
      <c r="CU19">
        <f>VLOOKUP($A19,'FuturesInfo (3)'!$A$2:$V$80,22)</f>
        <v>4</v>
      </c>
      <c r="CV19">
        <f t="shared" si="80"/>
        <v>5</v>
      </c>
      <c r="CW19">
        <f t="shared" si="93"/>
        <v>4</v>
      </c>
      <c r="CX19" s="139">
        <f>VLOOKUP($A19,'FuturesInfo (3)'!$A$2:$O$80,15)*CW19</f>
        <v>80450</v>
      </c>
      <c r="CY19" s="200">
        <f t="shared" si="94"/>
        <v>1731.1416616894849</v>
      </c>
      <c r="CZ19" s="200">
        <f t="shared" si="95"/>
        <v>1731.1416616894849</v>
      </c>
      <c r="DB19">
        <f t="shared" si="81"/>
        <v>1</v>
      </c>
      <c r="DC19">
        <v>1</v>
      </c>
      <c r="DD19">
        <v>1</v>
      </c>
      <c r="DE19">
        <v>1</v>
      </c>
      <c r="DF19">
        <f t="shared" si="137"/>
        <v>1</v>
      </c>
      <c r="DG19">
        <f t="shared" si="82"/>
        <v>1</v>
      </c>
      <c r="DH19" s="1">
        <v>1.17027501463E-3</v>
      </c>
      <c r="DI19" s="2">
        <v>10</v>
      </c>
      <c r="DJ19">
        <v>60</v>
      </c>
      <c r="DK19" t="str">
        <f t="shared" si="83"/>
        <v>TRUE</v>
      </c>
      <c r="DL19">
        <f>VLOOKUP($A19,'FuturesInfo (3)'!$A$2:$V$80,22)</f>
        <v>4</v>
      </c>
      <c r="DM19">
        <f t="shared" si="84"/>
        <v>5</v>
      </c>
      <c r="DN19" s="186">
        <v>6</v>
      </c>
      <c r="DO19" s="139">
        <f>VLOOKUP($A19,'FuturesInfo (3)'!$A$2:$O$80,15)*DN19</f>
        <v>120675</v>
      </c>
      <c r="DP19" s="200">
        <f t="shared" si="85"/>
        <v>141.22293739047527</v>
      </c>
      <c r="DQ19" s="200">
        <f t="shared" si="97"/>
        <v>141.22293739047527</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1273</v>
      </c>
      <c r="KI19">
        <v>4</v>
      </c>
      <c r="KJ19" s="257">
        <v>2</v>
      </c>
      <c r="KK19">
        <v>5</v>
      </c>
      <c r="KL19" s="139">
        <v>88550</v>
      </c>
      <c r="KM19" s="139">
        <v>110687.5</v>
      </c>
      <c r="KN19" s="200">
        <v>2519.71544715044</v>
      </c>
      <c r="KO19" s="200">
        <v>3149.64430893805</v>
      </c>
      <c r="KP19" s="200">
        <v>-2519.71544715044</v>
      </c>
      <c r="KQ19" s="200">
        <v>2519.71544715044</v>
      </c>
      <c r="KR19" s="200">
        <v>-2519.71544715044</v>
      </c>
      <c r="KT19">
        <v>1</v>
      </c>
      <c r="KU19" s="244">
        <v>-1</v>
      </c>
      <c r="KV19" s="218">
        <v>-1</v>
      </c>
      <c r="KW19" s="245">
        <v>9</v>
      </c>
      <c r="KX19">
        <v>1</v>
      </c>
      <c r="KY19">
        <v>-1</v>
      </c>
      <c r="KZ19" s="218">
        <v>-1</v>
      </c>
      <c r="LA19">
        <v>1</v>
      </c>
      <c r="LB19">
        <v>1</v>
      </c>
      <c r="LC19">
        <v>0</v>
      </c>
      <c r="LD19">
        <v>1</v>
      </c>
      <c r="LE19" s="253">
        <v>-3.6137775268200001E-2</v>
      </c>
      <c r="LF19" s="206">
        <v>42527</v>
      </c>
      <c r="LG19">
        <v>60</v>
      </c>
      <c r="LH19" t="s">
        <v>1273</v>
      </c>
      <c r="LI19">
        <v>4</v>
      </c>
      <c r="LJ19" s="257">
        <v>2</v>
      </c>
      <c r="LK19">
        <v>5</v>
      </c>
      <c r="LL19" s="139">
        <v>85350</v>
      </c>
      <c r="LM19" s="139">
        <v>106687.5</v>
      </c>
      <c r="LN19" s="200">
        <v>3084.35911914087</v>
      </c>
      <c r="LO19" s="200">
        <v>3855.4488989260876</v>
      </c>
      <c r="LP19" s="200">
        <v>3084.35911914087</v>
      </c>
      <c r="LQ19" s="200">
        <v>-3084.35911914087</v>
      </c>
      <c r="LR19" s="200">
        <v>3084.35911914087</v>
      </c>
      <c r="LT19">
        <f t="shared" si="98"/>
        <v>-1</v>
      </c>
      <c r="LU19" s="244">
        <v>1</v>
      </c>
      <c r="LV19" s="218">
        <v>-1</v>
      </c>
      <c r="LW19" s="245">
        <v>-1</v>
      </c>
      <c r="LX19">
        <f t="shared" si="99"/>
        <v>-1</v>
      </c>
      <c r="LY19">
        <f t="shared" si="100"/>
        <v>1</v>
      </c>
      <c r="LZ19" s="218">
        <v>-1</v>
      </c>
      <c r="MA19">
        <f t="shared" si="138"/>
        <v>0</v>
      </c>
      <c r="MB19">
        <f t="shared" si="101"/>
        <v>1</v>
      </c>
      <c r="MC19">
        <f t="shared" si="102"/>
        <v>1</v>
      </c>
      <c r="MD19">
        <f t="shared" si="103"/>
        <v>0</v>
      </c>
      <c r="ME19" s="253">
        <v>-5.7410661980100003E-2</v>
      </c>
      <c r="MF19" s="206">
        <v>42527</v>
      </c>
      <c r="MG19">
        <v>60</v>
      </c>
      <c r="MH19" t="str">
        <f t="shared" si="86"/>
        <v>TRUE</v>
      </c>
      <c r="MI19">
        <f>VLOOKUP($A19,'FuturesInfo (3)'!$A$2:$V$80,22)</f>
        <v>4</v>
      </c>
      <c r="MJ19" s="257">
        <v>2</v>
      </c>
      <c r="MK19">
        <f t="shared" si="104"/>
        <v>5</v>
      </c>
      <c r="ML19" s="139">
        <f>VLOOKUP($A19,'FuturesInfo (3)'!$A$2:$O$80,15)*MI19</f>
        <v>80450</v>
      </c>
      <c r="MM19" s="139">
        <f>VLOOKUP($A19,'FuturesInfo (3)'!$A$2:$O$80,15)*MK19</f>
        <v>100562.5</v>
      </c>
      <c r="MN19" s="200">
        <f t="shared" si="105"/>
        <v>-4618.6877562990448</v>
      </c>
      <c r="MO19" s="200">
        <f t="shared" si="106"/>
        <v>-5773.359695373807</v>
      </c>
      <c r="MP19" s="200">
        <f t="shared" si="107"/>
        <v>4618.6877562990448</v>
      </c>
      <c r="MQ19" s="200">
        <f t="shared" si="108"/>
        <v>4618.6877562990448</v>
      </c>
      <c r="MR19" s="200">
        <f t="shared" si="109"/>
        <v>-4618.6877562990448</v>
      </c>
      <c r="MT19">
        <f t="shared" si="110"/>
        <v>1</v>
      </c>
      <c r="MU19" s="244">
        <v>-1</v>
      </c>
      <c r="MV19" s="218">
        <v>-1</v>
      </c>
      <c r="MW19" s="245">
        <v>1</v>
      </c>
      <c r="MX19">
        <f t="shared" si="111"/>
        <v>-1</v>
      </c>
      <c r="MY19">
        <f t="shared" si="112"/>
        <v>-1</v>
      </c>
      <c r="MZ19" s="218"/>
      <c r="NA19">
        <f t="shared" si="139"/>
        <v>0</v>
      </c>
      <c r="NB19">
        <f t="shared" si="113"/>
        <v>0</v>
      </c>
      <c r="NC19">
        <f t="shared" si="114"/>
        <v>0</v>
      </c>
      <c r="ND19">
        <f t="shared" si="115"/>
        <v>0</v>
      </c>
      <c r="NE19" s="253"/>
      <c r="NF19" s="206">
        <v>42527</v>
      </c>
      <c r="NG19">
        <v>60</v>
      </c>
      <c r="NH19" t="str">
        <f t="shared" si="87"/>
        <v>TRUE</v>
      </c>
      <c r="NI19">
        <f>VLOOKUP($A19,'FuturesInfo (3)'!$A$2:$V$80,22)</f>
        <v>4</v>
      </c>
      <c r="NJ19" s="257">
        <v>2</v>
      </c>
      <c r="NK19">
        <f t="shared" si="116"/>
        <v>3</v>
      </c>
      <c r="NL19" s="139">
        <f>VLOOKUP($A19,'FuturesInfo (3)'!$A$2:$O$80,15)*NI19</f>
        <v>80450</v>
      </c>
      <c r="NM19" s="139">
        <f>VLOOKUP($A19,'FuturesInfo (3)'!$A$2:$O$80,15)*NK19</f>
        <v>60337.5</v>
      </c>
      <c r="NN19" s="200">
        <f t="shared" si="117"/>
        <v>0</v>
      </c>
      <c r="NO19" s="200">
        <f t="shared" si="118"/>
        <v>0</v>
      </c>
      <c r="NP19" s="200">
        <f t="shared" si="119"/>
        <v>0</v>
      </c>
      <c r="NQ19" s="200">
        <f t="shared" si="120"/>
        <v>0</v>
      </c>
      <c r="NR19" s="200">
        <f t="shared" si="121"/>
        <v>0</v>
      </c>
      <c r="NT19">
        <f t="shared" si="122"/>
        <v>-1</v>
      </c>
      <c r="NU19" s="244"/>
      <c r="NV19" s="218"/>
      <c r="NW19" s="245"/>
      <c r="NX19">
        <f t="shared" si="123"/>
        <v>0</v>
      </c>
      <c r="NY19">
        <f t="shared" si="124"/>
        <v>0</v>
      </c>
      <c r="NZ19" s="218"/>
      <c r="OA19">
        <f t="shared" si="140"/>
        <v>1</v>
      </c>
      <c r="OB19">
        <f t="shared" si="125"/>
        <v>1</v>
      </c>
      <c r="OC19">
        <f t="shared" si="126"/>
        <v>1</v>
      </c>
      <c r="OD19">
        <f t="shared" si="127"/>
        <v>1</v>
      </c>
      <c r="OE19" s="253"/>
      <c r="OF19" s="206"/>
      <c r="OG19">
        <v>60</v>
      </c>
      <c r="OH19" t="str">
        <f t="shared" si="88"/>
        <v>FALSE</v>
      </c>
      <c r="OI19">
        <f>VLOOKUP($A19,'FuturesInfo (3)'!$A$2:$V$80,22)</f>
        <v>4</v>
      </c>
      <c r="OJ19" s="257"/>
      <c r="OK19">
        <f t="shared" si="128"/>
        <v>3</v>
      </c>
      <c r="OL19" s="139">
        <f>VLOOKUP($A19,'FuturesInfo (3)'!$A$2:$O$80,15)*OI19</f>
        <v>80450</v>
      </c>
      <c r="OM19" s="139">
        <f>VLOOKUP($A19,'FuturesInfo (3)'!$A$2:$O$80,15)*OK19</f>
        <v>60337.5</v>
      </c>
      <c r="ON19" s="200">
        <f t="shared" si="129"/>
        <v>0</v>
      </c>
      <c r="OO19" s="200">
        <f t="shared" si="130"/>
        <v>0</v>
      </c>
      <c r="OP19" s="200">
        <f t="shared" si="131"/>
        <v>0</v>
      </c>
      <c r="OQ19" s="200">
        <f t="shared" si="132"/>
        <v>0</v>
      </c>
      <c r="OR19" s="200">
        <f t="shared" si="133"/>
        <v>0</v>
      </c>
    </row>
    <row r="20" spans="1:408"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4"/>
        <v>0</v>
      </c>
      <c r="BH20">
        <v>-1</v>
      </c>
      <c r="BI20">
        <v>1</v>
      </c>
      <c r="BJ20">
        <f t="shared" si="89"/>
        <v>0</v>
      </c>
      <c r="BK20" s="1">
        <v>4.9554013875099997E-3</v>
      </c>
      <c r="BL20" s="2">
        <v>10</v>
      </c>
      <c r="BM20">
        <v>60</v>
      </c>
      <c r="BN20" t="str">
        <f t="shared" si="135"/>
        <v>TRUE</v>
      </c>
      <c r="BO20">
        <f>VLOOKUP($A20,'FuturesInfo (3)'!$A$2:$V$80,22)</f>
        <v>3</v>
      </c>
      <c r="BP20">
        <f t="shared" si="71"/>
        <v>3</v>
      </c>
      <c r="BQ20" s="139">
        <f>VLOOKUP($A20,'FuturesInfo (3)'!$A$2:$O$80,15)*BP20</f>
        <v>94380</v>
      </c>
      <c r="BR20" s="145">
        <f t="shared" si="90"/>
        <v>-467.69078295319378</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3</v>
      </c>
      <c r="CE20">
        <f t="shared" si="75"/>
        <v>3</v>
      </c>
      <c r="CF20">
        <f t="shared" si="75"/>
        <v>3</v>
      </c>
      <c r="CG20" s="139">
        <f>VLOOKUP($A20,'FuturesInfo (3)'!$A$2:$O$80,15)*CE20</f>
        <v>94380</v>
      </c>
      <c r="CH20" s="145">
        <f t="shared" si="76"/>
        <v>-372.30769230746517</v>
      </c>
      <c r="CI20" s="145">
        <f t="shared" si="92"/>
        <v>-372.30769230746517</v>
      </c>
      <c r="CK20">
        <f t="shared" si="77"/>
        <v>1</v>
      </c>
      <c r="CL20">
        <v>1</v>
      </c>
      <c r="CM20">
        <v>1</v>
      </c>
      <c r="CN20">
        <v>1</v>
      </c>
      <c r="CO20">
        <f t="shared" si="136"/>
        <v>1</v>
      </c>
      <c r="CP20">
        <f t="shared" si="78"/>
        <v>1</v>
      </c>
      <c r="CQ20" s="1">
        <v>7.5907590759100004E-3</v>
      </c>
      <c r="CR20" s="2">
        <v>10</v>
      </c>
      <c r="CS20">
        <v>60</v>
      </c>
      <c r="CT20" t="str">
        <f t="shared" si="79"/>
        <v>TRUE</v>
      </c>
      <c r="CU20">
        <f>VLOOKUP($A20,'FuturesInfo (3)'!$A$2:$V$80,22)</f>
        <v>3</v>
      </c>
      <c r="CV20">
        <f t="shared" si="80"/>
        <v>4</v>
      </c>
      <c r="CW20">
        <f t="shared" si="93"/>
        <v>3</v>
      </c>
      <c r="CX20" s="139">
        <f>VLOOKUP($A20,'FuturesInfo (3)'!$A$2:$O$80,15)*CW20</f>
        <v>94380</v>
      </c>
      <c r="CY20" s="200">
        <f t="shared" si="94"/>
        <v>716.41584158438582</v>
      </c>
      <c r="CZ20" s="200">
        <f t="shared" si="95"/>
        <v>716.41584158438582</v>
      </c>
      <c r="DB20">
        <f t="shared" si="81"/>
        <v>1</v>
      </c>
      <c r="DC20">
        <v>1</v>
      </c>
      <c r="DD20">
        <v>1</v>
      </c>
      <c r="DE20">
        <v>1</v>
      </c>
      <c r="DF20">
        <f t="shared" si="137"/>
        <v>1</v>
      </c>
      <c r="DG20">
        <f t="shared" si="82"/>
        <v>1</v>
      </c>
      <c r="DH20" s="1">
        <v>6.5509335080200003E-3</v>
      </c>
      <c r="DI20" s="2">
        <v>10</v>
      </c>
      <c r="DJ20">
        <v>60</v>
      </c>
      <c r="DK20" t="str">
        <f t="shared" si="83"/>
        <v>TRUE</v>
      </c>
      <c r="DL20">
        <f>VLOOKUP($A20,'FuturesInfo (3)'!$A$2:$V$80,22)</f>
        <v>3</v>
      </c>
      <c r="DM20">
        <f t="shared" si="84"/>
        <v>4</v>
      </c>
      <c r="DN20">
        <f t="shared" si="96"/>
        <v>3</v>
      </c>
      <c r="DO20" s="139">
        <f>VLOOKUP($A20,'FuturesInfo (3)'!$A$2:$O$80,15)*DN20</f>
        <v>94380</v>
      </c>
      <c r="DP20" s="200">
        <f t="shared" si="85"/>
        <v>618.27710448692767</v>
      </c>
      <c r="DQ20" s="200">
        <f t="shared" si="97"/>
        <v>618.27710448692767</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1273</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v>1</v>
      </c>
      <c r="KU20" s="244">
        <v>1</v>
      </c>
      <c r="KV20" s="218">
        <v>1</v>
      </c>
      <c r="KW20" s="245">
        <v>9</v>
      </c>
      <c r="KX20">
        <v>1</v>
      </c>
      <c r="KY20">
        <v>1</v>
      </c>
      <c r="KZ20" s="218">
        <v>1</v>
      </c>
      <c r="LA20">
        <v>1</v>
      </c>
      <c r="LB20">
        <v>1</v>
      </c>
      <c r="LC20">
        <v>1</v>
      </c>
      <c r="LD20">
        <v>1</v>
      </c>
      <c r="LE20" s="253">
        <v>1.85909980431E-2</v>
      </c>
      <c r="LF20" s="206">
        <v>42527</v>
      </c>
      <c r="LG20">
        <v>60</v>
      </c>
      <c r="LH20" t="s">
        <v>1273</v>
      </c>
      <c r="LI20">
        <v>4</v>
      </c>
      <c r="LJ20" s="257">
        <v>2</v>
      </c>
      <c r="LK20">
        <v>5</v>
      </c>
      <c r="LL20" s="139">
        <v>124920</v>
      </c>
      <c r="LM20" s="139">
        <v>156150</v>
      </c>
      <c r="LN20" s="200">
        <v>2322.387475544052</v>
      </c>
      <c r="LO20" s="200">
        <v>2902.984344430065</v>
      </c>
      <c r="LP20" s="200">
        <v>2322.387475544052</v>
      </c>
      <c r="LQ20" s="200">
        <v>2322.387475544052</v>
      </c>
      <c r="LR20" s="200">
        <v>2322.387475544052</v>
      </c>
      <c r="LT20">
        <f t="shared" si="98"/>
        <v>1</v>
      </c>
      <c r="LU20" s="244">
        <v>1</v>
      </c>
      <c r="LV20" s="218">
        <v>1</v>
      </c>
      <c r="LW20" s="245">
        <v>2</v>
      </c>
      <c r="LX20">
        <f>IF(VLOOKUP($C20,LT$2:LU$9,2)="normal",LV20,-LV20)</f>
        <v>1</v>
      </c>
      <c r="LY20">
        <f t="shared" si="100"/>
        <v>1</v>
      </c>
      <c r="LZ20" s="218">
        <v>1</v>
      </c>
      <c r="MA20">
        <f t="shared" si="138"/>
        <v>1</v>
      </c>
      <c r="MB20">
        <f t="shared" si="101"/>
        <v>1</v>
      </c>
      <c r="MC20">
        <f t="shared" si="102"/>
        <v>1</v>
      </c>
      <c r="MD20">
        <f t="shared" si="103"/>
        <v>1</v>
      </c>
      <c r="ME20" s="253">
        <v>7.3647134165899996E-3</v>
      </c>
      <c r="MF20" s="206">
        <v>42527</v>
      </c>
      <c r="MG20">
        <v>60</v>
      </c>
      <c r="MH20" t="str">
        <f t="shared" si="86"/>
        <v>TRUE</v>
      </c>
      <c r="MI20">
        <f>VLOOKUP($A20,'FuturesInfo (3)'!$A$2:$V$80,22)</f>
        <v>3</v>
      </c>
      <c r="MJ20" s="257">
        <v>2</v>
      </c>
      <c r="MK20">
        <f t="shared" si="104"/>
        <v>4</v>
      </c>
      <c r="ML20" s="139">
        <f>VLOOKUP($A20,'FuturesInfo (3)'!$A$2:$O$80,15)*MI20</f>
        <v>94380</v>
      </c>
      <c r="MM20" s="139">
        <f>VLOOKUP($A20,'FuturesInfo (3)'!$A$2:$O$80,15)*MK20</f>
        <v>125840</v>
      </c>
      <c r="MN20" s="200">
        <f t="shared" si="105"/>
        <v>695.08165225776418</v>
      </c>
      <c r="MO20" s="200">
        <f t="shared" si="106"/>
        <v>926.77553634368553</v>
      </c>
      <c r="MP20" s="200">
        <f t="shared" si="107"/>
        <v>695.08165225776418</v>
      </c>
      <c r="MQ20" s="200">
        <f t="shared" si="108"/>
        <v>695.08165225776418</v>
      </c>
      <c r="MR20" s="200">
        <f t="shared" si="109"/>
        <v>695.08165225776418</v>
      </c>
      <c r="MT20">
        <f t="shared" si="110"/>
        <v>1</v>
      </c>
      <c r="MU20" s="244">
        <v>1</v>
      </c>
      <c r="MV20" s="218">
        <v>1</v>
      </c>
      <c r="MW20" s="245">
        <v>3</v>
      </c>
      <c r="MX20">
        <f>IF(VLOOKUP($C20,MT$2:MU$9,2)="normal",MV20,-MV20)</f>
        <v>1</v>
      </c>
      <c r="MY20">
        <f t="shared" si="112"/>
        <v>1</v>
      </c>
      <c r="MZ20" s="218"/>
      <c r="NA20">
        <f t="shared" si="139"/>
        <v>0</v>
      </c>
      <c r="NB20">
        <f t="shared" si="113"/>
        <v>0</v>
      </c>
      <c r="NC20">
        <f t="shared" si="114"/>
        <v>0</v>
      </c>
      <c r="ND20">
        <f t="shared" si="115"/>
        <v>0</v>
      </c>
      <c r="NE20" s="253"/>
      <c r="NF20" s="206">
        <v>42536</v>
      </c>
      <c r="NG20">
        <v>60</v>
      </c>
      <c r="NH20" t="str">
        <f t="shared" si="87"/>
        <v>TRUE</v>
      </c>
      <c r="NI20">
        <f>VLOOKUP($A20,'FuturesInfo (3)'!$A$2:$V$80,22)</f>
        <v>3</v>
      </c>
      <c r="NJ20" s="257">
        <v>2</v>
      </c>
      <c r="NK20">
        <f t="shared" si="116"/>
        <v>2</v>
      </c>
      <c r="NL20" s="139">
        <f>VLOOKUP($A20,'FuturesInfo (3)'!$A$2:$O$80,15)*NI20</f>
        <v>94380</v>
      </c>
      <c r="NM20" s="139">
        <f>VLOOKUP($A20,'FuturesInfo (3)'!$A$2:$O$80,15)*NK20</f>
        <v>62920</v>
      </c>
      <c r="NN20" s="200">
        <f t="shared" si="117"/>
        <v>0</v>
      </c>
      <c r="NO20" s="200">
        <f t="shared" si="118"/>
        <v>0</v>
      </c>
      <c r="NP20" s="200">
        <f t="shared" si="119"/>
        <v>0</v>
      </c>
      <c r="NQ20" s="200">
        <f t="shared" si="120"/>
        <v>0</v>
      </c>
      <c r="NR20" s="200">
        <f t="shared" si="121"/>
        <v>0</v>
      </c>
      <c r="NT20">
        <f t="shared" si="122"/>
        <v>1</v>
      </c>
      <c r="NU20" s="244"/>
      <c r="NV20" s="218"/>
      <c r="NW20" s="245"/>
      <c r="NX20">
        <f>IF(VLOOKUP($C20,NT$2:NU$9,2)="normal",NV20,-NV20)</f>
        <v>0</v>
      </c>
      <c r="NY20">
        <f t="shared" si="124"/>
        <v>0</v>
      </c>
      <c r="NZ20" s="218"/>
      <c r="OA20">
        <f t="shared" si="140"/>
        <v>1</v>
      </c>
      <c r="OB20">
        <f t="shared" si="125"/>
        <v>1</v>
      </c>
      <c r="OC20">
        <f t="shared" si="126"/>
        <v>1</v>
      </c>
      <c r="OD20">
        <f t="shared" si="127"/>
        <v>1</v>
      </c>
      <c r="OE20" s="253"/>
      <c r="OF20" s="206"/>
      <c r="OG20">
        <v>60</v>
      </c>
      <c r="OH20" t="str">
        <f t="shared" si="88"/>
        <v>FALSE</v>
      </c>
      <c r="OI20">
        <f>VLOOKUP($A20,'FuturesInfo (3)'!$A$2:$V$80,22)</f>
        <v>3</v>
      </c>
      <c r="OJ20" s="257"/>
      <c r="OK20">
        <f t="shared" si="128"/>
        <v>2</v>
      </c>
      <c r="OL20" s="139">
        <f>VLOOKUP($A20,'FuturesInfo (3)'!$A$2:$O$80,15)*OI20</f>
        <v>94380</v>
      </c>
      <c r="OM20" s="139">
        <f>VLOOKUP($A20,'FuturesInfo (3)'!$A$2:$O$80,15)*OK20</f>
        <v>62920</v>
      </c>
      <c r="ON20" s="200">
        <f t="shared" si="129"/>
        <v>0</v>
      </c>
      <c r="OO20" s="200">
        <f t="shared" si="130"/>
        <v>0</v>
      </c>
      <c r="OP20" s="200">
        <f t="shared" si="131"/>
        <v>0</v>
      </c>
      <c r="OQ20" s="200">
        <f t="shared" si="132"/>
        <v>0</v>
      </c>
      <c r="OR20" s="200">
        <f t="shared" si="133"/>
        <v>0</v>
      </c>
    </row>
    <row r="21" spans="1:408"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4"/>
        <v>0</v>
      </c>
      <c r="BH21">
        <v>1</v>
      </c>
      <c r="BI21">
        <v>-1</v>
      </c>
      <c r="BJ21">
        <f t="shared" si="89"/>
        <v>0</v>
      </c>
      <c r="BK21" s="1">
        <v>-2.8765690376599999E-3</v>
      </c>
      <c r="BL21" s="2">
        <v>10</v>
      </c>
      <c r="BM21">
        <v>60</v>
      </c>
      <c r="BN21" t="str">
        <f t="shared" si="135"/>
        <v>TRUE</v>
      </c>
      <c r="BO21">
        <f>VLOOKUP($A21,'FuturesInfo (3)'!$A$2:$V$80,22)</f>
        <v>3</v>
      </c>
      <c r="BP21">
        <f t="shared" si="71"/>
        <v>3</v>
      </c>
      <c r="BQ21" s="139">
        <f>VLOOKUP($A21,'FuturesInfo (3)'!$A$2:$O$80,15)*BP21</f>
        <v>234420</v>
      </c>
      <c r="BR21" s="145">
        <f t="shared" si="90"/>
        <v>-674.32531380825719</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234420</v>
      </c>
      <c r="CH21" s="145">
        <f t="shared" si="76"/>
        <v>-3412.092840277026</v>
      </c>
      <c r="CI21" s="145">
        <f t="shared" si="92"/>
        <v>3412.092840277026</v>
      </c>
      <c r="CK21">
        <f t="shared" si="77"/>
        <v>-1</v>
      </c>
      <c r="CL21">
        <v>1</v>
      </c>
      <c r="CM21">
        <v>1</v>
      </c>
      <c r="CN21">
        <v>1</v>
      </c>
      <c r="CO21">
        <f t="shared" si="136"/>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234420</v>
      </c>
      <c r="CY21" s="200">
        <f t="shared" si="94"/>
        <v>2060.3024428068284</v>
      </c>
      <c r="CZ21" s="200">
        <f t="shared" si="95"/>
        <v>2060.3024428068284</v>
      </c>
      <c r="DB21">
        <f t="shared" si="81"/>
        <v>1</v>
      </c>
      <c r="DC21">
        <v>1</v>
      </c>
      <c r="DD21">
        <v>1</v>
      </c>
      <c r="DE21">
        <v>1</v>
      </c>
      <c r="DF21">
        <f t="shared" si="137"/>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234420</v>
      </c>
      <c r="DP21" s="200">
        <f t="shared" si="85"/>
        <v>871.0032030757734</v>
      </c>
      <c r="DQ21" s="200">
        <f t="shared" si="97"/>
        <v>871.0032030757734</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1273</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v>1</v>
      </c>
      <c r="KU21" s="244">
        <v>1</v>
      </c>
      <c r="KV21" s="218">
        <v>1</v>
      </c>
      <c r="KW21" s="245">
        <v>-7</v>
      </c>
      <c r="KX21">
        <v>1</v>
      </c>
      <c r="KY21">
        <v>-1</v>
      </c>
      <c r="KZ21" s="218">
        <v>1</v>
      </c>
      <c r="LA21">
        <v>1</v>
      </c>
      <c r="LB21">
        <v>1</v>
      </c>
      <c r="LC21">
        <v>1</v>
      </c>
      <c r="LD21">
        <v>0</v>
      </c>
      <c r="LE21" s="253">
        <v>5.7922512549899996E-3</v>
      </c>
      <c r="LF21" s="206">
        <v>42529</v>
      </c>
      <c r="LG21">
        <v>60</v>
      </c>
      <c r="LH21" t="s">
        <v>1273</v>
      </c>
      <c r="LI21">
        <v>3</v>
      </c>
      <c r="LJ21" s="257">
        <v>2</v>
      </c>
      <c r="LK21">
        <v>4</v>
      </c>
      <c r="LL21" s="139">
        <v>234420</v>
      </c>
      <c r="LM21" s="139">
        <v>312560</v>
      </c>
      <c r="LN21" s="200">
        <v>1357.8195391947556</v>
      </c>
      <c r="LO21" s="200">
        <v>1810.4260522596742</v>
      </c>
      <c r="LP21" s="200">
        <v>1357.8195391947556</v>
      </c>
      <c r="LQ21" s="200">
        <v>1357.8195391947556</v>
      </c>
      <c r="LR21" s="200">
        <v>-1357.8195391947556</v>
      </c>
      <c r="LT21">
        <f t="shared" si="98"/>
        <v>1</v>
      </c>
      <c r="LU21" s="244">
        <v>1</v>
      </c>
      <c r="LV21" s="218">
        <v>1</v>
      </c>
      <c r="LW21" s="245">
        <v>2</v>
      </c>
      <c r="LX21">
        <f t="shared" ref="LX21:LX84" si="141">IF(VLOOKUP($C21,LT$2:LU$9,2)="normal",LV21,-LV21)</f>
        <v>1</v>
      </c>
      <c r="LY21">
        <f t="shared" si="100"/>
        <v>1</v>
      </c>
      <c r="LZ21" s="218">
        <v>1</v>
      </c>
      <c r="MA21">
        <f t="shared" si="138"/>
        <v>1</v>
      </c>
      <c r="MB21">
        <f t="shared" si="101"/>
        <v>1</v>
      </c>
      <c r="MC21">
        <f t="shared" si="102"/>
        <v>1</v>
      </c>
      <c r="MD21">
        <f t="shared" si="103"/>
        <v>1</v>
      </c>
      <c r="ME21" s="253">
        <v>0</v>
      </c>
      <c r="MF21" s="206">
        <v>42529</v>
      </c>
      <c r="MG21">
        <v>60</v>
      </c>
      <c r="MH21" t="str">
        <f t="shared" si="86"/>
        <v>TRUE</v>
      </c>
      <c r="MI21">
        <f>VLOOKUP($A21,'FuturesInfo (3)'!$A$2:$V$80,22)</f>
        <v>3</v>
      </c>
      <c r="MJ21" s="257">
        <v>2</v>
      </c>
      <c r="MK21">
        <f t="shared" si="104"/>
        <v>4</v>
      </c>
      <c r="ML21" s="139">
        <f>VLOOKUP($A21,'FuturesInfo (3)'!$A$2:$O$80,15)*MI21</f>
        <v>234420</v>
      </c>
      <c r="MM21" s="139">
        <f>VLOOKUP($A21,'FuturesInfo (3)'!$A$2:$O$80,15)*MK21</f>
        <v>312560</v>
      </c>
      <c r="MN21" s="200">
        <f t="shared" si="105"/>
        <v>0</v>
      </c>
      <c r="MO21" s="200">
        <f t="shared" si="106"/>
        <v>0</v>
      </c>
      <c r="MP21" s="200">
        <f t="shared" si="107"/>
        <v>0</v>
      </c>
      <c r="MQ21" s="200">
        <f t="shared" si="108"/>
        <v>0</v>
      </c>
      <c r="MR21" s="200">
        <f>IF(MD21=1,ABS(ML21*ME21),-ABS(ML21*ME21))</f>
        <v>0</v>
      </c>
      <c r="MT21">
        <f t="shared" si="110"/>
        <v>1</v>
      </c>
      <c r="MU21" s="244">
        <v>-1</v>
      </c>
      <c r="MV21" s="218">
        <v>1</v>
      </c>
      <c r="MW21" s="245">
        <v>-3</v>
      </c>
      <c r="MX21">
        <f t="shared" ref="MX21:MX84" si="142">IF(VLOOKUP($C21,MT$2:MU$9,2)="normal",MV21,-MV21)</f>
        <v>-1</v>
      </c>
      <c r="MY21">
        <f t="shared" si="112"/>
        <v>-1</v>
      </c>
      <c r="MZ21" s="218"/>
      <c r="NA21">
        <f t="shared" si="139"/>
        <v>0</v>
      </c>
      <c r="NB21">
        <f t="shared" si="113"/>
        <v>0</v>
      </c>
      <c r="NC21">
        <f t="shared" si="114"/>
        <v>0</v>
      </c>
      <c r="ND21">
        <f t="shared" si="115"/>
        <v>0</v>
      </c>
      <c r="NE21" s="253"/>
      <c r="NF21" s="206">
        <v>42531</v>
      </c>
      <c r="NG21">
        <v>60</v>
      </c>
      <c r="NH21" t="str">
        <f t="shared" si="87"/>
        <v>TRUE</v>
      </c>
      <c r="NI21">
        <f>VLOOKUP($A21,'FuturesInfo (3)'!$A$2:$V$80,22)</f>
        <v>3</v>
      </c>
      <c r="NJ21" s="257">
        <v>1</v>
      </c>
      <c r="NK21">
        <f t="shared" si="116"/>
        <v>4</v>
      </c>
      <c r="NL21" s="139">
        <f>VLOOKUP($A21,'FuturesInfo (3)'!$A$2:$O$80,15)*NI21</f>
        <v>234420</v>
      </c>
      <c r="NM21" s="139">
        <f>VLOOKUP($A21,'FuturesInfo (3)'!$A$2:$O$80,15)*NK21</f>
        <v>312560</v>
      </c>
      <c r="NN21" s="200">
        <f t="shared" si="117"/>
        <v>0</v>
      </c>
      <c r="NO21" s="200">
        <f t="shared" si="118"/>
        <v>0</v>
      </c>
      <c r="NP21" s="200">
        <f t="shared" si="119"/>
        <v>0</v>
      </c>
      <c r="NQ21" s="200">
        <f t="shared" si="120"/>
        <v>0</v>
      </c>
      <c r="NR21" s="200">
        <f>IF(ND21=1,ABS(NL21*NE21),-ABS(NL21*NE21))</f>
        <v>0</v>
      </c>
      <c r="NT21">
        <f t="shared" si="122"/>
        <v>-1</v>
      </c>
      <c r="NU21" s="244"/>
      <c r="NV21" s="218"/>
      <c r="NW21" s="245"/>
      <c r="NX21">
        <f t="shared" ref="NX21:NX84" si="143">IF(VLOOKUP($C21,NT$2:NU$9,2)="normal",NV21,-NV21)</f>
        <v>0</v>
      </c>
      <c r="NY21">
        <f t="shared" si="124"/>
        <v>0</v>
      </c>
      <c r="NZ21" s="218"/>
      <c r="OA21">
        <f t="shared" si="140"/>
        <v>1</v>
      </c>
      <c r="OB21">
        <f t="shared" si="125"/>
        <v>1</v>
      </c>
      <c r="OC21">
        <f t="shared" si="126"/>
        <v>1</v>
      </c>
      <c r="OD21">
        <f t="shared" si="127"/>
        <v>1</v>
      </c>
      <c r="OE21" s="253"/>
      <c r="OF21" s="206"/>
      <c r="OG21">
        <v>60</v>
      </c>
      <c r="OH21" t="str">
        <f t="shared" si="88"/>
        <v>FALSE</v>
      </c>
      <c r="OI21">
        <f>VLOOKUP($A21,'FuturesInfo (3)'!$A$2:$V$80,22)</f>
        <v>3</v>
      </c>
      <c r="OJ21" s="257"/>
      <c r="OK21">
        <f t="shared" si="128"/>
        <v>2</v>
      </c>
      <c r="OL21" s="139">
        <f>VLOOKUP($A21,'FuturesInfo (3)'!$A$2:$O$80,15)*OI21</f>
        <v>234420</v>
      </c>
      <c r="OM21" s="139">
        <f>VLOOKUP($A21,'FuturesInfo (3)'!$A$2:$O$80,15)*OK21</f>
        <v>156280</v>
      </c>
      <c r="ON21" s="200">
        <f t="shared" si="129"/>
        <v>0</v>
      </c>
      <c r="OO21" s="200">
        <f t="shared" si="130"/>
        <v>0</v>
      </c>
      <c r="OP21" s="200">
        <f t="shared" si="131"/>
        <v>0</v>
      </c>
      <c r="OQ21" s="200">
        <f t="shared" si="132"/>
        <v>0</v>
      </c>
      <c r="OR21" s="200">
        <f>IF(OD21=1,ABS(OL21*OE21),-ABS(OL21*OE21))</f>
        <v>0</v>
      </c>
    </row>
    <row r="22" spans="1:408"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4"/>
        <v>-2</v>
      </c>
      <c r="BH22">
        <v>-1</v>
      </c>
      <c r="BI22">
        <v>1</v>
      </c>
      <c r="BJ22">
        <f t="shared" si="89"/>
        <v>0</v>
      </c>
      <c r="BK22" s="1">
        <v>3.2402619786299999E-3</v>
      </c>
      <c r="BL22" s="2">
        <v>10</v>
      </c>
      <c r="BM22">
        <v>60</v>
      </c>
      <c r="BN22" t="str">
        <f t="shared" si="135"/>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6"/>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37"/>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1273</v>
      </c>
      <c r="KI22">
        <v>0</v>
      </c>
      <c r="KJ22" s="257">
        <v>2</v>
      </c>
      <c r="KK22">
        <v>0</v>
      </c>
      <c r="KL22" s="139">
        <v>0</v>
      </c>
      <c r="KM22" s="139">
        <v>0</v>
      </c>
      <c r="KN22" s="200">
        <v>0</v>
      </c>
      <c r="KO22" s="200">
        <v>0</v>
      </c>
      <c r="KP22" s="200">
        <v>0</v>
      </c>
      <c r="KQ22" s="200">
        <v>0</v>
      </c>
      <c r="KR22" s="200">
        <v>0</v>
      </c>
      <c r="KT22">
        <v>1</v>
      </c>
      <c r="KU22" s="244">
        <v>1</v>
      </c>
      <c r="KV22" s="218">
        <v>1</v>
      </c>
      <c r="KW22" s="245">
        <v>6</v>
      </c>
      <c r="KX22">
        <v>-1</v>
      </c>
      <c r="KY22">
        <v>1</v>
      </c>
      <c r="KZ22" s="218">
        <v>-1</v>
      </c>
      <c r="LA22">
        <v>0</v>
      </c>
      <c r="LB22">
        <v>0</v>
      </c>
      <c r="LC22">
        <v>1</v>
      </c>
      <c r="LD22">
        <v>0</v>
      </c>
      <c r="LE22" s="253">
        <v>-6.6589658218399999E-3</v>
      </c>
      <c r="LF22" s="206">
        <v>42530</v>
      </c>
      <c r="LG22">
        <v>60</v>
      </c>
      <c r="LH22" t="s">
        <v>1273</v>
      </c>
      <c r="LI22">
        <v>0</v>
      </c>
      <c r="LJ22" s="257">
        <v>1</v>
      </c>
      <c r="LK22">
        <v>0</v>
      </c>
      <c r="LL22" s="139">
        <v>0</v>
      </c>
      <c r="LM22" s="139">
        <v>0</v>
      </c>
      <c r="LN22" s="200">
        <v>0</v>
      </c>
      <c r="LO22" s="200">
        <v>0</v>
      </c>
      <c r="LP22" s="200">
        <v>0</v>
      </c>
      <c r="LQ22" s="200">
        <v>0</v>
      </c>
      <c r="LR22" s="200">
        <v>0</v>
      </c>
      <c r="LT22">
        <f t="shared" si="98"/>
        <v>1</v>
      </c>
      <c r="LU22" s="244">
        <v>1</v>
      </c>
      <c r="LV22" s="218">
        <v>1</v>
      </c>
      <c r="LW22" s="245">
        <v>-3</v>
      </c>
      <c r="LX22">
        <f t="shared" si="141"/>
        <v>-1</v>
      </c>
      <c r="LY22">
        <f t="shared" si="100"/>
        <v>-1</v>
      </c>
      <c r="LZ22" s="218">
        <v>-1</v>
      </c>
      <c r="MA22">
        <f t="shared" si="138"/>
        <v>0</v>
      </c>
      <c r="MB22">
        <f t="shared" si="101"/>
        <v>0</v>
      </c>
      <c r="MC22">
        <f t="shared" si="102"/>
        <v>1</v>
      </c>
      <c r="MD22">
        <f t="shared" si="103"/>
        <v>1</v>
      </c>
      <c r="ME22" s="253">
        <v>-3.2149941856499998E-3</v>
      </c>
      <c r="MF22" s="206">
        <v>42530</v>
      </c>
      <c r="MG22">
        <v>60</v>
      </c>
      <c r="MH22" t="str">
        <f t="shared" si="86"/>
        <v>TRUE</v>
      </c>
      <c r="MI22">
        <f>VLOOKUP($A22,'FuturesInfo (3)'!$A$2:$V$80,22)</f>
        <v>0</v>
      </c>
      <c r="MJ22" s="257">
        <v>2</v>
      </c>
      <c r="MK22">
        <f t="shared" si="104"/>
        <v>0</v>
      </c>
      <c r="ML22" s="139">
        <f>VLOOKUP($A22,'FuturesInfo (3)'!$A$2:$O$80,15)*MI22</f>
        <v>0</v>
      </c>
      <c r="MM22" s="139">
        <f>VLOOKUP($A22,'FuturesInfo (3)'!$A$2:$O$80,15)*MK22</f>
        <v>0</v>
      </c>
      <c r="MN22" s="200">
        <f t="shared" si="105"/>
        <v>0</v>
      </c>
      <c r="MO22" s="200">
        <f t="shared" si="106"/>
        <v>0</v>
      </c>
      <c r="MP22" s="200">
        <f t="shared" si="107"/>
        <v>0</v>
      </c>
      <c r="MQ22" s="200">
        <f t="shared" si="108"/>
        <v>0</v>
      </c>
      <c r="MR22" s="200">
        <f t="shared" ref="MR22:MR85" si="144">IF(MD22=1,ABS(ML22*ME22),-ABS(ML22*ME22))</f>
        <v>0</v>
      </c>
      <c r="MT22">
        <f t="shared" si="110"/>
        <v>1</v>
      </c>
      <c r="MU22" s="244">
        <v>1</v>
      </c>
      <c r="MV22" s="218">
        <v>1</v>
      </c>
      <c r="MW22" s="245">
        <v>3</v>
      </c>
      <c r="MX22">
        <f t="shared" si="142"/>
        <v>-1</v>
      </c>
      <c r="MY22">
        <f t="shared" si="112"/>
        <v>1</v>
      </c>
      <c r="MZ22" s="218"/>
      <c r="NA22">
        <f t="shared" si="139"/>
        <v>0</v>
      </c>
      <c r="NB22">
        <f t="shared" si="113"/>
        <v>0</v>
      </c>
      <c r="NC22">
        <f t="shared" si="114"/>
        <v>0</v>
      </c>
      <c r="ND22">
        <f t="shared" si="115"/>
        <v>0</v>
      </c>
      <c r="NE22" s="253"/>
      <c r="NF22" s="206">
        <v>42536</v>
      </c>
      <c r="NG22">
        <v>60</v>
      </c>
      <c r="NH22" t="str">
        <f t="shared" si="87"/>
        <v>TRUE</v>
      </c>
      <c r="NI22">
        <f>VLOOKUP($A22,'FuturesInfo (3)'!$A$2:$V$80,22)</f>
        <v>0</v>
      </c>
      <c r="NJ22" s="257">
        <v>1</v>
      </c>
      <c r="NK22">
        <f t="shared" si="116"/>
        <v>0</v>
      </c>
      <c r="NL22" s="139">
        <f>VLOOKUP($A22,'FuturesInfo (3)'!$A$2:$O$80,15)*NI22</f>
        <v>0</v>
      </c>
      <c r="NM22" s="139">
        <f>VLOOKUP($A22,'FuturesInfo (3)'!$A$2:$O$80,15)*NK22</f>
        <v>0</v>
      </c>
      <c r="NN22" s="200">
        <f t="shared" si="117"/>
        <v>0</v>
      </c>
      <c r="NO22" s="200">
        <f t="shared" si="118"/>
        <v>0</v>
      </c>
      <c r="NP22" s="200">
        <f t="shared" si="119"/>
        <v>0</v>
      </c>
      <c r="NQ22" s="200">
        <f t="shared" si="120"/>
        <v>0</v>
      </c>
      <c r="NR22" s="200">
        <f t="shared" ref="NR22:NR85" si="145">IF(ND22=1,ABS(NL22*NE22),-ABS(NL22*NE22))</f>
        <v>0</v>
      </c>
      <c r="NT22">
        <f t="shared" si="122"/>
        <v>1</v>
      </c>
      <c r="NU22" s="244"/>
      <c r="NV22" s="218"/>
      <c r="NW22" s="245"/>
      <c r="NX22">
        <f t="shared" si="143"/>
        <v>0</v>
      </c>
      <c r="NY22">
        <f t="shared" si="124"/>
        <v>0</v>
      </c>
      <c r="NZ22" s="218"/>
      <c r="OA22">
        <f t="shared" si="140"/>
        <v>1</v>
      </c>
      <c r="OB22">
        <f t="shared" si="125"/>
        <v>1</v>
      </c>
      <c r="OC22">
        <f t="shared" si="126"/>
        <v>1</v>
      </c>
      <c r="OD22">
        <f t="shared" si="127"/>
        <v>1</v>
      </c>
      <c r="OE22" s="253"/>
      <c r="OF22" s="206"/>
      <c r="OG22">
        <v>60</v>
      </c>
      <c r="OH22" t="str">
        <f t="shared" si="88"/>
        <v>FALSE</v>
      </c>
      <c r="OI22">
        <f>VLOOKUP($A22,'FuturesInfo (3)'!$A$2:$V$80,22)</f>
        <v>0</v>
      </c>
      <c r="OJ22" s="257"/>
      <c r="OK22">
        <f t="shared" si="128"/>
        <v>0</v>
      </c>
      <c r="OL22" s="139">
        <f>VLOOKUP($A22,'FuturesInfo (3)'!$A$2:$O$80,15)*OI22</f>
        <v>0</v>
      </c>
      <c r="OM22" s="139">
        <f>VLOOKUP($A22,'FuturesInfo (3)'!$A$2:$O$80,15)*OK22</f>
        <v>0</v>
      </c>
      <c r="ON22" s="200">
        <f t="shared" si="129"/>
        <v>0</v>
      </c>
      <c r="OO22" s="200">
        <f t="shared" si="130"/>
        <v>0</v>
      </c>
      <c r="OP22" s="200">
        <f t="shared" si="131"/>
        <v>0</v>
      </c>
      <c r="OQ22" s="200">
        <f t="shared" si="132"/>
        <v>0</v>
      </c>
      <c r="OR22" s="200">
        <f t="shared" ref="OR22:OR85" si="146">IF(OD22=1,ABS(OL22*OE22),-ABS(OL22*OE22))</f>
        <v>0</v>
      </c>
    </row>
    <row r="23" spans="1:408"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47">IF(J23="","FALSE","TRUE")</f>
        <v>TRUE</v>
      </c>
      <c r="N23">
        <f>ROUND(VLOOKUP($B23,MARGIN!$A$42:$P$172,16),0)</f>
        <v>2</v>
      </c>
      <c r="P23">
        <f t="shared" ref="P23:P35" si="148">-J23+Q23</f>
        <v>0</v>
      </c>
      <c r="Q23">
        <v>1</v>
      </c>
      <c r="R23">
        <v>1</v>
      </c>
      <c r="S23" t="s">
        <v>939</v>
      </c>
      <c r="T23" t="s">
        <v>30</v>
      </c>
      <c r="U23">
        <v>60</v>
      </c>
      <c r="V23" t="str">
        <f t="shared" ref="V23:V35" si="149">IF(Q23="","FALSE","TRUE")</f>
        <v>TRUE</v>
      </c>
      <c r="W23">
        <f>ROUND(VLOOKUP($B23,MARGIN!$A$42:$P$172,16),0)</f>
        <v>2</v>
      </c>
      <c r="X23">
        <f t="shared" ref="X23:X35" si="150">IF(ABS(Q23+R23)=2,ROUND(W23*(1+$X$13),0),W23)</f>
        <v>3</v>
      </c>
      <c r="Z23">
        <f t="shared" ref="Z23:Z35" si="151">-Q23+AA23</f>
        <v>0</v>
      </c>
      <c r="AA23">
        <v>1</v>
      </c>
      <c r="AB23">
        <v>1</v>
      </c>
      <c r="AC23" t="s">
        <v>939</v>
      </c>
      <c r="AD23" t="s">
        <v>30</v>
      </c>
      <c r="AE23">
        <v>60</v>
      </c>
      <c r="AF23" t="str">
        <f t="shared" ref="AF23:AF35" si="152">IF(AA23="","FALSE","TRUE")</f>
        <v>TRUE</v>
      </c>
      <c r="AG23">
        <f>ROUND(VLOOKUP($B23,MARGIN!$A$42:$P$172,16),0)</f>
        <v>2</v>
      </c>
      <c r="AH23">
        <f t="shared" ref="AH23:AH35" si="153">IF(ABS(AA23+AB23)=2,ROUND(AG23*(1+$X$13),0),IF(AB23="",AG23,ROUND(AG23*(1+-$AH$13),0)))</f>
        <v>3</v>
      </c>
      <c r="AI23" s="139" t="e">
        <f>VLOOKUP($B23,#REF!,2)*AH23</f>
        <v>#REF!</v>
      </c>
      <c r="AK23">
        <f t="shared" ref="AK23:AK35" si="154">-AB23+AL23</f>
        <v>0</v>
      </c>
      <c r="AL23">
        <v>1</v>
      </c>
      <c r="AM23">
        <v>1</v>
      </c>
      <c r="AN23" t="s">
        <v>939</v>
      </c>
      <c r="AO23" t="s">
        <v>30</v>
      </c>
      <c r="AP23">
        <v>60</v>
      </c>
      <c r="AQ23" t="str">
        <f t="shared" ref="AQ23:AQ35" si="155">IF(AL23="","FALSE","TRUE")</f>
        <v>TRUE</v>
      </c>
      <c r="AR23">
        <f>ROUND(VLOOKUP($B23,MARGIN!$A$42:$P$172,16),0)</f>
        <v>2</v>
      </c>
      <c r="AS23">
        <f t="shared" ref="AS23:AS35" si="156">IF(ABS(AL23+AM23)=2,ROUND(AR23*(1+$X$13),0),IF(AM23="",AR23,ROUND(AR23*(1+-$AH$13),0)))</f>
        <v>3</v>
      </c>
      <c r="AT23" s="139" t="e">
        <f>VLOOKUP($B23,#REF!,2)*AS23</f>
        <v>#REF!</v>
      </c>
      <c r="AV23">
        <f t="shared" ref="AV23:AV35" si="157">-AM23+AW23</f>
        <v>0</v>
      </c>
      <c r="AW23">
        <v>1</v>
      </c>
      <c r="AX23" s="3">
        <v>-1</v>
      </c>
      <c r="AY23">
        <v>-1.83299389002E-3</v>
      </c>
      <c r="AZ23" t="s">
        <v>30</v>
      </c>
      <c r="BA23">
        <v>60</v>
      </c>
      <c r="BB23" t="str">
        <f t="shared" ref="BB23:BB35" si="158">IF(AW23="","FALSE","TRUE")</f>
        <v>TRUE</v>
      </c>
      <c r="BC23">
        <f>ROUND(VLOOKUP($B23,MARGIN!$A$42:$P$172,16),0)</f>
        <v>2</v>
      </c>
      <c r="BD23">
        <f t="shared" ref="BD23:BD35" si="159">IF(ABS(AW23+AX23)=2,ROUND(BC23*(1+$X$13),0),IF(AX23="",BC23,ROUND(BC23*(1+-$AH$13),0)))</f>
        <v>2</v>
      </c>
      <c r="BE23" s="139" t="e">
        <f>VLOOKUP($B23,#REF!,2)*BD23</f>
        <v>#REF!</v>
      </c>
      <c r="BG23">
        <f t="shared" si="134"/>
        <v>2</v>
      </c>
      <c r="BH23">
        <v>1</v>
      </c>
      <c r="BI23">
        <v>1</v>
      </c>
      <c r="BJ23">
        <f t="shared" si="89"/>
        <v>1</v>
      </c>
      <c r="BK23" s="1">
        <v>3.2646398694099999E-3</v>
      </c>
      <c r="BL23" s="2">
        <v>10</v>
      </c>
      <c r="BM23">
        <v>60</v>
      </c>
      <c r="BN23" t="str">
        <f t="shared" si="135"/>
        <v>TRUE</v>
      </c>
      <c r="BO23">
        <f>VLOOKUP($A23,'FuturesInfo (3)'!$A$2:$V$80,22)</f>
        <v>1</v>
      </c>
      <c r="BP23">
        <f t="shared" si="71"/>
        <v>1</v>
      </c>
      <c r="BQ23" s="139">
        <f>VLOOKUP($A23,'FuturesInfo (3)'!$A$2:$O$80,15)*BP23</f>
        <v>49850</v>
      </c>
      <c r="BR23" s="145">
        <f t="shared" si="90"/>
        <v>162.7422974900885</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1</v>
      </c>
      <c r="CE23">
        <f t="shared" si="75"/>
        <v>1</v>
      </c>
      <c r="CF23">
        <f t="shared" si="75"/>
        <v>1</v>
      </c>
      <c r="CG23" s="139">
        <f>VLOOKUP($A23,'FuturesInfo (3)'!$A$2:$O$80,15)*CE23</f>
        <v>49850</v>
      </c>
      <c r="CH23" s="145">
        <f t="shared" si="76"/>
        <v>557.60626398100999</v>
      </c>
      <c r="CI23" s="145">
        <f t="shared" si="92"/>
        <v>557.60626398100999</v>
      </c>
      <c r="CK23">
        <f t="shared" si="77"/>
        <v>-1</v>
      </c>
      <c r="CL23">
        <v>-1</v>
      </c>
      <c r="CM23">
        <v>-1</v>
      </c>
      <c r="CN23">
        <v>1</v>
      </c>
      <c r="CO23">
        <f t="shared" si="136"/>
        <v>0</v>
      </c>
      <c r="CP23">
        <f t="shared" si="78"/>
        <v>0</v>
      </c>
      <c r="CQ23" s="1">
        <v>2.2007404360299999E-2</v>
      </c>
      <c r="CR23" s="2">
        <v>10</v>
      </c>
      <c r="CS23">
        <v>60</v>
      </c>
      <c r="CT23" t="str">
        <f t="shared" si="79"/>
        <v>TRUE</v>
      </c>
      <c r="CU23">
        <f>VLOOKUP($A23,'FuturesInfo (3)'!$A$2:$V$80,22)</f>
        <v>1</v>
      </c>
      <c r="CV23">
        <f t="shared" si="80"/>
        <v>1</v>
      </c>
      <c r="CW23">
        <f t="shared" si="93"/>
        <v>1</v>
      </c>
      <c r="CX23" s="139">
        <f>VLOOKUP($A23,'FuturesInfo (3)'!$A$2:$O$80,15)*CW23</f>
        <v>49850</v>
      </c>
      <c r="CY23" s="200">
        <f t="shared" si="94"/>
        <v>-1097.0691073609551</v>
      </c>
      <c r="CZ23" s="200">
        <f t="shared" si="95"/>
        <v>-1097.0691073609551</v>
      </c>
      <c r="DB23">
        <f t="shared" si="81"/>
        <v>-1</v>
      </c>
      <c r="DC23">
        <v>1</v>
      </c>
      <c r="DD23">
        <v>-1</v>
      </c>
      <c r="DE23">
        <v>1</v>
      </c>
      <c r="DF23">
        <f t="shared" si="137"/>
        <v>1</v>
      </c>
      <c r="DG23">
        <f t="shared" si="82"/>
        <v>0</v>
      </c>
      <c r="DH23" s="1">
        <v>1.34835983095E-2</v>
      </c>
      <c r="DI23" s="2">
        <v>10</v>
      </c>
      <c r="DJ23">
        <v>60</v>
      </c>
      <c r="DK23" t="str">
        <f t="shared" si="83"/>
        <v>TRUE</v>
      </c>
      <c r="DL23">
        <f>VLOOKUP($A23,'FuturesInfo (3)'!$A$2:$V$80,22)</f>
        <v>1</v>
      </c>
      <c r="DM23">
        <f t="shared" si="84"/>
        <v>1</v>
      </c>
      <c r="DN23">
        <f t="shared" si="96"/>
        <v>1</v>
      </c>
      <c r="DO23" s="139">
        <f>VLOOKUP($A23,'FuturesInfo (3)'!$A$2:$O$80,15)*DN23</f>
        <v>49850</v>
      </c>
      <c r="DP23" s="200">
        <f t="shared" si="85"/>
        <v>672.15737572857495</v>
      </c>
      <c r="DQ23" s="200">
        <f t="shared" si="97"/>
        <v>-672.15737572857495</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1273</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v>-1</v>
      </c>
      <c r="KU23" s="244">
        <v>1</v>
      </c>
      <c r="KV23" s="218">
        <v>-1</v>
      </c>
      <c r="KW23" s="245">
        <v>7</v>
      </c>
      <c r="KX23">
        <v>1</v>
      </c>
      <c r="KY23">
        <v>-1</v>
      </c>
      <c r="KZ23" s="218">
        <v>1</v>
      </c>
      <c r="LA23">
        <v>1</v>
      </c>
      <c r="LB23">
        <v>0</v>
      </c>
      <c r="LC23">
        <v>1</v>
      </c>
      <c r="LD23">
        <v>0</v>
      </c>
      <c r="LE23" s="253">
        <v>2.8830313014800001E-2</v>
      </c>
      <c r="LF23" s="206">
        <v>42529</v>
      </c>
      <c r="LG23">
        <v>60</v>
      </c>
      <c r="LH23" t="s">
        <v>1273</v>
      </c>
      <c r="LI23">
        <v>2</v>
      </c>
      <c r="LJ23" s="257">
        <v>2</v>
      </c>
      <c r="LK23">
        <v>3</v>
      </c>
      <c r="LL23" s="139">
        <v>99920</v>
      </c>
      <c r="LM23" s="139">
        <v>149880</v>
      </c>
      <c r="LN23" s="200">
        <v>2880.724876438816</v>
      </c>
      <c r="LO23" s="200">
        <v>4321.0873146582244</v>
      </c>
      <c r="LP23" s="200">
        <v>-2880.724876438816</v>
      </c>
      <c r="LQ23" s="200">
        <v>2880.724876438816</v>
      </c>
      <c r="LR23" s="200">
        <v>-2880.724876438816</v>
      </c>
      <c r="LT23">
        <f t="shared" si="98"/>
        <v>1</v>
      </c>
      <c r="LU23" s="244">
        <v>1</v>
      </c>
      <c r="LV23" s="218">
        <v>1</v>
      </c>
      <c r="LW23" s="245">
        <v>-2</v>
      </c>
      <c r="LX23">
        <f t="shared" si="141"/>
        <v>-1</v>
      </c>
      <c r="LY23">
        <f t="shared" si="100"/>
        <v>-1</v>
      </c>
      <c r="LZ23" s="218">
        <v>-1</v>
      </c>
      <c r="MA23">
        <f t="shared" si="138"/>
        <v>0</v>
      </c>
      <c r="MB23">
        <f t="shared" si="101"/>
        <v>0</v>
      </c>
      <c r="MC23">
        <f t="shared" si="102"/>
        <v>1</v>
      </c>
      <c r="MD23">
        <f t="shared" si="103"/>
        <v>1</v>
      </c>
      <c r="ME23" s="253">
        <v>-2.2017614091299998E-3</v>
      </c>
      <c r="MF23" s="206">
        <v>42529</v>
      </c>
      <c r="MG23">
        <v>60</v>
      </c>
      <c r="MH23" t="str">
        <f t="shared" si="86"/>
        <v>TRUE</v>
      </c>
      <c r="MI23">
        <f>VLOOKUP($A23,'FuturesInfo (3)'!$A$2:$V$80,22)</f>
        <v>1</v>
      </c>
      <c r="MJ23" s="257">
        <v>2</v>
      </c>
      <c r="MK23">
        <f t="shared" si="104"/>
        <v>1</v>
      </c>
      <c r="ML23" s="139">
        <f>VLOOKUP($A23,'FuturesInfo (3)'!$A$2:$O$80,15)*MI23</f>
        <v>49850</v>
      </c>
      <c r="MM23" s="139">
        <f>VLOOKUP($A23,'FuturesInfo (3)'!$A$2:$O$80,15)*MK23</f>
        <v>49850</v>
      </c>
      <c r="MN23" s="200">
        <f t="shared" si="105"/>
        <v>-109.7578062451305</v>
      </c>
      <c r="MO23" s="200">
        <f t="shared" si="106"/>
        <v>-109.7578062451305</v>
      </c>
      <c r="MP23" s="200">
        <f t="shared" si="107"/>
        <v>-109.7578062451305</v>
      </c>
      <c r="MQ23" s="200">
        <f t="shared" si="108"/>
        <v>109.7578062451305</v>
      </c>
      <c r="MR23" s="200">
        <f t="shared" si="144"/>
        <v>109.7578062451305</v>
      </c>
      <c r="MT23">
        <f t="shared" si="110"/>
        <v>1</v>
      </c>
      <c r="MU23" s="244">
        <v>1</v>
      </c>
      <c r="MV23" s="218">
        <v>1</v>
      </c>
      <c r="MW23" s="245">
        <v>-3</v>
      </c>
      <c r="MX23">
        <f t="shared" si="142"/>
        <v>1</v>
      </c>
      <c r="MY23">
        <f t="shared" si="112"/>
        <v>-1</v>
      </c>
      <c r="MZ23" s="218"/>
      <c r="NA23">
        <f t="shared" si="139"/>
        <v>0</v>
      </c>
      <c r="NB23">
        <f t="shared" si="113"/>
        <v>0</v>
      </c>
      <c r="NC23">
        <f t="shared" si="114"/>
        <v>0</v>
      </c>
      <c r="ND23">
        <f t="shared" si="115"/>
        <v>0</v>
      </c>
      <c r="NE23" s="253"/>
      <c r="NF23" s="206">
        <v>42529</v>
      </c>
      <c r="NG23">
        <v>60</v>
      </c>
      <c r="NH23" t="str">
        <f t="shared" si="87"/>
        <v>TRUE</v>
      </c>
      <c r="NI23">
        <f>VLOOKUP($A23,'FuturesInfo (3)'!$A$2:$V$80,22)</f>
        <v>1</v>
      </c>
      <c r="NJ23" s="257">
        <v>1</v>
      </c>
      <c r="NK23">
        <f t="shared" si="116"/>
        <v>1</v>
      </c>
      <c r="NL23" s="139">
        <f>VLOOKUP($A23,'FuturesInfo (3)'!$A$2:$O$80,15)*NI23</f>
        <v>49850</v>
      </c>
      <c r="NM23" s="139">
        <f>VLOOKUP($A23,'FuturesInfo (3)'!$A$2:$O$80,15)*NK23</f>
        <v>49850</v>
      </c>
      <c r="NN23" s="200">
        <f t="shared" si="117"/>
        <v>0</v>
      </c>
      <c r="NO23" s="200">
        <f t="shared" si="118"/>
        <v>0</v>
      </c>
      <c r="NP23" s="200">
        <f t="shared" si="119"/>
        <v>0</v>
      </c>
      <c r="NQ23" s="200">
        <f t="shared" si="120"/>
        <v>0</v>
      </c>
      <c r="NR23" s="200">
        <f t="shared" si="145"/>
        <v>0</v>
      </c>
      <c r="NT23">
        <f t="shared" si="122"/>
        <v>1</v>
      </c>
      <c r="NU23" s="244"/>
      <c r="NV23" s="218"/>
      <c r="NW23" s="245"/>
      <c r="NX23">
        <f t="shared" si="143"/>
        <v>0</v>
      </c>
      <c r="NY23">
        <f t="shared" si="124"/>
        <v>0</v>
      </c>
      <c r="NZ23" s="218"/>
      <c r="OA23">
        <f t="shared" si="140"/>
        <v>1</v>
      </c>
      <c r="OB23">
        <f t="shared" si="125"/>
        <v>1</v>
      </c>
      <c r="OC23">
        <f t="shared" si="126"/>
        <v>1</v>
      </c>
      <c r="OD23">
        <f t="shared" si="127"/>
        <v>1</v>
      </c>
      <c r="OE23" s="253"/>
      <c r="OF23" s="206"/>
      <c r="OG23">
        <v>60</v>
      </c>
      <c r="OH23" t="str">
        <f t="shared" si="88"/>
        <v>FALSE</v>
      </c>
      <c r="OI23">
        <f>VLOOKUP($A23,'FuturesInfo (3)'!$A$2:$V$80,22)</f>
        <v>1</v>
      </c>
      <c r="OJ23" s="257"/>
      <c r="OK23">
        <f t="shared" si="128"/>
        <v>1</v>
      </c>
      <c r="OL23" s="139">
        <f>VLOOKUP($A23,'FuturesInfo (3)'!$A$2:$O$80,15)*OI23</f>
        <v>49850</v>
      </c>
      <c r="OM23" s="139">
        <f>VLOOKUP($A23,'FuturesInfo (3)'!$A$2:$O$80,15)*OK23</f>
        <v>49850</v>
      </c>
      <c r="ON23" s="200">
        <f t="shared" si="129"/>
        <v>0</v>
      </c>
      <c r="OO23" s="200">
        <f t="shared" si="130"/>
        <v>0</v>
      </c>
      <c r="OP23" s="200">
        <f t="shared" si="131"/>
        <v>0</v>
      </c>
      <c r="OQ23" s="200">
        <f t="shared" si="132"/>
        <v>0</v>
      </c>
      <c r="OR23" s="200">
        <f t="shared" si="146"/>
        <v>0</v>
      </c>
    </row>
    <row r="24" spans="1:408"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47"/>
        <v>TRUE</v>
      </c>
      <c r="N24">
        <f>ROUND(VLOOKUP($B24,MARGIN!$A$42:$P$172,16),0)</f>
        <v>7</v>
      </c>
      <c r="P24">
        <f t="shared" si="148"/>
        <v>0</v>
      </c>
      <c r="Q24" s="3">
        <v>1</v>
      </c>
      <c r="R24" s="3">
        <v>1</v>
      </c>
      <c r="S24" s="3" t="s">
        <v>945</v>
      </c>
      <c r="T24" s="2" t="s">
        <v>30</v>
      </c>
      <c r="U24">
        <v>60</v>
      </c>
      <c r="V24" t="str">
        <f t="shared" si="149"/>
        <v>TRUE</v>
      </c>
      <c r="W24">
        <f>ROUND(VLOOKUP($B24,MARGIN!$A$42:$P$172,16),0)</f>
        <v>7</v>
      </c>
      <c r="X24">
        <f t="shared" si="150"/>
        <v>9</v>
      </c>
      <c r="Z24">
        <f t="shared" si="151"/>
        <v>0</v>
      </c>
      <c r="AA24" s="3">
        <v>1</v>
      </c>
      <c r="AB24" s="3">
        <v>1</v>
      </c>
      <c r="AC24" s="3" t="s">
        <v>945</v>
      </c>
      <c r="AD24" s="2" t="s">
        <v>30</v>
      </c>
      <c r="AE24">
        <v>60</v>
      </c>
      <c r="AF24" t="str">
        <f t="shared" si="152"/>
        <v>TRUE</v>
      </c>
      <c r="AG24">
        <f>ROUND(VLOOKUP($B24,MARGIN!$A$42:$P$172,16),0)</f>
        <v>7</v>
      </c>
      <c r="AH24">
        <f t="shared" si="153"/>
        <v>9</v>
      </c>
      <c r="AI24" s="139" t="e">
        <f>VLOOKUP($B24,#REF!,2)*AH24</f>
        <v>#REF!</v>
      </c>
      <c r="AK24">
        <f t="shared" si="154"/>
        <v>0</v>
      </c>
      <c r="AL24" s="3">
        <v>1</v>
      </c>
      <c r="AM24" s="3">
        <v>1</v>
      </c>
      <c r="AN24" s="3" t="s">
        <v>945</v>
      </c>
      <c r="AO24" s="2" t="s">
        <v>30</v>
      </c>
      <c r="AP24">
        <v>60</v>
      </c>
      <c r="AQ24" t="str">
        <f t="shared" si="155"/>
        <v>TRUE</v>
      </c>
      <c r="AR24">
        <f>ROUND(VLOOKUP($B24,MARGIN!$A$42:$P$172,16),0)</f>
        <v>7</v>
      </c>
      <c r="AS24">
        <f t="shared" si="156"/>
        <v>9</v>
      </c>
      <c r="AT24" s="139" t="e">
        <f>VLOOKUP($B24,#REF!,2)*AS24</f>
        <v>#REF!</v>
      </c>
      <c r="AV24">
        <f t="shared" si="157"/>
        <v>0</v>
      </c>
      <c r="AW24" s="3">
        <v>1</v>
      </c>
      <c r="AX24">
        <v>-1</v>
      </c>
      <c r="AY24" s="3">
        <v>-1.20425398811E-2</v>
      </c>
      <c r="AZ24" s="2" t="s">
        <v>30</v>
      </c>
      <c r="BA24">
        <v>60</v>
      </c>
      <c r="BB24" t="str">
        <f t="shared" si="158"/>
        <v>TRUE</v>
      </c>
      <c r="BC24">
        <f>ROUND(VLOOKUP($B24,MARGIN!$A$42:$P$172,16),0)</f>
        <v>7</v>
      </c>
      <c r="BD24">
        <f t="shared" si="159"/>
        <v>5</v>
      </c>
      <c r="BE24" s="139" t="e">
        <f>VLOOKUP($B24,#REF!,2)*BD24</f>
        <v>#REF!</v>
      </c>
      <c r="BG24">
        <f t="shared" si="134"/>
        <v>0</v>
      </c>
      <c r="BH24" s="3">
        <v>-1</v>
      </c>
      <c r="BI24" s="3">
        <v>-1</v>
      </c>
      <c r="BJ24">
        <f t="shared" si="89"/>
        <v>1</v>
      </c>
      <c r="BK24" s="5">
        <v>-4.7490897577999996E-3</v>
      </c>
      <c r="BL24" s="2">
        <v>10</v>
      </c>
      <c r="BM24">
        <v>60</v>
      </c>
      <c r="BN24" t="str">
        <f t="shared" si="135"/>
        <v>TRUE</v>
      </c>
      <c r="BO24">
        <f>VLOOKUP($A24,'FuturesInfo (3)'!$A$2:$V$80,22)</f>
        <v>3</v>
      </c>
      <c r="BP24">
        <f t="shared" si="71"/>
        <v>3</v>
      </c>
      <c r="BQ24" s="139">
        <f>VLOOKUP($A24,'FuturesInfo (3)'!$A$2:$O$80,15)*BP24</f>
        <v>96585</v>
      </c>
      <c r="BR24" s="145">
        <f t="shared" si="90"/>
        <v>458.69083425711295</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96585</v>
      </c>
      <c r="CH24" s="145">
        <f t="shared" si="76"/>
        <v>-1613.0785714508493</v>
      </c>
      <c r="CI24" s="145">
        <f t="shared" si="92"/>
        <v>1613.0785714508493</v>
      </c>
      <c r="CK24" s="3">
        <f t="shared" si="77"/>
        <v>-1</v>
      </c>
      <c r="CL24" s="3">
        <v>1</v>
      </c>
      <c r="CM24">
        <v>1</v>
      </c>
      <c r="CN24" s="3">
        <v>1</v>
      </c>
      <c r="CO24">
        <f t="shared" si="136"/>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96585</v>
      </c>
      <c r="CY24" s="200">
        <f t="shared" si="94"/>
        <v>2463.3633234272684</v>
      </c>
      <c r="CZ24" s="200">
        <f t="shared" si="95"/>
        <v>2463.3633234272684</v>
      </c>
      <c r="DB24" s="3">
        <f t="shared" si="81"/>
        <v>1</v>
      </c>
      <c r="DC24" s="3">
        <v>1</v>
      </c>
      <c r="DD24">
        <v>1</v>
      </c>
      <c r="DE24" s="3">
        <v>1</v>
      </c>
      <c r="DF24">
        <f t="shared" si="137"/>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128780</v>
      </c>
      <c r="DP24" s="200">
        <f t="shared" si="85"/>
        <v>589.47207812028341</v>
      </c>
      <c r="DQ24" s="200">
        <f t="shared" si="97"/>
        <v>589.47207812028341</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1273</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v>1</v>
      </c>
      <c r="KU24" s="246">
        <v>1</v>
      </c>
      <c r="KV24" s="218">
        <v>-1</v>
      </c>
      <c r="KW24" s="245">
        <v>2</v>
      </c>
      <c r="KX24">
        <v>-1</v>
      </c>
      <c r="KY24">
        <v>-1</v>
      </c>
      <c r="KZ24" s="250">
        <v>1</v>
      </c>
      <c r="LA24">
        <v>1</v>
      </c>
      <c r="LB24">
        <v>0</v>
      </c>
      <c r="LC24">
        <v>0</v>
      </c>
      <c r="LD24">
        <v>0</v>
      </c>
      <c r="LE24" s="251">
        <v>1.0618932038800001E-3</v>
      </c>
      <c r="LF24" s="206">
        <v>42529</v>
      </c>
      <c r="LG24">
        <v>60</v>
      </c>
      <c r="LH24" t="s">
        <v>1273</v>
      </c>
      <c r="LI24">
        <v>3</v>
      </c>
      <c r="LJ24" s="257">
        <v>2</v>
      </c>
      <c r="LK24">
        <v>4</v>
      </c>
      <c r="LL24" s="139">
        <v>98985</v>
      </c>
      <c r="LM24" s="139">
        <v>131980</v>
      </c>
      <c r="LN24" s="200">
        <v>105.1114987860618</v>
      </c>
      <c r="LO24" s="200">
        <v>140.14866504808242</v>
      </c>
      <c r="LP24" s="200">
        <v>-105.1114987860618</v>
      </c>
      <c r="LQ24" s="200">
        <v>-105.1114987860618</v>
      </c>
      <c r="LR24" s="200">
        <v>-105.1114987860618</v>
      </c>
      <c r="LT24">
        <f t="shared" si="98"/>
        <v>1</v>
      </c>
      <c r="LU24" s="246">
        <v>-1</v>
      </c>
      <c r="LV24" s="218">
        <v>-1</v>
      </c>
      <c r="LW24" s="245">
        <v>3</v>
      </c>
      <c r="LX24">
        <f t="shared" si="141"/>
        <v>-1</v>
      </c>
      <c r="LY24">
        <f t="shared" si="100"/>
        <v>-1</v>
      </c>
      <c r="LZ24" s="250">
        <v>-1</v>
      </c>
      <c r="MA24">
        <f t="shared" si="138"/>
        <v>1</v>
      </c>
      <c r="MB24">
        <f t="shared" si="101"/>
        <v>1</v>
      </c>
      <c r="MC24">
        <f t="shared" si="102"/>
        <v>1</v>
      </c>
      <c r="MD24">
        <f t="shared" si="103"/>
        <v>1</v>
      </c>
      <c r="ME24" s="251">
        <v>-2.4246097893600001E-2</v>
      </c>
      <c r="MF24" s="206">
        <v>42529</v>
      </c>
      <c r="MG24">
        <v>60</v>
      </c>
      <c r="MH24" t="str">
        <f t="shared" si="86"/>
        <v>TRUE</v>
      </c>
      <c r="MI24">
        <f>VLOOKUP($A24,'FuturesInfo (3)'!$A$2:$V$80,22)</f>
        <v>3</v>
      </c>
      <c r="MJ24" s="257">
        <v>2</v>
      </c>
      <c r="MK24">
        <f t="shared" si="104"/>
        <v>4</v>
      </c>
      <c r="ML24" s="139">
        <f>VLOOKUP($A24,'FuturesInfo (3)'!$A$2:$O$80,15)*MI24</f>
        <v>96585</v>
      </c>
      <c r="MM24" s="139">
        <f>VLOOKUP($A24,'FuturesInfo (3)'!$A$2:$O$80,15)*MK24</f>
        <v>128780</v>
      </c>
      <c r="MN24" s="200">
        <f t="shared" si="105"/>
        <v>2341.809365053356</v>
      </c>
      <c r="MO24" s="200">
        <f t="shared" si="106"/>
        <v>3122.4124867378082</v>
      </c>
      <c r="MP24" s="200">
        <f t="shared" si="107"/>
        <v>2341.809365053356</v>
      </c>
      <c r="MQ24" s="200">
        <f t="shared" si="108"/>
        <v>2341.809365053356</v>
      </c>
      <c r="MR24" s="200">
        <f t="shared" si="144"/>
        <v>2341.809365053356</v>
      </c>
      <c r="MT24">
        <f t="shared" si="110"/>
        <v>-1</v>
      </c>
      <c r="MU24" s="246">
        <v>-1</v>
      </c>
      <c r="MV24" s="218">
        <v>-1</v>
      </c>
      <c r="MW24" s="245">
        <v>1</v>
      </c>
      <c r="MX24">
        <f t="shared" si="142"/>
        <v>-1</v>
      </c>
      <c r="MY24">
        <f t="shared" si="112"/>
        <v>-1</v>
      </c>
      <c r="MZ24" s="250"/>
      <c r="NA24">
        <f t="shared" si="139"/>
        <v>0</v>
      </c>
      <c r="NB24">
        <f t="shared" si="113"/>
        <v>0</v>
      </c>
      <c r="NC24">
        <f t="shared" si="114"/>
        <v>0</v>
      </c>
      <c r="ND24">
        <f t="shared" si="115"/>
        <v>0</v>
      </c>
      <c r="NE24" s="251"/>
      <c r="NF24" s="206">
        <v>42536</v>
      </c>
      <c r="NG24">
        <v>60</v>
      </c>
      <c r="NH24" t="str">
        <f t="shared" si="87"/>
        <v>TRUE</v>
      </c>
      <c r="NI24">
        <f>VLOOKUP($A24,'FuturesInfo (3)'!$A$2:$V$80,22)</f>
        <v>3</v>
      </c>
      <c r="NJ24" s="257">
        <v>2</v>
      </c>
      <c r="NK24">
        <f t="shared" si="116"/>
        <v>2</v>
      </c>
      <c r="NL24" s="139">
        <f>VLOOKUP($A24,'FuturesInfo (3)'!$A$2:$O$80,15)*NI24</f>
        <v>96585</v>
      </c>
      <c r="NM24" s="139">
        <f>VLOOKUP($A24,'FuturesInfo (3)'!$A$2:$O$80,15)*NK24</f>
        <v>64390</v>
      </c>
      <c r="NN24" s="200">
        <f t="shared" si="117"/>
        <v>0</v>
      </c>
      <c r="NO24" s="200">
        <f t="shared" si="118"/>
        <v>0</v>
      </c>
      <c r="NP24" s="200">
        <f t="shared" si="119"/>
        <v>0</v>
      </c>
      <c r="NQ24" s="200">
        <f t="shared" si="120"/>
        <v>0</v>
      </c>
      <c r="NR24" s="200">
        <f t="shared" si="145"/>
        <v>0</v>
      </c>
      <c r="NT24">
        <f t="shared" si="122"/>
        <v>-1</v>
      </c>
      <c r="NU24" s="246"/>
      <c r="NV24" s="218"/>
      <c r="NW24" s="245"/>
      <c r="NX24">
        <f t="shared" si="143"/>
        <v>0</v>
      </c>
      <c r="NY24">
        <f t="shared" si="124"/>
        <v>0</v>
      </c>
      <c r="NZ24" s="250"/>
      <c r="OA24">
        <f t="shared" si="140"/>
        <v>1</v>
      </c>
      <c r="OB24">
        <f t="shared" si="125"/>
        <v>1</v>
      </c>
      <c r="OC24">
        <f t="shared" si="126"/>
        <v>1</v>
      </c>
      <c r="OD24">
        <f t="shared" si="127"/>
        <v>1</v>
      </c>
      <c r="OE24" s="251"/>
      <c r="OF24" s="206"/>
      <c r="OG24">
        <v>60</v>
      </c>
      <c r="OH24" t="str">
        <f t="shared" si="88"/>
        <v>FALSE</v>
      </c>
      <c r="OI24">
        <f>VLOOKUP($A24,'FuturesInfo (3)'!$A$2:$V$80,22)</f>
        <v>3</v>
      </c>
      <c r="OJ24" s="257"/>
      <c r="OK24">
        <f t="shared" si="128"/>
        <v>2</v>
      </c>
      <c r="OL24" s="139">
        <f>VLOOKUP($A24,'FuturesInfo (3)'!$A$2:$O$80,15)*OI24</f>
        <v>96585</v>
      </c>
      <c r="OM24" s="139">
        <f>VLOOKUP($A24,'FuturesInfo (3)'!$A$2:$O$80,15)*OK24</f>
        <v>64390</v>
      </c>
      <c r="ON24" s="200">
        <f t="shared" si="129"/>
        <v>0</v>
      </c>
      <c r="OO24" s="200">
        <f t="shared" si="130"/>
        <v>0</v>
      </c>
      <c r="OP24" s="200">
        <f t="shared" si="131"/>
        <v>0</v>
      </c>
      <c r="OQ24" s="200">
        <f t="shared" si="132"/>
        <v>0</v>
      </c>
      <c r="OR24" s="200">
        <f t="shared" si="146"/>
        <v>0</v>
      </c>
    </row>
    <row r="25" spans="1:408"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47"/>
        <v>TRUE</v>
      </c>
      <c r="N25">
        <f>ROUND(VLOOKUP($B25,MARGIN!$A$42:$P$172,16),0)</f>
        <v>1</v>
      </c>
      <c r="P25">
        <f t="shared" si="148"/>
        <v>0</v>
      </c>
      <c r="Q25">
        <v>-1</v>
      </c>
      <c r="R25">
        <v>-1</v>
      </c>
      <c r="S25" t="s">
        <v>955</v>
      </c>
      <c r="T25" s="2" t="s">
        <v>30</v>
      </c>
      <c r="U25">
        <v>60</v>
      </c>
      <c r="V25" t="str">
        <f t="shared" si="149"/>
        <v>TRUE</v>
      </c>
      <c r="W25">
        <f>ROUND(VLOOKUP($B25,MARGIN!$A$42:$P$172,16),0)</f>
        <v>1</v>
      </c>
      <c r="X25">
        <f t="shared" si="150"/>
        <v>1</v>
      </c>
      <c r="Z25">
        <f t="shared" si="151"/>
        <v>2</v>
      </c>
      <c r="AA25">
        <v>1</v>
      </c>
      <c r="AB25">
        <v>-1</v>
      </c>
      <c r="AC25" t="s">
        <v>955</v>
      </c>
      <c r="AD25" s="2" t="s">
        <v>30</v>
      </c>
      <c r="AE25">
        <v>60</v>
      </c>
      <c r="AF25" t="str">
        <f t="shared" si="152"/>
        <v>TRUE</v>
      </c>
      <c r="AG25">
        <f>ROUND(VLOOKUP($B25,MARGIN!$A$42:$P$172,16),0)</f>
        <v>1</v>
      </c>
      <c r="AH25">
        <f t="shared" si="153"/>
        <v>1</v>
      </c>
      <c r="AI25" s="139" t="e">
        <f>VLOOKUP($B25,#REF!,2)*AH25</f>
        <v>#REF!</v>
      </c>
      <c r="AK25">
        <f t="shared" si="154"/>
        <v>2</v>
      </c>
      <c r="AL25">
        <v>1</v>
      </c>
      <c r="AM25">
        <v>-1</v>
      </c>
      <c r="AN25" t="s">
        <v>955</v>
      </c>
      <c r="AO25" s="2" t="s">
        <v>30</v>
      </c>
      <c r="AP25">
        <v>60</v>
      </c>
      <c r="AQ25" t="str">
        <f t="shared" si="155"/>
        <v>TRUE</v>
      </c>
      <c r="AR25">
        <f>ROUND(VLOOKUP($B25,MARGIN!$A$42:$P$172,16),0)</f>
        <v>1</v>
      </c>
      <c r="AS25">
        <f t="shared" si="156"/>
        <v>1</v>
      </c>
      <c r="AT25" s="139" t="e">
        <f>VLOOKUP($B25,#REF!,2)*AS25</f>
        <v>#REF!</v>
      </c>
      <c r="AV25">
        <f t="shared" si="157"/>
        <v>2</v>
      </c>
      <c r="AW25">
        <v>1</v>
      </c>
      <c r="AX25">
        <v>1</v>
      </c>
      <c r="AY25">
        <v>5.0763701707100001E-3</v>
      </c>
      <c r="AZ25" s="2" t="s">
        <v>30</v>
      </c>
      <c r="BA25">
        <v>60</v>
      </c>
      <c r="BB25" t="str">
        <f t="shared" si="158"/>
        <v>TRUE</v>
      </c>
      <c r="BC25">
        <f>ROUND(VLOOKUP($B25,MARGIN!$A$42:$P$172,16),0)</f>
        <v>1</v>
      </c>
      <c r="BD25">
        <f t="shared" si="159"/>
        <v>1</v>
      </c>
      <c r="BE25" s="139" t="e">
        <f>VLOOKUP($B25,#REF!,2)*BD25</f>
        <v>#REF!</v>
      </c>
      <c r="BG25">
        <f t="shared" si="134"/>
        <v>-2</v>
      </c>
      <c r="BH25">
        <v>-1</v>
      </c>
      <c r="BI25">
        <v>-1</v>
      </c>
      <c r="BJ25">
        <f t="shared" si="89"/>
        <v>1</v>
      </c>
      <c r="BK25" s="1">
        <v>-2.9946810888100001E-3</v>
      </c>
      <c r="BL25" s="2">
        <v>10</v>
      </c>
      <c r="BM25">
        <v>60</v>
      </c>
      <c r="BN25" t="str">
        <f t="shared" si="135"/>
        <v>TRUE</v>
      </c>
      <c r="BO25">
        <f>VLOOKUP($A25,'FuturesInfo (3)'!$A$2:$V$80,22)</f>
        <v>2</v>
      </c>
      <c r="BP25">
        <f t="shared" si="71"/>
        <v>2</v>
      </c>
      <c r="BQ25" s="139">
        <f>VLOOKUP($A25,'FuturesInfo (3)'!$A$2:$O$80,15)*BP25</f>
        <v>282350</v>
      </c>
      <c r="BR25" s="145">
        <f t="shared" si="90"/>
        <v>845.54820542550351</v>
      </c>
      <c r="BT25">
        <f t="shared" si="91"/>
        <v>-1</v>
      </c>
      <c r="BU25">
        <v>1</v>
      </c>
      <c r="BV25">
        <v>1</v>
      </c>
      <c r="BW25">
        <v>1</v>
      </c>
      <c r="BX25">
        <f t="shared" si="72"/>
        <v>1</v>
      </c>
      <c r="BY25">
        <f t="shared" si="73"/>
        <v>1</v>
      </c>
      <c r="BZ25" s="188">
        <v>1.74840849996E-2</v>
      </c>
      <c r="CA25" s="2">
        <v>10</v>
      </c>
      <c r="CB25">
        <v>60</v>
      </c>
      <c r="CC25" t="str">
        <f t="shared" si="74"/>
        <v>TRUE</v>
      </c>
      <c r="CD25">
        <f>VLOOKUP($A25,'FuturesInfo (3)'!$A$2:$V$80,22)</f>
        <v>2</v>
      </c>
      <c r="CE25">
        <f t="shared" si="75"/>
        <v>2</v>
      </c>
      <c r="CF25">
        <f t="shared" si="75"/>
        <v>2</v>
      </c>
      <c r="CG25" s="139">
        <f>VLOOKUP($A25,'FuturesInfo (3)'!$A$2:$O$80,15)*CE25</f>
        <v>282350</v>
      </c>
      <c r="CH25" s="145">
        <f t="shared" si="76"/>
        <v>4936.63139963706</v>
      </c>
      <c r="CI25" s="145">
        <f t="shared" si="92"/>
        <v>4936.63139963706</v>
      </c>
      <c r="CK25">
        <f t="shared" si="77"/>
        <v>1</v>
      </c>
      <c r="CL25">
        <v>-1</v>
      </c>
      <c r="CM25">
        <v>1</v>
      </c>
      <c r="CN25">
        <v>1</v>
      </c>
      <c r="CO25">
        <f t="shared" si="136"/>
        <v>0</v>
      </c>
      <c r="CP25">
        <f t="shared" si="78"/>
        <v>1</v>
      </c>
      <c r="CQ25" s="1">
        <v>2.4673951357099999E-3</v>
      </c>
      <c r="CR25" s="2">
        <v>10</v>
      </c>
      <c r="CS25">
        <v>60</v>
      </c>
      <c r="CT25" t="str">
        <f t="shared" si="79"/>
        <v>TRUE</v>
      </c>
      <c r="CU25">
        <f>VLOOKUP($A25,'FuturesInfo (3)'!$A$2:$V$80,22)</f>
        <v>2</v>
      </c>
      <c r="CV25">
        <f t="shared" si="80"/>
        <v>2</v>
      </c>
      <c r="CW25">
        <f t="shared" si="93"/>
        <v>2</v>
      </c>
      <c r="CX25" s="139">
        <f>VLOOKUP($A25,'FuturesInfo (3)'!$A$2:$O$80,15)*CW25</f>
        <v>282350</v>
      </c>
      <c r="CY25" s="200">
        <f t="shared" si="94"/>
        <v>-696.66901656771847</v>
      </c>
      <c r="CZ25" s="200">
        <f t="shared" si="95"/>
        <v>696.66901656771847</v>
      </c>
      <c r="DB25">
        <f t="shared" si="81"/>
        <v>-1</v>
      </c>
      <c r="DC25">
        <v>-1</v>
      </c>
      <c r="DD25">
        <v>1</v>
      </c>
      <c r="DE25">
        <v>-1</v>
      </c>
      <c r="DF25">
        <f t="shared" si="137"/>
        <v>1</v>
      </c>
      <c r="DG25">
        <f t="shared" si="82"/>
        <v>0</v>
      </c>
      <c r="DH25" s="1">
        <v>-1.01090014065E-3</v>
      </c>
      <c r="DI25" s="2">
        <v>10</v>
      </c>
      <c r="DJ25">
        <v>60</v>
      </c>
      <c r="DK25" t="str">
        <f t="shared" si="83"/>
        <v>TRUE</v>
      </c>
      <c r="DL25">
        <f>VLOOKUP($A25,'FuturesInfo (3)'!$A$2:$V$80,22)</f>
        <v>2</v>
      </c>
      <c r="DM25">
        <f t="shared" si="84"/>
        <v>2</v>
      </c>
      <c r="DN25">
        <f t="shared" si="96"/>
        <v>2</v>
      </c>
      <c r="DO25" s="139">
        <f>VLOOKUP($A25,'FuturesInfo (3)'!$A$2:$O$80,15)*DN25</f>
        <v>282350</v>
      </c>
      <c r="DP25" s="200">
        <f t="shared" si="85"/>
        <v>285.4276547125275</v>
      </c>
      <c r="DQ25" s="200">
        <f t="shared" si="97"/>
        <v>-285.4276547125275</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1273</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v>1</v>
      </c>
      <c r="KU25" s="244">
        <v>1</v>
      </c>
      <c r="KV25" s="218">
        <v>1</v>
      </c>
      <c r="KW25" s="245">
        <v>-7</v>
      </c>
      <c r="KX25">
        <v>1</v>
      </c>
      <c r="KY25">
        <v>-1</v>
      </c>
      <c r="KZ25" s="218">
        <v>1</v>
      </c>
      <c r="LA25">
        <v>1</v>
      </c>
      <c r="LB25">
        <v>1</v>
      </c>
      <c r="LC25">
        <v>1</v>
      </c>
      <c r="LD25">
        <v>0</v>
      </c>
      <c r="LE25" s="253">
        <v>3.9356151056900001E-3</v>
      </c>
      <c r="LF25" s="206">
        <v>42529</v>
      </c>
      <c r="LG25">
        <v>60</v>
      </c>
      <c r="LH25" t="s">
        <v>1273</v>
      </c>
      <c r="LI25">
        <v>2</v>
      </c>
      <c r="LJ25" s="257">
        <v>2</v>
      </c>
      <c r="LK25">
        <v>3</v>
      </c>
      <c r="LL25" s="139">
        <v>283787.5</v>
      </c>
      <c r="LM25" s="139">
        <v>425681.25</v>
      </c>
      <c r="LN25" s="200">
        <v>1116.8783718060008</v>
      </c>
      <c r="LO25" s="200">
        <v>1675.3175577090014</v>
      </c>
      <c r="LP25" s="200">
        <v>1116.8783718060008</v>
      </c>
      <c r="LQ25" s="200">
        <v>1116.8783718060008</v>
      </c>
      <c r="LR25" s="200">
        <v>-1116.8783718060008</v>
      </c>
      <c r="LT25">
        <f t="shared" si="98"/>
        <v>1</v>
      </c>
      <c r="LU25" s="244">
        <v>1</v>
      </c>
      <c r="LV25" s="218">
        <v>1</v>
      </c>
      <c r="LW25" s="245">
        <v>-3</v>
      </c>
      <c r="LX25">
        <f t="shared" si="141"/>
        <v>1</v>
      </c>
      <c r="LY25">
        <f t="shared" si="100"/>
        <v>-1</v>
      </c>
      <c r="LZ25" s="218">
        <v>-1</v>
      </c>
      <c r="MA25">
        <f t="shared" si="138"/>
        <v>0</v>
      </c>
      <c r="MB25">
        <f t="shared" si="101"/>
        <v>0</v>
      </c>
      <c r="MC25">
        <f t="shared" si="102"/>
        <v>0</v>
      </c>
      <c r="MD25">
        <f t="shared" si="103"/>
        <v>1</v>
      </c>
      <c r="ME25" s="253">
        <v>-5.0654098577299998E-3</v>
      </c>
      <c r="MF25" s="206">
        <v>42529</v>
      </c>
      <c r="MG25">
        <v>60</v>
      </c>
      <c r="MH25" t="str">
        <f t="shared" si="86"/>
        <v>TRUE</v>
      </c>
      <c r="MI25">
        <f>VLOOKUP($A25,'FuturesInfo (3)'!$A$2:$V$80,22)</f>
        <v>2</v>
      </c>
      <c r="MJ25" s="257">
        <v>2</v>
      </c>
      <c r="MK25">
        <f t="shared" si="104"/>
        <v>3</v>
      </c>
      <c r="ML25" s="139">
        <f>VLOOKUP($A25,'FuturesInfo (3)'!$A$2:$O$80,15)*MI25</f>
        <v>282350</v>
      </c>
      <c r="MM25" s="139">
        <f>VLOOKUP($A25,'FuturesInfo (3)'!$A$2:$O$80,15)*MK25</f>
        <v>423525</v>
      </c>
      <c r="MN25" s="200">
        <f t="shared" si="105"/>
        <v>-1430.2184733300655</v>
      </c>
      <c r="MO25" s="200">
        <f t="shared" si="106"/>
        <v>-2145.3277099950983</v>
      </c>
      <c r="MP25" s="200">
        <f t="shared" si="107"/>
        <v>-1430.2184733300655</v>
      </c>
      <c r="MQ25" s="200">
        <f t="shared" si="108"/>
        <v>-1430.2184733300655</v>
      </c>
      <c r="MR25" s="200">
        <f t="shared" si="144"/>
        <v>1430.2184733300655</v>
      </c>
      <c r="MT25">
        <f t="shared" si="110"/>
        <v>1</v>
      </c>
      <c r="MU25" s="244">
        <v>1</v>
      </c>
      <c r="MV25" s="218">
        <v>1</v>
      </c>
      <c r="MW25" s="245">
        <v>-4</v>
      </c>
      <c r="MX25">
        <f t="shared" si="142"/>
        <v>-1</v>
      </c>
      <c r="MY25">
        <f t="shared" si="112"/>
        <v>-1</v>
      </c>
      <c r="MZ25" s="218"/>
      <c r="NA25">
        <f t="shared" si="139"/>
        <v>0</v>
      </c>
      <c r="NB25">
        <f t="shared" si="113"/>
        <v>0</v>
      </c>
      <c r="NC25">
        <f t="shared" si="114"/>
        <v>0</v>
      </c>
      <c r="ND25">
        <f t="shared" si="115"/>
        <v>0</v>
      </c>
      <c r="NE25" s="253"/>
      <c r="NF25" s="206">
        <v>42536</v>
      </c>
      <c r="NG25">
        <v>60</v>
      </c>
      <c r="NH25" t="str">
        <f t="shared" si="87"/>
        <v>TRUE</v>
      </c>
      <c r="NI25">
        <f>VLOOKUP($A25,'FuturesInfo (3)'!$A$2:$V$80,22)</f>
        <v>2</v>
      </c>
      <c r="NJ25" s="257">
        <v>2</v>
      </c>
      <c r="NK25">
        <f t="shared" si="116"/>
        <v>2</v>
      </c>
      <c r="NL25" s="139">
        <f>VLOOKUP($A25,'FuturesInfo (3)'!$A$2:$O$80,15)*NI25</f>
        <v>282350</v>
      </c>
      <c r="NM25" s="139">
        <f>VLOOKUP($A25,'FuturesInfo (3)'!$A$2:$O$80,15)*NK25</f>
        <v>282350</v>
      </c>
      <c r="NN25" s="200">
        <f t="shared" si="117"/>
        <v>0</v>
      </c>
      <c r="NO25" s="200">
        <f t="shared" si="118"/>
        <v>0</v>
      </c>
      <c r="NP25" s="200">
        <f t="shared" si="119"/>
        <v>0</v>
      </c>
      <c r="NQ25" s="200">
        <f t="shared" si="120"/>
        <v>0</v>
      </c>
      <c r="NR25" s="200">
        <f t="shared" si="145"/>
        <v>0</v>
      </c>
      <c r="NT25">
        <f t="shared" si="122"/>
        <v>1</v>
      </c>
      <c r="NU25" s="244"/>
      <c r="NV25" s="218"/>
      <c r="NW25" s="245"/>
      <c r="NX25">
        <f t="shared" si="143"/>
        <v>0</v>
      </c>
      <c r="NY25">
        <f t="shared" si="124"/>
        <v>0</v>
      </c>
      <c r="NZ25" s="218"/>
      <c r="OA25">
        <f t="shared" si="140"/>
        <v>1</v>
      </c>
      <c r="OB25">
        <f t="shared" si="125"/>
        <v>1</v>
      </c>
      <c r="OC25">
        <f t="shared" si="126"/>
        <v>1</v>
      </c>
      <c r="OD25">
        <f t="shared" si="127"/>
        <v>1</v>
      </c>
      <c r="OE25" s="253"/>
      <c r="OF25" s="206"/>
      <c r="OG25">
        <v>60</v>
      </c>
      <c r="OH25" t="str">
        <f t="shared" si="88"/>
        <v>FALSE</v>
      </c>
      <c r="OI25">
        <f>VLOOKUP($A25,'FuturesInfo (3)'!$A$2:$V$80,22)</f>
        <v>2</v>
      </c>
      <c r="OJ25" s="257"/>
      <c r="OK25">
        <f t="shared" si="128"/>
        <v>2</v>
      </c>
      <c r="OL25" s="139">
        <f>VLOOKUP($A25,'FuturesInfo (3)'!$A$2:$O$80,15)*OI25</f>
        <v>282350</v>
      </c>
      <c r="OM25" s="139">
        <f>VLOOKUP($A25,'FuturesInfo (3)'!$A$2:$O$80,15)*OK25</f>
        <v>282350</v>
      </c>
      <c r="ON25" s="200">
        <f t="shared" si="129"/>
        <v>0</v>
      </c>
      <c r="OO25" s="200">
        <f t="shared" si="130"/>
        <v>0</v>
      </c>
      <c r="OP25" s="200">
        <f t="shared" si="131"/>
        <v>0</v>
      </c>
      <c r="OQ25" s="200">
        <f t="shared" si="132"/>
        <v>0</v>
      </c>
      <c r="OR25" s="200">
        <f t="shared" si="146"/>
        <v>0</v>
      </c>
    </row>
    <row r="26" spans="1:408"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47"/>
        <v>TRUE</v>
      </c>
      <c r="N26">
        <f>ROUND(VLOOKUP($B26,MARGIN!$A$42:$P$172,16),0)</f>
        <v>3</v>
      </c>
      <c r="P26">
        <f t="shared" si="148"/>
        <v>0</v>
      </c>
      <c r="Q26">
        <v>1</v>
      </c>
      <c r="R26">
        <v>1</v>
      </c>
      <c r="S26" t="s">
        <v>989</v>
      </c>
      <c r="T26" s="2" t="s">
        <v>30</v>
      </c>
      <c r="U26">
        <v>60</v>
      </c>
      <c r="V26" t="str">
        <f t="shared" si="149"/>
        <v>TRUE</v>
      </c>
      <c r="W26">
        <f>ROUND(VLOOKUP($B26,MARGIN!$A$42:$P$172,16),0)</f>
        <v>3</v>
      </c>
      <c r="X26">
        <f t="shared" si="150"/>
        <v>4</v>
      </c>
      <c r="Z26">
        <f t="shared" si="151"/>
        <v>0</v>
      </c>
      <c r="AA26">
        <v>1</v>
      </c>
      <c r="AB26">
        <v>1</v>
      </c>
      <c r="AC26" t="s">
        <v>973</v>
      </c>
      <c r="AD26" s="2" t="s">
        <v>30</v>
      </c>
      <c r="AE26">
        <v>60</v>
      </c>
      <c r="AF26" t="str">
        <f t="shared" si="152"/>
        <v>TRUE</v>
      </c>
      <c r="AG26">
        <f>ROUND(VLOOKUP($B26,MARGIN!$A$42:$P$172,16),0)</f>
        <v>3</v>
      </c>
      <c r="AH26">
        <f t="shared" si="153"/>
        <v>4</v>
      </c>
      <c r="AI26" s="139" t="e">
        <f>VLOOKUP($B26,#REF!,2)*AH26</f>
        <v>#REF!</v>
      </c>
      <c r="AK26">
        <f t="shared" si="154"/>
        <v>0</v>
      </c>
      <c r="AL26">
        <v>1</v>
      </c>
      <c r="AM26">
        <v>1</v>
      </c>
      <c r="AN26" t="s">
        <v>973</v>
      </c>
      <c r="AO26" s="2" t="s">
        <v>30</v>
      </c>
      <c r="AP26">
        <v>60</v>
      </c>
      <c r="AQ26" t="str">
        <f t="shared" si="155"/>
        <v>TRUE</v>
      </c>
      <c r="AR26">
        <f>ROUND(VLOOKUP($B26,MARGIN!$A$42:$P$172,16),0)</f>
        <v>3</v>
      </c>
      <c r="AS26">
        <f t="shared" si="156"/>
        <v>4</v>
      </c>
      <c r="AT26" s="139" t="e">
        <f>VLOOKUP($B26,#REF!,2)*AS26</f>
        <v>#REF!</v>
      </c>
      <c r="AV26">
        <f t="shared" si="157"/>
        <v>0</v>
      </c>
      <c r="AW26">
        <v>1</v>
      </c>
      <c r="AX26">
        <v>-1</v>
      </c>
      <c r="AY26">
        <v>-4.4014268132399996E-3</v>
      </c>
      <c r="AZ26" s="2" t="s">
        <v>30</v>
      </c>
      <c r="BA26">
        <v>60</v>
      </c>
      <c r="BB26" t="str">
        <f t="shared" si="158"/>
        <v>TRUE</v>
      </c>
      <c r="BC26">
        <f>ROUND(VLOOKUP($B26,MARGIN!$A$42:$P$172,16),0)</f>
        <v>3</v>
      </c>
      <c r="BD26">
        <f t="shared" si="159"/>
        <v>2</v>
      </c>
      <c r="BE26" s="139" t="e">
        <f>VLOOKUP($B26,#REF!,2)*BD26</f>
        <v>#REF!</v>
      </c>
      <c r="BG26">
        <f t="shared" si="134"/>
        <v>2</v>
      </c>
      <c r="BH26">
        <v>1</v>
      </c>
      <c r="BI26">
        <v>1</v>
      </c>
      <c r="BJ26">
        <f t="shared" si="89"/>
        <v>1</v>
      </c>
      <c r="BK26" s="1">
        <v>1.1523633925599999E-3</v>
      </c>
      <c r="BL26" s="2">
        <v>10</v>
      </c>
      <c r="BM26">
        <v>60</v>
      </c>
      <c r="BN26" t="str">
        <f t="shared" si="135"/>
        <v>TRUE</v>
      </c>
      <c r="BO26">
        <f>VLOOKUP($A26,'FuturesInfo (3)'!$A$2:$V$80,22)</f>
        <v>3</v>
      </c>
      <c r="BP26">
        <f t="shared" si="71"/>
        <v>3</v>
      </c>
      <c r="BQ26" s="139">
        <f>VLOOKUP($A26,'FuturesInfo (3)'!$A$2:$O$80,15)*BP26</f>
        <v>282183</v>
      </c>
      <c r="BR26" s="145">
        <f t="shared" si="90"/>
        <v>325.17735920275845</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3</v>
      </c>
      <c r="CE26">
        <f t="shared" si="75"/>
        <v>3</v>
      </c>
      <c r="CF26">
        <f t="shared" si="75"/>
        <v>3</v>
      </c>
      <c r="CG26" s="139">
        <f>VLOOKUP($A26,'FuturesInfo (3)'!$A$2:$O$80,15)*CE26</f>
        <v>282183</v>
      </c>
      <c r="CH26" s="145">
        <f t="shared" si="76"/>
        <v>-4541.337442180783</v>
      </c>
      <c r="CI26" s="145">
        <f t="shared" si="92"/>
        <v>4541.337442180783</v>
      </c>
      <c r="CK26">
        <f t="shared" si="77"/>
        <v>1</v>
      </c>
      <c r="CL26">
        <v>1</v>
      </c>
      <c r="CM26">
        <v>-1</v>
      </c>
      <c r="CN26">
        <v>-1</v>
      </c>
      <c r="CO26">
        <f t="shared" si="136"/>
        <v>0</v>
      </c>
      <c r="CP26">
        <f t="shared" si="78"/>
        <v>1</v>
      </c>
      <c r="CQ26" s="1">
        <v>-1.4676479346600001E-3</v>
      </c>
      <c r="CR26" s="2">
        <v>10</v>
      </c>
      <c r="CS26">
        <v>60</v>
      </c>
      <c r="CT26" t="str">
        <f t="shared" si="79"/>
        <v>TRUE</v>
      </c>
      <c r="CU26">
        <f>VLOOKUP($A26,'FuturesInfo (3)'!$A$2:$V$80,22)</f>
        <v>3</v>
      </c>
      <c r="CV26">
        <f t="shared" si="80"/>
        <v>2</v>
      </c>
      <c r="CW26">
        <f t="shared" si="93"/>
        <v>3</v>
      </c>
      <c r="CX26" s="139">
        <f>VLOOKUP($A26,'FuturesInfo (3)'!$A$2:$O$80,15)*CW26</f>
        <v>282183</v>
      </c>
      <c r="CY26" s="200">
        <f t="shared" si="94"/>
        <v>-414.14529714616282</v>
      </c>
      <c r="CZ26" s="200">
        <f t="shared" si="95"/>
        <v>414.14529714616282</v>
      </c>
      <c r="DB26">
        <f t="shared" si="81"/>
        <v>1</v>
      </c>
      <c r="DC26">
        <v>1</v>
      </c>
      <c r="DD26">
        <v>-1</v>
      </c>
      <c r="DE26">
        <v>-1</v>
      </c>
      <c r="DF26">
        <f t="shared" si="137"/>
        <v>0</v>
      </c>
      <c r="DG26">
        <f t="shared" si="82"/>
        <v>1</v>
      </c>
      <c r="DH26" s="1">
        <v>-6.1774416870799998E-4</v>
      </c>
      <c r="DI26" s="2">
        <v>10</v>
      </c>
      <c r="DJ26">
        <v>60</v>
      </c>
      <c r="DK26" t="str">
        <f t="shared" si="83"/>
        <v>TRUE</v>
      </c>
      <c r="DL26">
        <f>VLOOKUP($A26,'FuturesInfo (3)'!$A$2:$V$80,22)</f>
        <v>3</v>
      </c>
      <c r="DM26">
        <f t="shared" si="84"/>
        <v>2</v>
      </c>
      <c r="DN26">
        <f t="shared" si="96"/>
        <v>3</v>
      </c>
      <c r="DO26" s="139">
        <f>VLOOKUP($A26,'FuturesInfo (3)'!$A$2:$O$80,15)*DN26</f>
        <v>282183</v>
      </c>
      <c r="DP26" s="200">
        <f t="shared" si="85"/>
        <v>-174.31690275852955</v>
      </c>
      <c r="DQ26" s="200">
        <f t="shared" si="97"/>
        <v>174.31690275852955</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1273</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v>-1</v>
      </c>
      <c r="KU26" s="244">
        <v>-1</v>
      </c>
      <c r="KV26" s="218">
        <v>-1</v>
      </c>
      <c r="KW26" s="245">
        <v>5</v>
      </c>
      <c r="KX26">
        <v>-1</v>
      </c>
      <c r="KY26">
        <v>-1</v>
      </c>
      <c r="KZ26" s="218">
        <v>-1</v>
      </c>
      <c r="LA26">
        <v>1</v>
      </c>
      <c r="LB26">
        <v>1</v>
      </c>
      <c r="LC26">
        <v>1</v>
      </c>
      <c r="LD26">
        <v>1</v>
      </c>
      <c r="LE26" s="253">
        <v>-6.9535721857100002E-3</v>
      </c>
      <c r="LF26" s="206">
        <v>42531</v>
      </c>
      <c r="LG26">
        <v>60</v>
      </c>
      <c r="LH26" t="s">
        <v>1273</v>
      </c>
      <c r="LI26">
        <v>3</v>
      </c>
      <c r="LJ26" s="257">
        <v>2</v>
      </c>
      <c r="LK26">
        <v>4</v>
      </c>
      <c r="LL26" s="139">
        <v>281052</v>
      </c>
      <c r="LM26" s="139">
        <v>374736</v>
      </c>
      <c r="LN26" s="200">
        <v>1954.3153699381669</v>
      </c>
      <c r="LO26" s="200">
        <v>2605.7538265842227</v>
      </c>
      <c r="LP26" s="200">
        <v>1954.3153699381669</v>
      </c>
      <c r="LQ26" s="200">
        <v>1954.3153699381669</v>
      </c>
      <c r="LR26" s="200">
        <v>1954.3153699381669</v>
      </c>
      <c r="LT26">
        <f t="shared" si="98"/>
        <v>-1</v>
      </c>
      <c r="LU26" s="244">
        <v>-1</v>
      </c>
      <c r="LV26" s="218">
        <v>-1</v>
      </c>
      <c r="LW26" s="245">
        <v>4</v>
      </c>
      <c r="LX26">
        <f t="shared" si="141"/>
        <v>-1</v>
      </c>
      <c r="LY26">
        <f t="shared" si="100"/>
        <v>-1</v>
      </c>
      <c r="LZ26" s="218">
        <v>1</v>
      </c>
      <c r="MA26">
        <f t="shared" si="138"/>
        <v>0</v>
      </c>
      <c r="MB26">
        <f t="shared" si="101"/>
        <v>0</v>
      </c>
      <c r="MC26">
        <f t="shared" si="102"/>
        <v>0</v>
      </c>
      <c r="MD26">
        <f t="shared" si="103"/>
        <v>0</v>
      </c>
      <c r="ME26" s="253">
        <v>4.02416634644E-3</v>
      </c>
      <c r="MF26" s="206">
        <v>42535</v>
      </c>
      <c r="MG26">
        <v>60</v>
      </c>
      <c r="MH26" t="str">
        <f t="shared" si="86"/>
        <v>TRUE</v>
      </c>
      <c r="MI26">
        <f>VLOOKUP($A26,'FuturesInfo (3)'!$A$2:$V$80,22)</f>
        <v>3</v>
      </c>
      <c r="MJ26" s="257">
        <v>2</v>
      </c>
      <c r="MK26">
        <f t="shared" si="104"/>
        <v>4</v>
      </c>
      <c r="ML26" s="139">
        <f>VLOOKUP($A26,'FuturesInfo (3)'!$A$2:$O$80,15)*MI26</f>
        <v>282183</v>
      </c>
      <c r="MM26" s="139">
        <f>VLOOKUP($A26,'FuturesInfo (3)'!$A$2:$O$80,15)*MK26</f>
        <v>376244</v>
      </c>
      <c r="MN26" s="200">
        <f t="shared" si="105"/>
        <v>-1135.5513321374785</v>
      </c>
      <c r="MO26" s="200">
        <f t="shared" si="106"/>
        <v>-1514.0684428499715</v>
      </c>
      <c r="MP26" s="200">
        <f t="shared" si="107"/>
        <v>-1135.5513321374785</v>
      </c>
      <c r="MQ26" s="200">
        <f t="shared" si="108"/>
        <v>-1135.5513321374785</v>
      </c>
      <c r="MR26" s="200">
        <f t="shared" si="144"/>
        <v>-1135.5513321374785</v>
      </c>
      <c r="MT26">
        <f t="shared" si="110"/>
        <v>-1</v>
      </c>
      <c r="MU26" s="244">
        <v>1</v>
      </c>
      <c r="MV26" s="218">
        <v>-1</v>
      </c>
      <c r="MW26" s="245">
        <v>5</v>
      </c>
      <c r="MX26">
        <f t="shared" si="142"/>
        <v>1</v>
      </c>
      <c r="MY26">
        <f t="shared" si="112"/>
        <v>-1</v>
      </c>
      <c r="MZ26" s="218"/>
      <c r="NA26">
        <f t="shared" si="139"/>
        <v>0</v>
      </c>
      <c r="NB26">
        <f t="shared" si="113"/>
        <v>0</v>
      </c>
      <c r="NC26">
        <f t="shared" si="114"/>
        <v>0</v>
      </c>
      <c r="ND26">
        <f t="shared" si="115"/>
        <v>0</v>
      </c>
      <c r="NE26" s="253"/>
      <c r="NF26" s="206">
        <v>42535</v>
      </c>
      <c r="NG26">
        <v>60</v>
      </c>
      <c r="NH26" t="str">
        <f t="shared" si="87"/>
        <v>TRUE</v>
      </c>
      <c r="NI26">
        <f>VLOOKUP($A26,'FuturesInfo (3)'!$A$2:$V$80,22)</f>
        <v>3</v>
      </c>
      <c r="NJ26" s="257">
        <v>2</v>
      </c>
      <c r="NK26">
        <f t="shared" si="116"/>
        <v>2</v>
      </c>
      <c r="NL26" s="139">
        <f>VLOOKUP($A26,'FuturesInfo (3)'!$A$2:$O$80,15)*NI26</f>
        <v>282183</v>
      </c>
      <c r="NM26" s="139">
        <f>VLOOKUP($A26,'FuturesInfo (3)'!$A$2:$O$80,15)*NK26</f>
        <v>188122</v>
      </c>
      <c r="NN26" s="200">
        <f t="shared" si="117"/>
        <v>0</v>
      </c>
      <c r="NO26" s="200">
        <f t="shared" si="118"/>
        <v>0</v>
      </c>
      <c r="NP26" s="200">
        <f t="shared" si="119"/>
        <v>0</v>
      </c>
      <c r="NQ26" s="200">
        <f t="shared" si="120"/>
        <v>0</v>
      </c>
      <c r="NR26" s="200">
        <f t="shared" si="145"/>
        <v>0</v>
      </c>
      <c r="NT26">
        <f t="shared" si="122"/>
        <v>1</v>
      </c>
      <c r="NU26" s="244"/>
      <c r="NV26" s="218"/>
      <c r="NW26" s="245"/>
      <c r="NX26">
        <f t="shared" si="143"/>
        <v>0</v>
      </c>
      <c r="NY26">
        <f t="shared" si="124"/>
        <v>0</v>
      </c>
      <c r="NZ26" s="218"/>
      <c r="OA26">
        <f t="shared" si="140"/>
        <v>1</v>
      </c>
      <c r="OB26">
        <f t="shared" si="125"/>
        <v>1</v>
      </c>
      <c r="OC26">
        <f t="shared" si="126"/>
        <v>1</v>
      </c>
      <c r="OD26">
        <f t="shared" si="127"/>
        <v>1</v>
      </c>
      <c r="OE26" s="253"/>
      <c r="OF26" s="206"/>
      <c r="OG26">
        <v>60</v>
      </c>
      <c r="OH26" t="str">
        <f t="shared" si="88"/>
        <v>FALSE</v>
      </c>
      <c r="OI26">
        <f>VLOOKUP($A26,'FuturesInfo (3)'!$A$2:$V$80,22)</f>
        <v>3</v>
      </c>
      <c r="OJ26" s="257"/>
      <c r="OK26">
        <f t="shared" si="128"/>
        <v>2</v>
      </c>
      <c r="OL26" s="139">
        <f>VLOOKUP($A26,'FuturesInfo (3)'!$A$2:$O$80,15)*OI26</f>
        <v>282183</v>
      </c>
      <c r="OM26" s="139">
        <f>VLOOKUP($A26,'FuturesInfo (3)'!$A$2:$O$80,15)*OK26</f>
        <v>188122</v>
      </c>
      <c r="ON26" s="200">
        <f t="shared" si="129"/>
        <v>0</v>
      </c>
      <c r="OO26" s="200">
        <f t="shared" si="130"/>
        <v>0</v>
      </c>
      <c r="OP26" s="200">
        <f t="shared" si="131"/>
        <v>0</v>
      </c>
      <c r="OQ26" s="200">
        <f t="shared" si="132"/>
        <v>0</v>
      </c>
      <c r="OR26" s="200">
        <f t="shared" si="146"/>
        <v>0</v>
      </c>
    </row>
    <row r="27" spans="1:408"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47"/>
        <v>TRUE</v>
      </c>
      <c r="N27">
        <f>ROUND(VLOOKUP($B27,MARGIN!$A$42:$P$172,16),0)</f>
        <v>2</v>
      </c>
      <c r="P27">
        <f t="shared" si="148"/>
        <v>0</v>
      </c>
      <c r="Q27">
        <v>1</v>
      </c>
      <c r="R27">
        <v>1</v>
      </c>
      <c r="S27" t="s">
        <v>988</v>
      </c>
      <c r="T27" s="2" t="s">
        <v>30</v>
      </c>
      <c r="U27">
        <v>60</v>
      </c>
      <c r="V27" t="str">
        <f t="shared" si="149"/>
        <v>TRUE</v>
      </c>
      <c r="W27">
        <f>ROUND(VLOOKUP($B27,MARGIN!$A$42:$P$172,16),0)</f>
        <v>2</v>
      </c>
      <c r="X27">
        <f t="shared" si="150"/>
        <v>3</v>
      </c>
      <c r="Z27">
        <f t="shared" si="151"/>
        <v>-2</v>
      </c>
      <c r="AA27">
        <v>-1</v>
      </c>
      <c r="AB27">
        <v>1</v>
      </c>
      <c r="AC27" t="s">
        <v>993</v>
      </c>
      <c r="AD27" s="2" t="s">
        <v>30</v>
      </c>
      <c r="AE27">
        <v>60</v>
      </c>
      <c r="AF27" t="str">
        <f t="shared" si="152"/>
        <v>TRUE</v>
      </c>
      <c r="AG27">
        <f>ROUND(VLOOKUP($B27,MARGIN!$A$42:$P$172,16),0)</f>
        <v>2</v>
      </c>
      <c r="AH27">
        <f t="shared" si="153"/>
        <v>2</v>
      </c>
      <c r="AI27" s="139" t="e">
        <f>VLOOKUP($B27,#REF!,2)*AH27</f>
        <v>#REF!</v>
      </c>
      <c r="AK27">
        <f t="shared" si="154"/>
        <v>-2</v>
      </c>
      <c r="AL27">
        <v>-1</v>
      </c>
      <c r="AM27">
        <v>1</v>
      </c>
      <c r="AN27" t="s">
        <v>993</v>
      </c>
      <c r="AO27" s="2" t="s">
        <v>30</v>
      </c>
      <c r="AP27">
        <v>60</v>
      </c>
      <c r="AQ27" t="str">
        <f t="shared" si="155"/>
        <v>TRUE</v>
      </c>
      <c r="AR27">
        <f>ROUND(VLOOKUP($B27,MARGIN!$A$42:$P$172,16),0)</f>
        <v>2</v>
      </c>
      <c r="AS27">
        <f t="shared" si="156"/>
        <v>2</v>
      </c>
      <c r="AT27" s="139" t="e">
        <f>VLOOKUP($B27,#REF!,2)*AS27</f>
        <v>#REF!</v>
      </c>
      <c r="AV27">
        <f t="shared" si="157"/>
        <v>-2</v>
      </c>
      <c r="AW27">
        <v>-1</v>
      </c>
      <c r="AX27">
        <v>1</v>
      </c>
      <c r="AY27">
        <v>1.0977617856900001E-3</v>
      </c>
      <c r="AZ27" s="2" t="s">
        <v>30</v>
      </c>
      <c r="BA27">
        <v>60</v>
      </c>
      <c r="BB27" t="str">
        <f t="shared" si="158"/>
        <v>TRUE</v>
      </c>
      <c r="BC27">
        <f>ROUND(VLOOKUP($B27,MARGIN!$A$42:$P$172,16),0)</f>
        <v>2</v>
      </c>
      <c r="BD27">
        <f t="shared" si="159"/>
        <v>2</v>
      </c>
      <c r="BE27" s="139" t="e">
        <f>VLOOKUP($B27,#REF!,2)*BD27</f>
        <v>#REF!</v>
      </c>
      <c r="BG27">
        <f t="shared" si="134"/>
        <v>-2</v>
      </c>
      <c r="BH27">
        <v>-1</v>
      </c>
      <c r="BI27">
        <v>1</v>
      </c>
      <c r="BJ27">
        <f t="shared" si="89"/>
        <v>0</v>
      </c>
      <c r="BK27" s="1">
        <v>2.0712762717000001E-3</v>
      </c>
      <c r="BL27" s="2">
        <v>10</v>
      </c>
      <c r="BM27">
        <v>60</v>
      </c>
      <c r="BN27" t="str">
        <f t="shared" si="135"/>
        <v>TRUE</v>
      </c>
      <c r="BO27">
        <f>VLOOKUP($A27,'FuturesInfo (3)'!$A$2:$V$80,22)</f>
        <v>3</v>
      </c>
      <c r="BP27">
        <f t="shared" si="71"/>
        <v>3</v>
      </c>
      <c r="BQ27" s="139">
        <f>VLOOKUP($A27,'FuturesInfo (3)'!$A$2:$O$80,15)*BP27</f>
        <v>554585.41080000007</v>
      </c>
      <c r="BR27" s="145">
        <f t="shared" si="90"/>
        <v>-1148.6996020210372</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3</v>
      </c>
      <c r="CE27">
        <f t="shared" si="75"/>
        <v>3</v>
      </c>
      <c r="CF27">
        <f t="shared" si="75"/>
        <v>3</v>
      </c>
      <c r="CG27" s="139">
        <f>VLOOKUP($A27,'FuturesInfo (3)'!$A$2:$O$80,15)*CE27</f>
        <v>554585.41080000007</v>
      </c>
      <c r="CH27" s="145">
        <f t="shared" si="76"/>
        <v>2056.6423526518015</v>
      </c>
      <c r="CI27" s="145">
        <f t="shared" si="92"/>
        <v>2056.6423526518015</v>
      </c>
      <c r="CK27">
        <f t="shared" si="77"/>
        <v>1</v>
      </c>
      <c r="CL27">
        <v>1</v>
      </c>
      <c r="CM27">
        <v>1</v>
      </c>
      <c r="CN27">
        <v>-1</v>
      </c>
      <c r="CO27">
        <f t="shared" si="136"/>
        <v>0</v>
      </c>
      <c r="CP27">
        <f t="shared" si="78"/>
        <v>0</v>
      </c>
      <c r="CQ27" s="1">
        <v>-9.0854027861900005E-4</v>
      </c>
      <c r="CR27" s="2">
        <v>10</v>
      </c>
      <c r="CS27">
        <v>60</v>
      </c>
      <c r="CT27" t="str">
        <f t="shared" si="79"/>
        <v>TRUE</v>
      </c>
      <c r="CU27">
        <f>VLOOKUP($A27,'FuturesInfo (3)'!$A$2:$V$80,22)</f>
        <v>3</v>
      </c>
      <c r="CV27">
        <f t="shared" si="80"/>
        <v>4</v>
      </c>
      <c r="CW27">
        <f t="shared" si="93"/>
        <v>3</v>
      </c>
      <c r="CX27" s="139">
        <f>VLOOKUP($A27,'FuturesInfo (3)'!$A$2:$O$80,15)*CW27</f>
        <v>554585.41080000007</v>
      </c>
      <c r="CY27" s="200">
        <f t="shared" si="94"/>
        <v>-503.86318364626464</v>
      </c>
      <c r="CZ27" s="200">
        <f t="shared" si="95"/>
        <v>-503.86318364626464</v>
      </c>
      <c r="DB27">
        <f t="shared" si="81"/>
        <v>1</v>
      </c>
      <c r="DC27">
        <v>-1</v>
      </c>
      <c r="DD27">
        <v>1</v>
      </c>
      <c r="DE27">
        <v>1</v>
      </c>
      <c r="DF27">
        <f t="shared" si="137"/>
        <v>0</v>
      </c>
      <c r="DG27">
        <f t="shared" si="82"/>
        <v>1</v>
      </c>
      <c r="DH27" s="1">
        <v>2.60685054981E-3</v>
      </c>
      <c r="DI27" s="2">
        <v>10</v>
      </c>
      <c r="DJ27">
        <v>60</v>
      </c>
      <c r="DK27" t="str">
        <f t="shared" si="83"/>
        <v>TRUE</v>
      </c>
      <c r="DL27">
        <f>VLOOKUP($A27,'FuturesInfo (3)'!$A$2:$V$80,22)</f>
        <v>3</v>
      </c>
      <c r="DM27">
        <f t="shared" si="84"/>
        <v>2</v>
      </c>
      <c r="DN27">
        <f t="shared" si="96"/>
        <v>3</v>
      </c>
      <c r="DO27" s="139">
        <f>VLOOKUP($A27,'FuturesInfo (3)'!$A$2:$O$80,15)*DN27</f>
        <v>554585.41080000007</v>
      </c>
      <c r="DP27" s="200">
        <f t="shared" si="85"/>
        <v>-1445.7212830605849</v>
      </c>
      <c r="DQ27" s="200">
        <f t="shared" si="97"/>
        <v>1445.7212830605849</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1273</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v>1</v>
      </c>
      <c r="KU27" s="244">
        <v>-1</v>
      </c>
      <c r="KV27" s="218">
        <v>-1</v>
      </c>
      <c r="KW27" s="245">
        <v>-8</v>
      </c>
      <c r="KX27">
        <v>1</v>
      </c>
      <c r="KY27">
        <v>1</v>
      </c>
      <c r="KZ27" s="218">
        <v>-1</v>
      </c>
      <c r="LA27">
        <v>1</v>
      </c>
      <c r="LB27">
        <v>1</v>
      </c>
      <c r="LC27">
        <v>0</v>
      </c>
      <c r="LD27">
        <v>0</v>
      </c>
      <c r="LE27" s="253">
        <v>-3.7605386061699999E-3</v>
      </c>
      <c r="LF27" s="206">
        <v>42528</v>
      </c>
      <c r="LG27">
        <v>60</v>
      </c>
      <c r="LH27" t="s">
        <v>1273</v>
      </c>
      <c r="LI27">
        <v>3</v>
      </c>
      <c r="LJ27" s="257">
        <v>2</v>
      </c>
      <c r="LK27">
        <v>4</v>
      </c>
      <c r="LL27" s="139">
        <v>557512.13249999995</v>
      </c>
      <c r="LM27" s="139">
        <v>743349.50999999989</v>
      </c>
      <c r="LN27" s="200">
        <v>2096.5458976744139</v>
      </c>
      <c r="LO27" s="200">
        <v>2795.3945302325519</v>
      </c>
      <c r="LP27" s="200">
        <v>2096.5458976744139</v>
      </c>
      <c r="LQ27" s="200">
        <v>-2096.5458976744139</v>
      </c>
      <c r="LR27" s="200">
        <v>-2096.5458976744139</v>
      </c>
      <c r="LT27">
        <f t="shared" si="98"/>
        <v>-1</v>
      </c>
      <c r="LU27" s="244">
        <v>1</v>
      </c>
      <c r="LV27" s="218">
        <v>1</v>
      </c>
      <c r="LW27" s="245">
        <v>37</v>
      </c>
      <c r="LX27">
        <f t="shared" si="141"/>
        <v>-1</v>
      </c>
      <c r="LY27">
        <f t="shared" si="100"/>
        <v>1</v>
      </c>
      <c r="LZ27" s="218">
        <v>1</v>
      </c>
      <c r="MA27">
        <f t="shared" si="138"/>
        <v>1</v>
      </c>
      <c r="MB27">
        <f t="shared" si="101"/>
        <v>1</v>
      </c>
      <c r="MC27">
        <f t="shared" si="102"/>
        <v>0</v>
      </c>
      <c r="MD27">
        <f t="shared" si="103"/>
        <v>1</v>
      </c>
      <c r="ME27" s="253">
        <v>1.1567732115700001E-3</v>
      </c>
      <c r="MF27" s="206">
        <v>42488</v>
      </c>
      <c r="MG27">
        <v>60</v>
      </c>
      <c r="MH27" t="str">
        <f t="shared" si="86"/>
        <v>TRUE</v>
      </c>
      <c r="MI27">
        <f>VLOOKUP($A27,'FuturesInfo (3)'!$A$2:$V$80,22)</f>
        <v>3</v>
      </c>
      <c r="MJ27" s="257">
        <v>2</v>
      </c>
      <c r="MK27">
        <f t="shared" si="104"/>
        <v>4</v>
      </c>
      <c r="ML27" s="139">
        <f>VLOOKUP($A27,'FuturesInfo (3)'!$A$2:$O$80,15)*MI27</f>
        <v>554585.41080000007</v>
      </c>
      <c r="MM27" s="139">
        <f>VLOOKUP($A27,'FuturesInfo (3)'!$A$2:$O$80,15)*MK27</f>
        <v>739447.21440000006</v>
      </c>
      <c r="MN27" s="200">
        <f t="shared" si="105"/>
        <v>641.52954674098385</v>
      </c>
      <c r="MO27" s="200">
        <f t="shared" si="106"/>
        <v>855.37272898797846</v>
      </c>
      <c r="MP27" s="200">
        <f t="shared" si="107"/>
        <v>641.52954674098385</v>
      </c>
      <c r="MQ27" s="200">
        <f t="shared" si="108"/>
        <v>-641.52954674098385</v>
      </c>
      <c r="MR27" s="200">
        <f t="shared" si="144"/>
        <v>641.52954674098385</v>
      </c>
      <c r="MT27">
        <f t="shared" si="110"/>
        <v>1</v>
      </c>
      <c r="MU27" s="244">
        <v>1</v>
      </c>
      <c r="MV27" s="218">
        <v>1</v>
      </c>
      <c r="MW27" s="245">
        <v>-10</v>
      </c>
      <c r="MX27">
        <f t="shared" si="142"/>
        <v>-1</v>
      </c>
      <c r="MY27">
        <f t="shared" si="112"/>
        <v>-1</v>
      </c>
      <c r="MZ27" s="218"/>
      <c r="NA27">
        <f t="shared" si="139"/>
        <v>0</v>
      </c>
      <c r="NB27">
        <f t="shared" si="113"/>
        <v>0</v>
      </c>
      <c r="NC27">
        <f t="shared" si="114"/>
        <v>0</v>
      </c>
      <c r="ND27">
        <f t="shared" si="115"/>
        <v>0</v>
      </c>
      <c r="NE27" s="253"/>
      <c r="NF27" s="206">
        <v>42528</v>
      </c>
      <c r="NG27">
        <v>60</v>
      </c>
      <c r="NH27" t="str">
        <f t="shared" si="87"/>
        <v>TRUE</v>
      </c>
      <c r="NI27">
        <f>VLOOKUP($A27,'FuturesInfo (3)'!$A$2:$V$80,22)</f>
        <v>3</v>
      </c>
      <c r="NJ27" s="257">
        <v>2</v>
      </c>
      <c r="NK27">
        <f t="shared" si="116"/>
        <v>2</v>
      </c>
      <c r="NL27" s="139">
        <f>VLOOKUP($A27,'FuturesInfo (3)'!$A$2:$O$80,15)*NI27</f>
        <v>554585.41080000007</v>
      </c>
      <c r="NM27" s="139">
        <f>VLOOKUP($A27,'FuturesInfo (3)'!$A$2:$O$80,15)*NK27</f>
        <v>369723.60720000003</v>
      </c>
      <c r="NN27" s="200">
        <f t="shared" si="117"/>
        <v>0</v>
      </c>
      <c r="NO27" s="200">
        <f t="shared" si="118"/>
        <v>0</v>
      </c>
      <c r="NP27" s="200">
        <f t="shared" si="119"/>
        <v>0</v>
      </c>
      <c r="NQ27" s="200">
        <f t="shared" si="120"/>
        <v>0</v>
      </c>
      <c r="NR27" s="200">
        <f t="shared" si="145"/>
        <v>0</v>
      </c>
      <c r="NT27">
        <f t="shared" si="122"/>
        <v>1</v>
      </c>
      <c r="NU27" s="244"/>
      <c r="NV27" s="218"/>
      <c r="NW27" s="245"/>
      <c r="NX27">
        <f t="shared" si="143"/>
        <v>0</v>
      </c>
      <c r="NY27">
        <f t="shared" si="124"/>
        <v>0</v>
      </c>
      <c r="NZ27" s="218"/>
      <c r="OA27">
        <f t="shared" si="140"/>
        <v>1</v>
      </c>
      <c r="OB27">
        <f t="shared" si="125"/>
        <v>1</v>
      </c>
      <c r="OC27">
        <f t="shared" si="126"/>
        <v>1</v>
      </c>
      <c r="OD27">
        <f t="shared" si="127"/>
        <v>1</v>
      </c>
      <c r="OE27" s="253"/>
      <c r="OF27" s="206"/>
      <c r="OG27">
        <v>60</v>
      </c>
      <c r="OH27" t="str">
        <f t="shared" si="88"/>
        <v>FALSE</v>
      </c>
      <c r="OI27">
        <f>VLOOKUP($A27,'FuturesInfo (3)'!$A$2:$V$80,22)</f>
        <v>3</v>
      </c>
      <c r="OJ27" s="257"/>
      <c r="OK27">
        <f t="shared" si="128"/>
        <v>2</v>
      </c>
      <c r="OL27" s="139">
        <f>VLOOKUP($A27,'FuturesInfo (3)'!$A$2:$O$80,15)*OI27</f>
        <v>554585.41080000007</v>
      </c>
      <c r="OM27" s="139">
        <f>VLOOKUP($A27,'FuturesInfo (3)'!$A$2:$O$80,15)*OK27</f>
        <v>369723.60720000003</v>
      </c>
      <c r="ON27" s="200">
        <f t="shared" si="129"/>
        <v>0</v>
      </c>
      <c r="OO27" s="200">
        <f t="shared" si="130"/>
        <v>0</v>
      </c>
      <c r="OP27" s="200">
        <f t="shared" si="131"/>
        <v>0</v>
      </c>
      <c r="OQ27" s="200">
        <f t="shared" si="132"/>
        <v>0</v>
      </c>
      <c r="OR27" s="200">
        <f t="shared" si="146"/>
        <v>0</v>
      </c>
    </row>
    <row r="28" spans="1:408"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47"/>
        <v>TRUE</v>
      </c>
      <c r="N28">
        <f>ROUND(VLOOKUP($B28,MARGIN!$A$42:$P$172,16),0)</f>
        <v>7</v>
      </c>
      <c r="P28">
        <f t="shared" si="148"/>
        <v>2</v>
      </c>
      <c r="Q28">
        <v>1</v>
      </c>
      <c r="R28">
        <v>1</v>
      </c>
      <c r="S28" t="s">
        <v>940</v>
      </c>
      <c r="T28" s="2" t="s">
        <v>30</v>
      </c>
      <c r="U28">
        <v>60</v>
      </c>
      <c r="V28" t="str">
        <f t="shared" si="149"/>
        <v>TRUE</v>
      </c>
      <c r="W28">
        <f>ROUND(VLOOKUP($B28,MARGIN!$A$42:$P$172,16),0)</f>
        <v>7</v>
      </c>
      <c r="X28">
        <f t="shared" si="150"/>
        <v>9</v>
      </c>
      <c r="Z28">
        <f t="shared" si="151"/>
        <v>0</v>
      </c>
      <c r="AA28">
        <v>1</v>
      </c>
      <c r="AB28">
        <v>1</v>
      </c>
      <c r="AC28" t="s">
        <v>940</v>
      </c>
      <c r="AD28" s="2" t="s">
        <v>30</v>
      </c>
      <c r="AE28">
        <v>60</v>
      </c>
      <c r="AF28" t="str">
        <f t="shared" si="152"/>
        <v>TRUE</v>
      </c>
      <c r="AG28">
        <f>ROUND(VLOOKUP($B28,MARGIN!$A$42:$P$172,16),0)</f>
        <v>7</v>
      </c>
      <c r="AH28">
        <f t="shared" si="153"/>
        <v>9</v>
      </c>
      <c r="AI28" s="139" t="e">
        <f>VLOOKUP($B28,#REF!,2)*AH28</f>
        <v>#REF!</v>
      </c>
      <c r="AK28">
        <f t="shared" si="154"/>
        <v>0</v>
      </c>
      <c r="AL28">
        <v>1</v>
      </c>
      <c r="AM28">
        <v>1</v>
      </c>
      <c r="AN28" t="s">
        <v>940</v>
      </c>
      <c r="AO28" s="2" t="s">
        <v>30</v>
      </c>
      <c r="AP28">
        <v>60</v>
      </c>
      <c r="AQ28" t="str">
        <f t="shared" si="155"/>
        <v>TRUE</v>
      </c>
      <c r="AR28">
        <f>ROUND(VLOOKUP($B28,MARGIN!$A$42:$P$172,16),0)</f>
        <v>7</v>
      </c>
      <c r="AS28">
        <f t="shared" si="156"/>
        <v>9</v>
      </c>
      <c r="AT28" s="139" t="e">
        <f>VLOOKUP($B28,#REF!,2)*AS28</f>
        <v>#REF!</v>
      </c>
      <c r="AV28">
        <f t="shared" si="157"/>
        <v>0</v>
      </c>
      <c r="AW28">
        <v>1</v>
      </c>
      <c r="AX28">
        <v>1</v>
      </c>
      <c r="AY28">
        <v>5.3280560206999999E-4</v>
      </c>
      <c r="AZ28" s="2" t="s">
        <v>30</v>
      </c>
      <c r="BA28">
        <v>60</v>
      </c>
      <c r="BB28" t="str">
        <f t="shared" si="158"/>
        <v>TRUE</v>
      </c>
      <c r="BC28">
        <f>ROUND(VLOOKUP($B28,MARGIN!$A$42:$P$172,16),0)</f>
        <v>7</v>
      </c>
      <c r="BD28">
        <f t="shared" si="159"/>
        <v>9</v>
      </c>
      <c r="BE28" s="139" t="e">
        <f>VLOOKUP($B28,#REF!,2)*BD28</f>
        <v>#REF!</v>
      </c>
      <c r="BG28">
        <f t="shared" si="134"/>
        <v>0</v>
      </c>
      <c r="BH28">
        <v>1</v>
      </c>
      <c r="BI28">
        <v>1</v>
      </c>
      <c r="BJ28">
        <f t="shared" si="89"/>
        <v>1</v>
      </c>
      <c r="BK28" s="174">
        <v>7.60745530621E-5</v>
      </c>
      <c r="BL28" s="2">
        <v>10</v>
      </c>
      <c r="BM28">
        <v>60</v>
      </c>
      <c r="BN28" t="str">
        <f t="shared" si="135"/>
        <v>TRUE</v>
      </c>
      <c r="BO28">
        <f>VLOOKUP($A28,'FuturesInfo (3)'!$A$2:$V$80,22)</f>
        <v>12</v>
      </c>
      <c r="BP28">
        <f t="shared" si="71"/>
        <v>12</v>
      </c>
      <c r="BQ28" s="139">
        <f>VLOOKUP($A28,'FuturesInfo (3)'!$A$2:$O$80,15)*BP28</f>
        <v>1793532.7259999998</v>
      </c>
      <c r="BR28" s="145">
        <f t="shared" si="90"/>
        <v>136.44220053269984</v>
      </c>
      <c r="BT28">
        <f t="shared" si="91"/>
        <v>1</v>
      </c>
      <c r="BU28">
        <v>-1</v>
      </c>
      <c r="BV28">
        <v>1</v>
      </c>
      <c r="BW28">
        <v>1</v>
      </c>
      <c r="BX28">
        <f t="shared" si="72"/>
        <v>0</v>
      </c>
      <c r="BY28">
        <f t="shared" si="73"/>
        <v>1</v>
      </c>
      <c r="BZ28" s="188">
        <v>1.0649627263E-3</v>
      </c>
      <c r="CA28" s="2">
        <v>10</v>
      </c>
      <c r="CB28">
        <v>60</v>
      </c>
      <c r="CC28" t="str">
        <f t="shared" si="74"/>
        <v>TRUE</v>
      </c>
      <c r="CD28">
        <f>VLOOKUP($A28,'FuturesInfo (3)'!$A$2:$V$80,22)</f>
        <v>12</v>
      </c>
      <c r="CE28">
        <f t="shared" si="75"/>
        <v>12</v>
      </c>
      <c r="CF28">
        <f t="shared" si="75"/>
        <v>12</v>
      </c>
      <c r="CG28" s="139">
        <f>VLOOKUP($A28,'FuturesInfo (3)'!$A$2:$O$80,15)*CE28</f>
        <v>1793532.7259999998</v>
      </c>
      <c r="CH28" s="145">
        <f t="shared" si="76"/>
        <v>-1910.0455015892308</v>
      </c>
      <c r="CI28" s="145">
        <f t="shared" si="92"/>
        <v>1910.0455015892308</v>
      </c>
      <c r="CK28">
        <f t="shared" si="77"/>
        <v>-1</v>
      </c>
      <c r="CL28">
        <v>1</v>
      </c>
      <c r="CM28">
        <v>1</v>
      </c>
      <c r="CN28">
        <v>1</v>
      </c>
      <c r="CO28">
        <f t="shared" si="136"/>
        <v>1</v>
      </c>
      <c r="CP28">
        <f t="shared" si="78"/>
        <v>1</v>
      </c>
      <c r="CQ28" s="174">
        <v>0</v>
      </c>
      <c r="CR28" s="2">
        <v>10</v>
      </c>
      <c r="CS28">
        <v>60</v>
      </c>
      <c r="CT28" t="str">
        <f t="shared" si="79"/>
        <v>TRUE</v>
      </c>
      <c r="CU28">
        <f>VLOOKUP($A28,'FuturesInfo (3)'!$A$2:$V$80,22)</f>
        <v>12</v>
      </c>
      <c r="CV28">
        <f t="shared" si="80"/>
        <v>15</v>
      </c>
      <c r="CW28">
        <f t="shared" si="93"/>
        <v>12</v>
      </c>
      <c r="CX28" s="139">
        <f>VLOOKUP($A28,'FuturesInfo (3)'!$A$2:$O$80,15)*CW28</f>
        <v>1793532.7259999998</v>
      </c>
      <c r="CY28" s="200">
        <f t="shared" si="94"/>
        <v>0</v>
      </c>
      <c r="CZ28" s="200">
        <f t="shared" si="95"/>
        <v>0</v>
      </c>
      <c r="DB28">
        <f t="shared" si="81"/>
        <v>1</v>
      </c>
      <c r="DC28">
        <v>1</v>
      </c>
      <c r="DD28">
        <v>-1</v>
      </c>
      <c r="DE28">
        <v>1</v>
      </c>
      <c r="DF28">
        <f t="shared" si="137"/>
        <v>1</v>
      </c>
      <c r="DG28">
        <f t="shared" si="82"/>
        <v>0</v>
      </c>
      <c r="DH28" s="174">
        <v>9.1185409898399995E-4</v>
      </c>
      <c r="DI28" s="2">
        <v>10</v>
      </c>
      <c r="DJ28">
        <v>60</v>
      </c>
      <c r="DK28" t="str">
        <f t="shared" si="83"/>
        <v>TRUE</v>
      </c>
      <c r="DL28">
        <f>VLOOKUP($A28,'FuturesInfo (3)'!$A$2:$V$80,22)</f>
        <v>12</v>
      </c>
      <c r="DM28">
        <f t="shared" si="84"/>
        <v>9</v>
      </c>
      <c r="DN28">
        <f t="shared" si="96"/>
        <v>12</v>
      </c>
      <c r="DO28" s="139">
        <f>VLOOKUP($A28,'FuturesInfo (3)'!$A$2:$O$80,15)*DN28</f>
        <v>1793532.7259999998</v>
      </c>
      <c r="DP28" s="200">
        <f t="shared" si="85"/>
        <v>1635.440167865047</v>
      </c>
      <c r="DQ28" s="200">
        <f t="shared" si="97"/>
        <v>-1635.440167865047</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1273</v>
      </c>
      <c r="KI28">
        <v>13</v>
      </c>
      <c r="KJ28" s="257">
        <v>2</v>
      </c>
      <c r="KK28">
        <v>16</v>
      </c>
      <c r="KL28" s="139">
        <v>1958595.8443999996</v>
      </c>
      <c r="KM28" s="139">
        <v>2410579.5007999996</v>
      </c>
      <c r="KN28" s="200">
        <v>0</v>
      </c>
      <c r="KO28" s="200">
        <v>0</v>
      </c>
      <c r="KP28" s="200">
        <v>0</v>
      </c>
      <c r="KQ28" s="200">
        <v>0</v>
      </c>
      <c r="KR28" s="200">
        <v>0</v>
      </c>
      <c r="KT28">
        <v>1</v>
      </c>
      <c r="KU28" s="244">
        <v>1</v>
      </c>
      <c r="KV28" s="218">
        <v>-1</v>
      </c>
      <c r="KW28" s="245">
        <v>-10</v>
      </c>
      <c r="KX28">
        <v>1</v>
      </c>
      <c r="KY28">
        <v>1</v>
      </c>
      <c r="KZ28" s="218">
        <v>-1</v>
      </c>
      <c r="LA28">
        <v>0</v>
      </c>
      <c r="LB28">
        <v>1</v>
      </c>
      <c r="LC28">
        <v>0</v>
      </c>
      <c r="LD28">
        <v>0</v>
      </c>
      <c r="LE28" s="254">
        <v>-1.57705016521E-3</v>
      </c>
      <c r="LF28" s="206">
        <v>42524</v>
      </c>
      <c r="LG28">
        <v>60</v>
      </c>
      <c r="LH28" t="s">
        <v>1273</v>
      </c>
      <c r="LI28">
        <v>12</v>
      </c>
      <c r="LJ28" s="257">
        <v>2</v>
      </c>
      <c r="LK28">
        <v>15</v>
      </c>
      <c r="LL28" s="139">
        <v>1805083.4219999998</v>
      </c>
      <c r="LM28" s="139">
        <v>2256354.2774999999</v>
      </c>
      <c r="LN28" s="200">
        <v>-2846.7071088829316</v>
      </c>
      <c r="LO28" s="200">
        <v>-3558.3838861036647</v>
      </c>
      <c r="LP28" s="200">
        <v>2846.7071088829316</v>
      </c>
      <c r="LQ28" s="200">
        <v>-2846.7071088829316</v>
      </c>
      <c r="LR28" s="200">
        <v>-2846.7071088829316</v>
      </c>
      <c r="LT28">
        <f t="shared" si="98"/>
        <v>1</v>
      </c>
      <c r="LU28" s="244">
        <v>1</v>
      </c>
      <c r="LV28" s="218">
        <v>1</v>
      </c>
      <c r="LW28" s="245">
        <v>-11</v>
      </c>
      <c r="LX28">
        <f t="shared" si="141"/>
        <v>-1</v>
      </c>
      <c r="LY28">
        <f t="shared" si="100"/>
        <v>-1</v>
      </c>
      <c r="LZ28" s="218">
        <v>1</v>
      </c>
      <c r="MA28">
        <f t="shared" si="138"/>
        <v>1</v>
      </c>
      <c r="MB28">
        <f t="shared" si="101"/>
        <v>1</v>
      </c>
      <c r="MC28">
        <f t="shared" si="102"/>
        <v>0</v>
      </c>
      <c r="MD28">
        <f t="shared" si="103"/>
        <v>0</v>
      </c>
      <c r="ME28" s="254">
        <v>0</v>
      </c>
      <c r="MF28" s="206">
        <v>42524</v>
      </c>
      <c r="MG28">
        <v>60</v>
      </c>
      <c r="MH28" t="str">
        <f t="shared" si="86"/>
        <v>TRUE</v>
      </c>
      <c r="MI28">
        <f>VLOOKUP($A28,'FuturesInfo (3)'!$A$2:$V$80,22)</f>
        <v>12</v>
      </c>
      <c r="MJ28" s="257">
        <v>1</v>
      </c>
      <c r="MK28">
        <f t="shared" si="104"/>
        <v>12</v>
      </c>
      <c r="ML28" s="139">
        <f>VLOOKUP($A28,'FuturesInfo (3)'!$A$2:$O$80,15)*MI28</f>
        <v>1793532.7259999998</v>
      </c>
      <c r="MM28" s="139">
        <f>VLOOKUP($A28,'FuturesInfo (3)'!$A$2:$O$80,15)*MK28</f>
        <v>1793532.7259999998</v>
      </c>
      <c r="MN28" s="200">
        <f t="shared" si="105"/>
        <v>0</v>
      </c>
      <c r="MO28" s="200">
        <f t="shared" si="106"/>
        <v>0</v>
      </c>
      <c r="MP28" s="200">
        <f t="shared" si="107"/>
        <v>0</v>
      </c>
      <c r="MQ28" s="200">
        <f t="shared" si="108"/>
        <v>0</v>
      </c>
      <c r="MR28" s="200">
        <f t="shared" si="144"/>
        <v>0</v>
      </c>
      <c r="MT28">
        <f t="shared" si="110"/>
        <v>1</v>
      </c>
      <c r="MU28" s="244">
        <v>1</v>
      </c>
      <c r="MV28" s="218">
        <v>1</v>
      </c>
      <c r="MW28" s="245">
        <v>-12</v>
      </c>
      <c r="MX28">
        <f t="shared" si="142"/>
        <v>-1</v>
      </c>
      <c r="MY28">
        <f t="shared" si="112"/>
        <v>-1</v>
      </c>
      <c r="MZ28" s="218"/>
      <c r="NA28">
        <f t="shared" si="139"/>
        <v>0</v>
      </c>
      <c r="NB28">
        <f t="shared" si="113"/>
        <v>0</v>
      </c>
      <c r="NC28">
        <f t="shared" si="114"/>
        <v>0</v>
      </c>
      <c r="ND28">
        <f t="shared" si="115"/>
        <v>0</v>
      </c>
      <c r="NE28" s="254"/>
      <c r="NF28" s="206">
        <v>42524</v>
      </c>
      <c r="NG28">
        <v>60</v>
      </c>
      <c r="NH28" t="str">
        <f t="shared" si="87"/>
        <v>TRUE</v>
      </c>
      <c r="NI28">
        <f>VLOOKUP($A28,'FuturesInfo (3)'!$A$2:$V$80,22)</f>
        <v>12</v>
      </c>
      <c r="NJ28" s="257">
        <v>1</v>
      </c>
      <c r="NK28">
        <f t="shared" si="116"/>
        <v>15</v>
      </c>
      <c r="NL28" s="139">
        <f>VLOOKUP($A28,'FuturesInfo (3)'!$A$2:$O$80,15)*NI28</f>
        <v>1793532.7259999998</v>
      </c>
      <c r="NM28" s="139">
        <f>VLOOKUP($A28,'FuturesInfo (3)'!$A$2:$O$80,15)*NK28</f>
        <v>2241915.9074999997</v>
      </c>
      <c r="NN28" s="200">
        <f t="shared" si="117"/>
        <v>0</v>
      </c>
      <c r="NO28" s="200">
        <f t="shared" si="118"/>
        <v>0</v>
      </c>
      <c r="NP28" s="200">
        <f t="shared" si="119"/>
        <v>0</v>
      </c>
      <c r="NQ28" s="200">
        <f t="shared" si="120"/>
        <v>0</v>
      </c>
      <c r="NR28" s="200">
        <f t="shared" si="145"/>
        <v>0</v>
      </c>
      <c r="NT28">
        <f t="shared" si="122"/>
        <v>1</v>
      </c>
      <c r="NU28" s="244"/>
      <c r="NV28" s="218"/>
      <c r="NW28" s="245"/>
      <c r="NX28">
        <f t="shared" si="143"/>
        <v>0</v>
      </c>
      <c r="NY28">
        <f t="shared" si="124"/>
        <v>0</v>
      </c>
      <c r="NZ28" s="218"/>
      <c r="OA28">
        <f t="shared" si="140"/>
        <v>1</v>
      </c>
      <c r="OB28">
        <f t="shared" si="125"/>
        <v>1</v>
      </c>
      <c r="OC28">
        <f t="shared" si="126"/>
        <v>1</v>
      </c>
      <c r="OD28">
        <f t="shared" si="127"/>
        <v>1</v>
      </c>
      <c r="OE28" s="254"/>
      <c r="OF28" s="206"/>
      <c r="OG28">
        <v>60</v>
      </c>
      <c r="OH28" t="str">
        <f t="shared" si="88"/>
        <v>FALSE</v>
      </c>
      <c r="OI28">
        <f>VLOOKUP($A28,'FuturesInfo (3)'!$A$2:$V$80,22)</f>
        <v>12</v>
      </c>
      <c r="OJ28" s="257"/>
      <c r="OK28">
        <f t="shared" si="128"/>
        <v>9</v>
      </c>
      <c r="OL28" s="139">
        <f>VLOOKUP($A28,'FuturesInfo (3)'!$A$2:$O$80,15)*OI28</f>
        <v>1793532.7259999998</v>
      </c>
      <c r="OM28" s="139">
        <f>VLOOKUP($A28,'FuturesInfo (3)'!$A$2:$O$80,15)*OK28</f>
        <v>1345149.5444999998</v>
      </c>
      <c r="ON28" s="200">
        <f t="shared" si="129"/>
        <v>0</v>
      </c>
      <c r="OO28" s="200">
        <f t="shared" si="130"/>
        <v>0</v>
      </c>
      <c r="OP28" s="200">
        <f t="shared" si="131"/>
        <v>0</v>
      </c>
      <c r="OQ28" s="200">
        <f t="shared" si="132"/>
        <v>0</v>
      </c>
      <c r="OR28" s="200">
        <f t="shared" si="146"/>
        <v>0</v>
      </c>
    </row>
    <row r="29" spans="1:408"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47"/>
        <v>TRUE</v>
      </c>
      <c r="N29">
        <f>ROUND(VLOOKUP($B29,MARGIN!$A$42:$P$172,16),0)</f>
        <v>18</v>
      </c>
      <c r="P29">
        <f t="shared" si="148"/>
        <v>0</v>
      </c>
      <c r="Q29">
        <v>-1</v>
      </c>
      <c r="R29">
        <v>1</v>
      </c>
      <c r="S29" t="s">
        <v>940</v>
      </c>
      <c r="T29" s="2" t="s">
        <v>30</v>
      </c>
      <c r="U29">
        <v>60</v>
      </c>
      <c r="V29" t="str">
        <f t="shared" si="149"/>
        <v>TRUE</v>
      </c>
      <c r="W29">
        <f>ROUND(VLOOKUP($B29,MARGIN!$A$42:$P$172,16),0)</f>
        <v>18</v>
      </c>
      <c r="X29">
        <f t="shared" si="150"/>
        <v>18</v>
      </c>
      <c r="Z29">
        <f t="shared" si="151"/>
        <v>2</v>
      </c>
      <c r="AA29">
        <v>1</v>
      </c>
      <c r="AB29">
        <v>1</v>
      </c>
      <c r="AC29" t="s">
        <v>940</v>
      </c>
      <c r="AD29" s="2" t="s">
        <v>30</v>
      </c>
      <c r="AE29">
        <v>60</v>
      </c>
      <c r="AF29" t="str">
        <f t="shared" si="152"/>
        <v>TRUE</v>
      </c>
      <c r="AG29">
        <f>ROUND(VLOOKUP($B29,MARGIN!$A$42:$P$172,16),0)</f>
        <v>18</v>
      </c>
      <c r="AH29">
        <f t="shared" si="153"/>
        <v>23</v>
      </c>
      <c r="AI29" s="139" t="e">
        <f>VLOOKUP($B29,#REF!,2)*AH29</f>
        <v>#REF!</v>
      </c>
      <c r="AK29">
        <f t="shared" si="154"/>
        <v>0</v>
      </c>
      <c r="AL29">
        <v>1</v>
      </c>
      <c r="AM29">
        <v>1</v>
      </c>
      <c r="AN29" t="s">
        <v>940</v>
      </c>
      <c r="AO29" s="2" t="s">
        <v>30</v>
      </c>
      <c r="AP29">
        <v>60</v>
      </c>
      <c r="AQ29" t="str">
        <f t="shared" si="155"/>
        <v>TRUE</v>
      </c>
      <c r="AR29">
        <f>ROUND(VLOOKUP($B29,MARGIN!$A$42:$P$172,16),0)</f>
        <v>18</v>
      </c>
      <c r="AS29">
        <f t="shared" si="156"/>
        <v>23</v>
      </c>
      <c r="AT29" s="139" t="e">
        <f>VLOOKUP($B29,#REF!,2)*AS29</f>
        <v>#REF!</v>
      </c>
      <c r="AV29">
        <f t="shared" si="157"/>
        <v>0</v>
      </c>
      <c r="AW29">
        <v>1</v>
      </c>
      <c r="AX29">
        <v>1</v>
      </c>
      <c r="AY29">
        <v>1.7884288652400001E-4</v>
      </c>
      <c r="AZ29" s="2" t="s">
        <v>30</v>
      </c>
      <c r="BA29">
        <v>60</v>
      </c>
      <c r="BB29" t="str">
        <f t="shared" si="158"/>
        <v>TRUE</v>
      </c>
      <c r="BC29">
        <f>ROUND(VLOOKUP($B29,MARGIN!$A$42:$P$172,16),0)</f>
        <v>18</v>
      </c>
      <c r="BD29">
        <f t="shared" si="159"/>
        <v>23</v>
      </c>
      <c r="BE29" s="139" t="e">
        <f>VLOOKUP($B29,#REF!,2)*BD29</f>
        <v>#REF!</v>
      </c>
      <c r="BG29">
        <f t="shared" si="134"/>
        <v>0</v>
      </c>
      <c r="BH29">
        <v>1</v>
      </c>
      <c r="BI29">
        <v>-1</v>
      </c>
      <c r="BJ29">
        <f t="shared" si="89"/>
        <v>0</v>
      </c>
      <c r="BK29" s="174">
        <v>-4.4702726866299998E-5</v>
      </c>
      <c r="BL29" s="2">
        <v>10</v>
      </c>
      <c r="BM29">
        <v>60</v>
      </c>
      <c r="BN29" t="str">
        <f t="shared" si="135"/>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6"/>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37"/>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1273</v>
      </c>
      <c r="KI29">
        <v>0</v>
      </c>
      <c r="KJ29" s="257">
        <v>2</v>
      </c>
      <c r="KK29">
        <v>0</v>
      </c>
      <c r="KL29" s="139">
        <v>0</v>
      </c>
      <c r="KM29" s="139">
        <v>0</v>
      </c>
      <c r="KN29" s="200">
        <v>0</v>
      </c>
      <c r="KO29" s="200">
        <v>0</v>
      </c>
      <c r="KP29" s="200">
        <v>0</v>
      </c>
      <c r="KQ29" s="200">
        <v>0</v>
      </c>
      <c r="KR29" s="200">
        <v>0</v>
      </c>
      <c r="KT29">
        <v>1</v>
      </c>
      <c r="KU29" s="244">
        <v>1</v>
      </c>
      <c r="KV29" s="218">
        <v>-1</v>
      </c>
      <c r="KW29" s="245">
        <v>-1</v>
      </c>
      <c r="KX29">
        <v>1</v>
      </c>
      <c r="KY29">
        <v>1</v>
      </c>
      <c r="KZ29" s="218">
        <v>-1</v>
      </c>
      <c r="LA29">
        <v>0</v>
      </c>
      <c r="LB29">
        <v>1</v>
      </c>
      <c r="LC29">
        <v>0</v>
      </c>
      <c r="LD29">
        <v>0</v>
      </c>
      <c r="LE29" s="254">
        <v>-4.4652824291099998E-4</v>
      </c>
      <c r="LF29" s="206">
        <v>42521</v>
      </c>
      <c r="LG29">
        <v>60</v>
      </c>
      <c r="LH29" t="s">
        <v>1273</v>
      </c>
      <c r="LI29">
        <v>0</v>
      </c>
      <c r="LJ29" s="257">
        <v>2</v>
      </c>
      <c r="LK29">
        <v>0</v>
      </c>
      <c r="LL29" s="139">
        <v>0</v>
      </c>
      <c r="LM29" s="139">
        <v>0</v>
      </c>
      <c r="LN29" s="200">
        <v>0</v>
      </c>
      <c r="LO29" s="200">
        <v>0</v>
      </c>
      <c r="LP29" s="200">
        <v>0</v>
      </c>
      <c r="LQ29" s="200">
        <v>0</v>
      </c>
      <c r="LR29" s="200">
        <v>0</v>
      </c>
      <c r="LT29">
        <f t="shared" si="98"/>
        <v>1</v>
      </c>
      <c r="LU29" s="244">
        <v>1</v>
      </c>
      <c r="LV29" s="218">
        <v>1</v>
      </c>
      <c r="LW29" s="245">
        <v>14</v>
      </c>
      <c r="LX29">
        <f t="shared" si="141"/>
        <v>-1</v>
      </c>
      <c r="LY29">
        <f t="shared" si="100"/>
        <v>1</v>
      </c>
      <c r="LZ29" s="218">
        <v>-1</v>
      </c>
      <c r="MA29">
        <f t="shared" si="138"/>
        <v>0</v>
      </c>
      <c r="MB29">
        <f t="shared" si="101"/>
        <v>0</v>
      </c>
      <c r="MC29">
        <f t="shared" si="102"/>
        <v>1</v>
      </c>
      <c r="MD29">
        <f t="shared" si="103"/>
        <v>0</v>
      </c>
      <c r="ME29" s="254">
        <v>-4.4672771945399999E-5</v>
      </c>
      <c r="MF29" s="206">
        <v>42521</v>
      </c>
      <c r="MG29">
        <v>60</v>
      </c>
      <c r="MH29" t="str">
        <f t="shared" si="86"/>
        <v>TRUE</v>
      </c>
      <c r="MI29">
        <f>VLOOKUP($A29,'FuturesInfo (3)'!$A$2:$V$80,22)</f>
        <v>0</v>
      </c>
      <c r="MJ29" s="257">
        <v>1</v>
      </c>
      <c r="MK29">
        <f t="shared" si="104"/>
        <v>0</v>
      </c>
      <c r="ML29" s="139">
        <f>VLOOKUP($A29,'FuturesInfo (3)'!$A$2:$O$80,15)*MI29</f>
        <v>0</v>
      </c>
      <c r="MM29" s="139">
        <f>VLOOKUP($A29,'FuturesInfo (3)'!$A$2:$O$80,15)*MK29</f>
        <v>0</v>
      </c>
      <c r="MN29" s="200">
        <f t="shared" si="105"/>
        <v>0</v>
      </c>
      <c r="MO29" s="200">
        <f t="shared" si="106"/>
        <v>0</v>
      </c>
      <c r="MP29" s="200">
        <f t="shared" si="107"/>
        <v>0</v>
      </c>
      <c r="MQ29" s="200">
        <f t="shared" si="108"/>
        <v>0</v>
      </c>
      <c r="MR29" s="200">
        <f t="shared" si="144"/>
        <v>0</v>
      </c>
      <c r="MT29">
        <f t="shared" si="110"/>
        <v>1</v>
      </c>
      <c r="MU29" s="244">
        <v>1</v>
      </c>
      <c r="MV29" s="218">
        <v>1</v>
      </c>
      <c r="MW29" s="245">
        <v>-3</v>
      </c>
      <c r="MX29">
        <f t="shared" si="142"/>
        <v>-1</v>
      </c>
      <c r="MY29">
        <f t="shared" si="112"/>
        <v>-1</v>
      </c>
      <c r="MZ29" s="218"/>
      <c r="NA29">
        <f t="shared" si="139"/>
        <v>0</v>
      </c>
      <c r="NB29">
        <f t="shared" si="113"/>
        <v>0</v>
      </c>
      <c r="NC29">
        <f t="shared" si="114"/>
        <v>0</v>
      </c>
      <c r="ND29">
        <f t="shared" si="115"/>
        <v>0</v>
      </c>
      <c r="NE29" s="254"/>
      <c r="NF29" s="206">
        <v>42521</v>
      </c>
      <c r="NG29">
        <v>60</v>
      </c>
      <c r="NH29" t="str">
        <f t="shared" si="87"/>
        <v>TRUE</v>
      </c>
      <c r="NI29">
        <f>VLOOKUP($A29,'FuturesInfo (3)'!$A$2:$V$80,22)</f>
        <v>0</v>
      </c>
      <c r="NJ29" s="257">
        <v>1</v>
      </c>
      <c r="NK29">
        <f t="shared" si="116"/>
        <v>0</v>
      </c>
      <c r="NL29" s="139">
        <f>VLOOKUP($A29,'FuturesInfo (3)'!$A$2:$O$80,15)*NI29</f>
        <v>0</v>
      </c>
      <c r="NM29" s="139">
        <f>VLOOKUP($A29,'FuturesInfo (3)'!$A$2:$O$80,15)*NK29</f>
        <v>0</v>
      </c>
      <c r="NN29" s="200">
        <f t="shared" si="117"/>
        <v>0</v>
      </c>
      <c r="NO29" s="200">
        <f t="shared" si="118"/>
        <v>0</v>
      </c>
      <c r="NP29" s="200">
        <f t="shared" si="119"/>
        <v>0</v>
      </c>
      <c r="NQ29" s="200">
        <f t="shared" si="120"/>
        <v>0</v>
      </c>
      <c r="NR29" s="200">
        <f t="shared" si="145"/>
        <v>0</v>
      </c>
      <c r="NT29">
        <f t="shared" si="122"/>
        <v>1</v>
      </c>
      <c r="NU29" s="244"/>
      <c r="NV29" s="218"/>
      <c r="NW29" s="245"/>
      <c r="NX29">
        <f t="shared" si="143"/>
        <v>0</v>
      </c>
      <c r="NY29">
        <f t="shared" si="124"/>
        <v>0</v>
      </c>
      <c r="NZ29" s="218"/>
      <c r="OA29">
        <f t="shared" si="140"/>
        <v>1</v>
      </c>
      <c r="OB29">
        <f t="shared" si="125"/>
        <v>1</v>
      </c>
      <c r="OC29">
        <f t="shared" si="126"/>
        <v>1</v>
      </c>
      <c r="OD29">
        <f t="shared" si="127"/>
        <v>1</v>
      </c>
      <c r="OE29" s="254"/>
      <c r="OF29" s="206"/>
      <c r="OG29">
        <v>60</v>
      </c>
      <c r="OH29" t="str">
        <f t="shared" si="88"/>
        <v>FALSE</v>
      </c>
      <c r="OI29">
        <f>VLOOKUP($A29,'FuturesInfo (3)'!$A$2:$V$80,22)</f>
        <v>0</v>
      </c>
      <c r="OJ29" s="257"/>
      <c r="OK29">
        <f t="shared" si="128"/>
        <v>0</v>
      </c>
      <c r="OL29" s="139">
        <f>VLOOKUP($A29,'FuturesInfo (3)'!$A$2:$O$80,15)*OI29</f>
        <v>0</v>
      </c>
      <c r="OM29" s="139">
        <f>VLOOKUP($A29,'FuturesInfo (3)'!$A$2:$O$80,15)*OK29</f>
        <v>0</v>
      </c>
      <c r="ON29" s="200">
        <f t="shared" si="129"/>
        <v>0</v>
      </c>
      <c r="OO29" s="200">
        <f t="shared" si="130"/>
        <v>0</v>
      </c>
      <c r="OP29" s="200">
        <f t="shared" si="131"/>
        <v>0</v>
      </c>
      <c r="OQ29" s="200">
        <f t="shared" si="132"/>
        <v>0</v>
      </c>
      <c r="OR29" s="200">
        <f t="shared" si="146"/>
        <v>0</v>
      </c>
    </row>
    <row r="30" spans="1:408"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47"/>
        <v>TRUE</v>
      </c>
      <c r="N30">
        <f>ROUND(VLOOKUP($B30,MARGIN!$A$42:$P$172,16),0)</f>
        <v>21</v>
      </c>
      <c r="P30">
        <f t="shared" si="148"/>
        <v>0</v>
      </c>
      <c r="Q30">
        <v>1</v>
      </c>
      <c r="R30">
        <v>-1</v>
      </c>
      <c r="S30" s="113" t="s">
        <v>954</v>
      </c>
      <c r="T30" s="2" t="s">
        <v>30</v>
      </c>
      <c r="U30">
        <v>60</v>
      </c>
      <c r="V30" t="str">
        <f t="shared" si="149"/>
        <v>TRUE</v>
      </c>
      <c r="W30">
        <f>ROUND(VLOOKUP($B30,MARGIN!$A$42:$P$172,16),0)</f>
        <v>21</v>
      </c>
      <c r="X30">
        <f t="shared" si="150"/>
        <v>21</v>
      </c>
      <c r="Z30">
        <f t="shared" si="151"/>
        <v>0</v>
      </c>
      <c r="AA30">
        <v>1</v>
      </c>
      <c r="AB30">
        <v>-1</v>
      </c>
      <c r="AC30" s="113" t="s">
        <v>954</v>
      </c>
      <c r="AD30" s="2" t="s">
        <v>30</v>
      </c>
      <c r="AE30">
        <v>60</v>
      </c>
      <c r="AF30" t="str">
        <f t="shared" si="152"/>
        <v>TRUE</v>
      </c>
      <c r="AG30">
        <f>ROUND(VLOOKUP($B30,MARGIN!$A$42:$P$172,16),0)</f>
        <v>21</v>
      </c>
      <c r="AH30">
        <f t="shared" si="153"/>
        <v>16</v>
      </c>
      <c r="AI30" s="139" t="e">
        <f>VLOOKUP($B30,#REF!,2)*AH30</f>
        <v>#REF!</v>
      </c>
      <c r="AK30">
        <f t="shared" si="154"/>
        <v>2</v>
      </c>
      <c r="AL30">
        <v>1</v>
      </c>
      <c r="AM30">
        <v>-1</v>
      </c>
      <c r="AN30" s="113" t="s">
        <v>954</v>
      </c>
      <c r="AO30" s="2" t="s">
        <v>30</v>
      </c>
      <c r="AP30">
        <v>60</v>
      </c>
      <c r="AQ30" t="str">
        <f t="shared" si="155"/>
        <v>TRUE</v>
      </c>
      <c r="AR30">
        <f>ROUND(VLOOKUP($B30,MARGIN!$A$42:$P$172,16),0)</f>
        <v>21</v>
      </c>
      <c r="AS30">
        <f t="shared" si="156"/>
        <v>16</v>
      </c>
      <c r="AT30" s="139" t="e">
        <f>VLOOKUP($B30,#REF!,2)*AS30</f>
        <v>#REF!</v>
      </c>
      <c r="AV30">
        <f t="shared" si="157"/>
        <v>2</v>
      </c>
      <c r="AW30">
        <v>1</v>
      </c>
      <c r="AX30">
        <v>-1</v>
      </c>
      <c r="AY30" s="113">
        <v>-2.5237229961599998E-4</v>
      </c>
      <c r="AZ30" s="2" t="s">
        <v>30</v>
      </c>
      <c r="BA30">
        <v>60</v>
      </c>
      <c r="BB30" t="str">
        <f t="shared" si="158"/>
        <v>TRUE</v>
      </c>
      <c r="BC30">
        <f>ROUND(VLOOKUP($B30,MARGIN!$A$42:$P$172,16),0)</f>
        <v>21</v>
      </c>
      <c r="BD30">
        <f t="shared" si="159"/>
        <v>16</v>
      </c>
      <c r="BE30" s="139" t="e">
        <f>VLOOKUP($B30,#REF!,2)*BD30</f>
        <v>#REF!</v>
      </c>
      <c r="BG30">
        <f t="shared" si="134"/>
        <v>0</v>
      </c>
      <c r="BH30">
        <v>-1</v>
      </c>
      <c r="BI30">
        <v>1</v>
      </c>
      <c r="BJ30">
        <f t="shared" si="89"/>
        <v>0</v>
      </c>
      <c r="BK30" s="174">
        <v>5.0487201494600003E-5</v>
      </c>
      <c r="BL30" s="2">
        <v>10</v>
      </c>
      <c r="BM30">
        <v>60</v>
      </c>
      <c r="BN30" t="str">
        <f t="shared" si="135"/>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6"/>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37"/>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1273</v>
      </c>
      <c r="KI30">
        <v>0</v>
      </c>
      <c r="KJ30" s="257">
        <v>1</v>
      </c>
      <c r="KK30">
        <v>0</v>
      </c>
      <c r="KL30" s="139">
        <v>0</v>
      </c>
      <c r="KM30" s="139">
        <v>0</v>
      </c>
      <c r="KN30" s="200">
        <v>0</v>
      </c>
      <c r="KO30" s="200">
        <v>0</v>
      </c>
      <c r="KP30" s="200">
        <v>0</v>
      </c>
      <c r="KQ30" s="200">
        <v>0</v>
      </c>
      <c r="KR30" s="200">
        <v>0</v>
      </c>
      <c r="KT30">
        <v>-1</v>
      </c>
      <c r="KU30" s="244">
        <v>-1</v>
      </c>
      <c r="KV30" s="218">
        <v>1</v>
      </c>
      <c r="KW30" s="245">
        <v>17</v>
      </c>
      <c r="KX30">
        <v>-1</v>
      </c>
      <c r="KY30">
        <v>1</v>
      </c>
      <c r="KZ30" s="218">
        <v>-1</v>
      </c>
      <c r="LA30">
        <v>1</v>
      </c>
      <c r="LB30">
        <v>0</v>
      </c>
      <c r="LC30">
        <v>1</v>
      </c>
      <c r="LD30">
        <v>0</v>
      </c>
      <c r="LE30" s="254">
        <v>-3.0235839548500002E-4</v>
      </c>
      <c r="LF30" s="206">
        <v>42514</v>
      </c>
      <c r="LG30">
        <v>60</v>
      </c>
      <c r="LH30" t="s">
        <v>1273</v>
      </c>
      <c r="LI30">
        <v>0</v>
      </c>
      <c r="LJ30" s="257">
        <v>1</v>
      </c>
      <c r="LK30">
        <v>0</v>
      </c>
      <c r="LL30" s="139">
        <v>0</v>
      </c>
      <c r="LM30" s="139">
        <v>0</v>
      </c>
      <c r="LN30" s="200">
        <v>0</v>
      </c>
      <c r="LO30" s="200">
        <v>0</v>
      </c>
      <c r="LP30" s="200">
        <v>0</v>
      </c>
      <c r="LQ30" s="200">
        <v>0</v>
      </c>
      <c r="LR30" s="200">
        <v>0</v>
      </c>
      <c r="LT30">
        <f t="shared" si="98"/>
        <v>-1</v>
      </c>
      <c r="LU30" s="244">
        <v>1</v>
      </c>
      <c r="LV30" s="218">
        <v>1</v>
      </c>
      <c r="LW30" s="245">
        <v>18</v>
      </c>
      <c r="LX30">
        <f t="shared" si="141"/>
        <v>-1</v>
      </c>
      <c r="LY30">
        <f t="shared" si="100"/>
        <v>1</v>
      </c>
      <c r="LZ30" s="218">
        <v>-1</v>
      </c>
      <c r="MA30">
        <f t="shared" si="138"/>
        <v>0</v>
      </c>
      <c r="MB30">
        <f t="shared" si="101"/>
        <v>0</v>
      </c>
      <c r="MC30">
        <f t="shared" si="102"/>
        <v>1</v>
      </c>
      <c r="MD30">
        <f t="shared" si="103"/>
        <v>0</v>
      </c>
      <c r="ME30" s="254">
        <v>-5.0408307289E-5</v>
      </c>
      <c r="MF30" s="206">
        <v>42514</v>
      </c>
      <c r="MG30">
        <v>60</v>
      </c>
      <c r="MH30" t="str">
        <f t="shared" si="86"/>
        <v>TRUE</v>
      </c>
      <c r="MI30">
        <f>VLOOKUP($A30,'FuturesInfo (3)'!$A$2:$V$80,22)</f>
        <v>0</v>
      </c>
      <c r="MJ30" s="257">
        <v>2</v>
      </c>
      <c r="MK30">
        <f t="shared" si="104"/>
        <v>0</v>
      </c>
      <c r="ML30" s="139">
        <f>VLOOKUP($A30,'FuturesInfo (3)'!$A$2:$O$80,15)*MI30</f>
        <v>0</v>
      </c>
      <c r="MM30" s="139">
        <f>VLOOKUP($A30,'FuturesInfo (3)'!$A$2:$O$80,15)*MK30</f>
        <v>0</v>
      </c>
      <c r="MN30" s="200">
        <f t="shared" si="105"/>
        <v>0</v>
      </c>
      <c r="MO30" s="200">
        <f t="shared" si="106"/>
        <v>0</v>
      </c>
      <c r="MP30" s="200">
        <f t="shared" si="107"/>
        <v>0</v>
      </c>
      <c r="MQ30" s="200">
        <f t="shared" si="108"/>
        <v>0</v>
      </c>
      <c r="MR30" s="200">
        <f t="shared" si="144"/>
        <v>0</v>
      </c>
      <c r="MT30">
        <f t="shared" si="110"/>
        <v>1</v>
      </c>
      <c r="MU30" s="244">
        <v>1</v>
      </c>
      <c r="MV30" s="218">
        <v>1</v>
      </c>
      <c r="MW30" s="245">
        <v>19</v>
      </c>
      <c r="MX30">
        <f t="shared" si="142"/>
        <v>-1</v>
      </c>
      <c r="MY30">
        <f t="shared" si="112"/>
        <v>1</v>
      </c>
      <c r="MZ30" s="218"/>
      <c r="NA30">
        <f t="shared" si="139"/>
        <v>0</v>
      </c>
      <c r="NB30">
        <f t="shared" si="113"/>
        <v>0</v>
      </c>
      <c r="NC30">
        <f t="shared" si="114"/>
        <v>0</v>
      </c>
      <c r="ND30">
        <f t="shared" si="115"/>
        <v>0</v>
      </c>
      <c r="NE30" s="254"/>
      <c r="NF30" s="206">
        <v>42514</v>
      </c>
      <c r="NG30">
        <v>60</v>
      </c>
      <c r="NH30" t="str">
        <f t="shared" si="87"/>
        <v>TRUE</v>
      </c>
      <c r="NI30">
        <f>VLOOKUP($A30,'FuturesInfo (3)'!$A$2:$V$80,22)</f>
        <v>0</v>
      </c>
      <c r="NJ30" s="257">
        <v>1</v>
      </c>
      <c r="NK30">
        <f t="shared" si="116"/>
        <v>0</v>
      </c>
      <c r="NL30" s="139">
        <f>VLOOKUP($A30,'FuturesInfo (3)'!$A$2:$O$80,15)*NI30</f>
        <v>0</v>
      </c>
      <c r="NM30" s="139">
        <f>VLOOKUP($A30,'FuturesInfo (3)'!$A$2:$O$80,15)*NK30</f>
        <v>0</v>
      </c>
      <c r="NN30" s="200">
        <f t="shared" si="117"/>
        <v>0</v>
      </c>
      <c r="NO30" s="200">
        <f t="shared" si="118"/>
        <v>0</v>
      </c>
      <c r="NP30" s="200">
        <f t="shared" si="119"/>
        <v>0</v>
      </c>
      <c r="NQ30" s="200">
        <f t="shared" si="120"/>
        <v>0</v>
      </c>
      <c r="NR30" s="200">
        <f t="shared" si="145"/>
        <v>0</v>
      </c>
      <c r="NT30">
        <f t="shared" si="122"/>
        <v>1</v>
      </c>
      <c r="NU30" s="244"/>
      <c r="NV30" s="218"/>
      <c r="NW30" s="245"/>
      <c r="NX30">
        <f t="shared" si="143"/>
        <v>0</v>
      </c>
      <c r="NY30">
        <f t="shared" si="124"/>
        <v>0</v>
      </c>
      <c r="NZ30" s="218"/>
      <c r="OA30">
        <f t="shared" si="140"/>
        <v>1</v>
      </c>
      <c r="OB30">
        <f t="shared" si="125"/>
        <v>1</v>
      </c>
      <c r="OC30">
        <f t="shared" si="126"/>
        <v>1</v>
      </c>
      <c r="OD30">
        <f t="shared" si="127"/>
        <v>1</v>
      </c>
      <c r="OE30" s="254"/>
      <c r="OF30" s="206"/>
      <c r="OG30">
        <v>60</v>
      </c>
      <c r="OH30" t="str">
        <f t="shared" si="88"/>
        <v>FALSE</v>
      </c>
      <c r="OI30">
        <f>VLOOKUP($A30,'FuturesInfo (3)'!$A$2:$V$80,22)</f>
        <v>0</v>
      </c>
      <c r="OJ30" s="257"/>
      <c r="OK30">
        <f t="shared" si="128"/>
        <v>0</v>
      </c>
      <c r="OL30" s="139">
        <f>VLOOKUP($A30,'FuturesInfo (3)'!$A$2:$O$80,15)*OI30</f>
        <v>0</v>
      </c>
      <c r="OM30" s="139">
        <f>VLOOKUP($A30,'FuturesInfo (3)'!$A$2:$O$80,15)*OK30</f>
        <v>0</v>
      </c>
      <c r="ON30" s="200">
        <f t="shared" si="129"/>
        <v>0</v>
      </c>
      <c r="OO30" s="200">
        <f t="shared" si="130"/>
        <v>0</v>
      </c>
      <c r="OP30" s="200">
        <f t="shared" si="131"/>
        <v>0</v>
      </c>
      <c r="OQ30" s="200">
        <f t="shared" si="132"/>
        <v>0</v>
      </c>
      <c r="OR30" s="200">
        <f t="shared" si="146"/>
        <v>0</v>
      </c>
    </row>
    <row r="31" spans="1:408"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47"/>
        <v>TRUE</v>
      </c>
      <c r="N31">
        <f>ROUND(VLOOKUP($B31,MARGIN!$A$42:$P$172,16),0)</f>
        <v>1</v>
      </c>
      <c r="P31">
        <f t="shared" si="148"/>
        <v>0</v>
      </c>
      <c r="Q31">
        <v>-1</v>
      </c>
      <c r="R31">
        <v>1</v>
      </c>
      <c r="S31" t="s">
        <v>958</v>
      </c>
      <c r="T31" s="2" t="s">
        <v>433</v>
      </c>
      <c r="U31">
        <v>60</v>
      </c>
      <c r="V31" t="str">
        <f t="shared" si="149"/>
        <v>TRUE</v>
      </c>
      <c r="W31">
        <f>ROUND(VLOOKUP($B31,MARGIN!$A$42:$P$172,16),0)</f>
        <v>1</v>
      </c>
      <c r="X31">
        <f t="shared" si="150"/>
        <v>1</v>
      </c>
      <c r="Z31">
        <f t="shared" si="151"/>
        <v>0</v>
      </c>
      <c r="AA31">
        <v>-1</v>
      </c>
      <c r="AB31">
        <v>-1</v>
      </c>
      <c r="AC31" t="s">
        <v>978</v>
      </c>
      <c r="AD31" s="2" t="s">
        <v>433</v>
      </c>
      <c r="AE31">
        <v>60</v>
      </c>
      <c r="AF31" t="str">
        <f t="shared" si="152"/>
        <v>TRUE</v>
      </c>
      <c r="AG31">
        <f>ROUND(VLOOKUP($B31,MARGIN!$A$42:$P$172,16),0)</f>
        <v>1</v>
      </c>
      <c r="AH31">
        <f t="shared" si="153"/>
        <v>1</v>
      </c>
      <c r="AI31" s="139" t="e">
        <f>VLOOKUP($B31,#REF!,2)*AH31</f>
        <v>#REF!</v>
      </c>
      <c r="AK31">
        <f t="shared" si="154"/>
        <v>0</v>
      </c>
      <c r="AL31">
        <v>-1</v>
      </c>
      <c r="AM31">
        <v>-1</v>
      </c>
      <c r="AN31" t="s">
        <v>978</v>
      </c>
      <c r="AO31" s="2" t="s">
        <v>433</v>
      </c>
      <c r="AP31">
        <v>60</v>
      </c>
      <c r="AQ31" t="str">
        <f t="shared" si="155"/>
        <v>TRUE</v>
      </c>
      <c r="AR31">
        <f>ROUND(VLOOKUP($B31,MARGIN!$A$42:$P$172,16),0)</f>
        <v>1</v>
      </c>
      <c r="AS31">
        <f t="shared" si="156"/>
        <v>1</v>
      </c>
      <c r="AT31" s="139" t="e">
        <f>VLOOKUP($B31,#REF!,2)*AS31</f>
        <v>#REF!</v>
      </c>
      <c r="AV31">
        <f t="shared" si="157"/>
        <v>0</v>
      </c>
      <c r="AW31">
        <v>-1</v>
      </c>
      <c r="AX31">
        <v>1</v>
      </c>
      <c r="AY31">
        <v>4.6252848907400003E-3</v>
      </c>
      <c r="AZ31" s="2" t="s">
        <v>433</v>
      </c>
      <c r="BA31">
        <v>60</v>
      </c>
      <c r="BB31" t="str">
        <f t="shared" si="158"/>
        <v>TRUE</v>
      </c>
      <c r="BC31">
        <f>ROUND(VLOOKUP($B31,MARGIN!$A$42:$P$172,16),0)</f>
        <v>1</v>
      </c>
      <c r="BD31">
        <f t="shared" si="159"/>
        <v>1</v>
      </c>
      <c r="BE31" s="139" t="e">
        <f>VLOOKUP($B31,#REF!,2)*BD31</f>
        <v>#REF!</v>
      </c>
      <c r="BG31">
        <f t="shared" si="134"/>
        <v>0</v>
      </c>
      <c r="BH31">
        <v>1</v>
      </c>
      <c r="BI31">
        <v>1</v>
      </c>
      <c r="BJ31">
        <f t="shared" si="89"/>
        <v>1</v>
      </c>
      <c r="BK31" s="1">
        <v>6.0719290051399998E-3</v>
      </c>
      <c r="BL31" s="2">
        <v>10</v>
      </c>
      <c r="BM31">
        <v>60</v>
      </c>
      <c r="BN31" t="str">
        <f t="shared" si="135"/>
        <v>TRUE</v>
      </c>
      <c r="BO31">
        <f>VLOOKUP($A31,'FuturesInfo (3)'!$A$2:$V$80,22)</f>
        <v>1</v>
      </c>
      <c r="BP31">
        <f t="shared" si="71"/>
        <v>1</v>
      </c>
      <c r="BQ31" s="139">
        <f>VLOOKUP($A31,'FuturesInfo (3)'!$A$2:$O$80,15)*BP31</f>
        <v>149030</v>
      </c>
      <c r="BR31" s="145">
        <f t="shared" si="90"/>
        <v>904.89957963601421</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149030</v>
      </c>
      <c r="CH31" s="145">
        <f t="shared" si="76"/>
        <v>-869.78644382489097</v>
      </c>
      <c r="CI31" s="145">
        <f t="shared" si="92"/>
        <v>869.78644382489097</v>
      </c>
      <c r="CK31">
        <f t="shared" si="77"/>
        <v>1</v>
      </c>
      <c r="CL31">
        <v>1</v>
      </c>
      <c r="CM31">
        <v>-1</v>
      </c>
      <c r="CN31">
        <v>1</v>
      </c>
      <c r="CO31">
        <f t="shared" si="136"/>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149030</v>
      </c>
      <c r="CY31" s="200">
        <f t="shared" si="94"/>
        <v>1381.9326217477612</v>
      </c>
      <c r="CZ31" s="200">
        <f t="shared" si="95"/>
        <v>-1381.9326217477612</v>
      </c>
      <c r="DB31">
        <f t="shared" si="81"/>
        <v>1</v>
      </c>
      <c r="DC31">
        <v>1</v>
      </c>
      <c r="DD31">
        <v>-1</v>
      </c>
      <c r="DE31">
        <v>1</v>
      </c>
      <c r="DF31">
        <f t="shared" si="137"/>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149030</v>
      </c>
      <c r="DP31" s="200">
        <f t="shared" si="85"/>
        <v>482.68028289984795</v>
      </c>
      <c r="DQ31" s="200">
        <f t="shared" si="97"/>
        <v>-482.68028289984795</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1273</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v>-1</v>
      </c>
      <c r="KU31" s="244">
        <v>1</v>
      </c>
      <c r="KV31" s="218">
        <v>-1</v>
      </c>
      <c r="KW31" s="245">
        <v>-11</v>
      </c>
      <c r="KX31">
        <v>-1</v>
      </c>
      <c r="KY31">
        <v>1</v>
      </c>
      <c r="KZ31" s="218">
        <v>1</v>
      </c>
      <c r="LA31">
        <v>1</v>
      </c>
      <c r="LB31">
        <v>0</v>
      </c>
      <c r="LC31">
        <v>0</v>
      </c>
      <c r="LD31">
        <v>1</v>
      </c>
      <c r="LE31" s="253">
        <v>1.1942729185000001E-2</v>
      </c>
      <c r="LF31" s="206">
        <v>42529</v>
      </c>
      <c r="LG31">
        <v>60</v>
      </c>
      <c r="LH31" t="s">
        <v>1273</v>
      </c>
      <c r="LI31">
        <v>1</v>
      </c>
      <c r="LJ31" s="257">
        <v>2</v>
      </c>
      <c r="LK31">
        <v>1</v>
      </c>
      <c r="LL31" s="139">
        <v>149130</v>
      </c>
      <c r="LM31" s="139">
        <v>149130</v>
      </c>
      <c r="LN31" s="200">
        <v>1781.0192033590502</v>
      </c>
      <c r="LO31" s="200">
        <v>1781.0192033590502</v>
      </c>
      <c r="LP31" s="200">
        <v>-1781.0192033590502</v>
      </c>
      <c r="LQ31" s="200">
        <v>-1781.0192033590502</v>
      </c>
      <c r="LR31" s="200">
        <v>1781.0192033590502</v>
      </c>
      <c r="LT31">
        <f t="shared" si="98"/>
        <v>1</v>
      </c>
      <c r="LU31" s="244">
        <v>-1</v>
      </c>
      <c r="LV31" s="218">
        <v>-1</v>
      </c>
      <c r="LW31" s="245">
        <v>8</v>
      </c>
      <c r="LX31">
        <f t="shared" si="141"/>
        <v>-1</v>
      </c>
      <c r="LY31">
        <f t="shared" si="100"/>
        <v>-1</v>
      </c>
      <c r="LZ31" s="218">
        <v>-1</v>
      </c>
      <c r="MA31">
        <f t="shared" si="138"/>
        <v>1</v>
      </c>
      <c r="MB31">
        <f t="shared" si="101"/>
        <v>1</v>
      </c>
      <c r="MC31">
        <f t="shared" si="102"/>
        <v>1</v>
      </c>
      <c r="MD31">
        <f t="shared" si="103"/>
        <v>1</v>
      </c>
      <c r="ME31" s="253">
        <v>-6.7055589083399997E-4</v>
      </c>
      <c r="MF31" s="206">
        <v>42529</v>
      </c>
      <c r="MG31">
        <v>60</v>
      </c>
      <c r="MH31" t="str">
        <f t="shared" si="86"/>
        <v>TRUE</v>
      </c>
      <c r="MI31">
        <f>VLOOKUP($A31,'FuturesInfo (3)'!$A$2:$V$80,22)</f>
        <v>1</v>
      </c>
      <c r="MJ31" s="257">
        <v>2</v>
      </c>
      <c r="MK31">
        <f t="shared" si="104"/>
        <v>1</v>
      </c>
      <c r="ML31" s="139">
        <f>VLOOKUP($A31,'FuturesInfo (3)'!$A$2:$O$80,15)*MI31</f>
        <v>149030</v>
      </c>
      <c r="MM31" s="139">
        <f>VLOOKUP($A31,'FuturesInfo (3)'!$A$2:$O$80,15)*MK31</f>
        <v>149030</v>
      </c>
      <c r="MN31" s="200">
        <f t="shared" si="105"/>
        <v>99.932944410991013</v>
      </c>
      <c r="MO31" s="200">
        <f t="shared" si="106"/>
        <v>99.932944410991013</v>
      </c>
      <c r="MP31" s="200">
        <f t="shared" si="107"/>
        <v>99.932944410991013</v>
      </c>
      <c r="MQ31" s="200">
        <f t="shared" si="108"/>
        <v>99.932944410991013</v>
      </c>
      <c r="MR31" s="200">
        <f t="shared" si="144"/>
        <v>99.932944410991013</v>
      </c>
      <c r="MT31">
        <f t="shared" si="110"/>
        <v>-1</v>
      </c>
      <c r="MU31" s="244">
        <v>1</v>
      </c>
      <c r="MV31" s="218">
        <v>-1</v>
      </c>
      <c r="MW31" s="245">
        <v>9</v>
      </c>
      <c r="MX31">
        <f t="shared" si="142"/>
        <v>1</v>
      </c>
      <c r="MY31">
        <f t="shared" si="112"/>
        <v>-1</v>
      </c>
      <c r="MZ31" s="218"/>
      <c r="NA31">
        <f t="shared" si="139"/>
        <v>0</v>
      </c>
      <c r="NB31">
        <f t="shared" si="113"/>
        <v>0</v>
      </c>
      <c r="NC31">
        <f t="shared" si="114"/>
        <v>0</v>
      </c>
      <c r="ND31">
        <f t="shared" si="115"/>
        <v>0</v>
      </c>
      <c r="NE31" s="253"/>
      <c r="NF31" s="206">
        <v>42529</v>
      </c>
      <c r="NG31">
        <v>60</v>
      </c>
      <c r="NH31" t="str">
        <f t="shared" si="87"/>
        <v>TRUE</v>
      </c>
      <c r="NI31">
        <f>VLOOKUP($A31,'FuturesInfo (3)'!$A$2:$V$80,22)</f>
        <v>1</v>
      </c>
      <c r="NJ31" s="257">
        <v>2</v>
      </c>
      <c r="NK31">
        <f t="shared" si="116"/>
        <v>1</v>
      </c>
      <c r="NL31" s="139">
        <f>VLOOKUP($A31,'FuturesInfo (3)'!$A$2:$O$80,15)*NI31</f>
        <v>149030</v>
      </c>
      <c r="NM31" s="139">
        <f>VLOOKUP($A31,'FuturesInfo (3)'!$A$2:$O$80,15)*NK31</f>
        <v>149030</v>
      </c>
      <c r="NN31" s="200">
        <f t="shared" si="117"/>
        <v>0</v>
      </c>
      <c r="NO31" s="200">
        <f t="shared" si="118"/>
        <v>0</v>
      </c>
      <c r="NP31" s="200">
        <f t="shared" si="119"/>
        <v>0</v>
      </c>
      <c r="NQ31" s="200">
        <f t="shared" si="120"/>
        <v>0</v>
      </c>
      <c r="NR31" s="200">
        <f t="shared" si="145"/>
        <v>0</v>
      </c>
      <c r="NT31">
        <f t="shared" si="122"/>
        <v>1</v>
      </c>
      <c r="NU31" s="244"/>
      <c r="NV31" s="218"/>
      <c r="NW31" s="245"/>
      <c r="NX31">
        <f t="shared" si="143"/>
        <v>0</v>
      </c>
      <c r="NY31">
        <f t="shared" si="124"/>
        <v>0</v>
      </c>
      <c r="NZ31" s="218"/>
      <c r="OA31">
        <f t="shared" si="140"/>
        <v>1</v>
      </c>
      <c r="OB31">
        <f t="shared" si="125"/>
        <v>1</v>
      </c>
      <c r="OC31">
        <f t="shared" si="126"/>
        <v>1</v>
      </c>
      <c r="OD31">
        <f t="shared" si="127"/>
        <v>1</v>
      </c>
      <c r="OE31" s="253"/>
      <c r="OF31" s="206"/>
      <c r="OG31">
        <v>60</v>
      </c>
      <c r="OH31" t="str">
        <f t="shared" si="88"/>
        <v>FALSE</v>
      </c>
      <c r="OI31">
        <f>VLOOKUP($A31,'FuturesInfo (3)'!$A$2:$V$80,22)</f>
        <v>1</v>
      </c>
      <c r="OJ31" s="257"/>
      <c r="OK31">
        <f t="shared" si="128"/>
        <v>1</v>
      </c>
      <c r="OL31" s="139">
        <f>VLOOKUP($A31,'FuturesInfo (3)'!$A$2:$O$80,15)*OI31</f>
        <v>149030</v>
      </c>
      <c r="OM31" s="139">
        <f>VLOOKUP($A31,'FuturesInfo (3)'!$A$2:$O$80,15)*OK31</f>
        <v>149030</v>
      </c>
      <c r="ON31" s="200">
        <f t="shared" si="129"/>
        <v>0</v>
      </c>
      <c r="OO31" s="200">
        <f t="shared" si="130"/>
        <v>0</v>
      </c>
      <c r="OP31" s="200">
        <f t="shared" si="131"/>
        <v>0</v>
      </c>
      <c r="OQ31" s="200">
        <f t="shared" si="132"/>
        <v>0</v>
      </c>
      <c r="OR31" s="200">
        <f t="shared" si="146"/>
        <v>0</v>
      </c>
    </row>
    <row r="32" spans="1:408"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47"/>
        <v>TRUE</v>
      </c>
      <c r="N32">
        <f>ROUND(VLOOKUP($B32,MARGIN!$A$42:$P$172,16),0)</f>
        <v>2</v>
      </c>
      <c r="P32">
        <f t="shared" si="148"/>
        <v>2</v>
      </c>
      <c r="Q32">
        <v>1</v>
      </c>
      <c r="R32">
        <v>1</v>
      </c>
      <c r="S32" t="s">
        <v>956</v>
      </c>
      <c r="T32" s="2" t="s">
        <v>30</v>
      </c>
      <c r="U32">
        <v>60</v>
      </c>
      <c r="V32" t="str">
        <f t="shared" si="149"/>
        <v>TRUE</v>
      </c>
      <c r="W32">
        <f>ROUND(VLOOKUP($B32,MARGIN!$A$42:$P$172,16),0)</f>
        <v>2</v>
      </c>
      <c r="X32">
        <f t="shared" si="150"/>
        <v>3</v>
      </c>
      <c r="Z32">
        <f t="shared" si="151"/>
        <v>0</v>
      </c>
      <c r="AA32">
        <v>1</v>
      </c>
      <c r="AB32">
        <v>1</v>
      </c>
      <c r="AC32" t="s">
        <v>956</v>
      </c>
      <c r="AD32" s="2" t="s">
        <v>30</v>
      </c>
      <c r="AE32">
        <v>60</v>
      </c>
      <c r="AF32" t="str">
        <f t="shared" si="152"/>
        <v>TRUE</v>
      </c>
      <c r="AG32">
        <f>ROUND(VLOOKUP($B32,MARGIN!$A$42:$P$172,16),0)</f>
        <v>2</v>
      </c>
      <c r="AH32">
        <f t="shared" si="153"/>
        <v>3</v>
      </c>
      <c r="AI32" s="139" t="e">
        <f>VLOOKUP($B32,#REF!,2)*AH32</f>
        <v>#REF!</v>
      </c>
      <c r="AK32">
        <f t="shared" si="154"/>
        <v>0</v>
      </c>
      <c r="AL32">
        <v>1</v>
      </c>
      <c r="AM32">
        <v>1</v>
      </c>
      <c r="AN32" t="s">
        <v>956</v>
      </c>
      <c r="AO32" s="2" t="s">
        <v>30</v>
      </c>
      <c r="AP32">
        <v>60</v>
      </c>
      <c r="AQ32" t="str">
        <f t="shared" si="155"/>
        <v>TRUE</v>
      </c>
      <c r="AR32">
        <f>ROUND(VLOOKUP($B32,MARGIN!$A$42:$P$172,16),0)</f>
        <v>2</v>
      </c>
      <c r="AS32">
        <f t="shared" si="156"/>
        <v>3</v>
      </c>
      <c r="AT32" s="139" t="e">
        <f>VLOOKUP($B32,#REF!,2)*AS32</f>
        <v>#REF!</v>
      </c>
      <c r="AV32">
        <f t="shared" si="157"/>
        <v>0</v>
      </c>
      <c r="AW32">
        <v>1</v>
      </c>
      <c r="AX32" s="5">
        <v>1</v>
      </c>
      <c r="AY32">
        <v>1.4319809069200001E-3</v>
      </c>
      <c r="AZ32" s="2" t="s">
        <v>30</v>
      </c>
      <c r="BA32">
        <v>60</v>
      </c>
      <c r="BB32" t="str">
        <f t="shared" si="158"/>
        <v>TRUE</v>
      </c>
      <c r="BC32">
        <f>ROUND(VLOOKUP($B32,MARGIN!$A$42:$P$172,16),0)</f>
        <v>2</v>
      </c>
      <c r="BD32">
        <f t="shared" si="159"/>
        <v>3</v>
      </c>
      <c r="BE32" s="139" t="e">
        <f>VLOOKUP($B32,#REF!,2)*BD32</f>
        <v>#REF!</v>
      </c>
      <c r="BG32">
        <f t="shared" si="134"/>
        <v>-2</v>
      </c>
      <c r="BH32">
        <v>-1</v>
      </c>
      <c r="BI32">
        <v>1</v>
      </c>
      <c r="BJ32">
        <f t="shared" si="89"/>
        <v>0</v>
      </c>
      <c r="BK32" s="1">
        <v>2.7407054337499999E-3</v>
      </c>
      <c r="BL32" s="2">
        <v>10</v>
      </c>
      <c r="BM32">
        <v>60</v>
      </c>
      <c r="BN32" t="str">
        <f t="shared" si="135"/>
        <v>TRUE</v>
      </c>
      <c r="BO32">
        <f>VLOOKUP($A32,'FuturesInfo (3)'!$A$2:$V$80,22)</f>
        <v>2</v>
      </c>
      <c r="BP32">
        <f t="shared" si="71"/>
        <v>2</v>
      </c>
      <c r="BQ32" s="139">
        <f>VLOOKUP($A32,'FuturesInfo (3)'!$A$2:$O$80,15)*BP32</f>
        <v>208050</v>
      </c>
      <c r="BR32" s="145">
        <f t="shared" si="90"/>
        <v>-570.20376549168748</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2</v>
      </c>
      <c r="CE32">
        <f t="shared" si="75"/>
        <v>2</v>
      </c>
      <c r="CF32">
        <f t="shared" si="75"/>
        <v>2</v>
      </c>
      <c r="CG32" s="139">
        <f>VLOOKUP($A32,'FuturesInfo (3)'!$A$2:$O$80,15)*CE32</f>
        <v>208050</v>
      </c>
      <c r="CH32" s="145">
        <f t="shared" si="76"/>
        <v>-593.36898395650348</v>
      </c>
      <c r="CI32" s="145">
        <f t="shared" si="92"/>
        <v>593.36898395650348</v>
      </c>
      <c r="CK32">
        <f t="shared" si="77"/>
        <v>1</v>
      </c>
      <c r="CL32">
        <v>-1</v>
      </c>
      <c r="CM32">
        <v>-1</v>
      </c>
      <c r="CN32">
        <v>1</v>
      </c>
      <c r="CO32">
        <f t="shared" si="136"/>
        <v>0</v>
      </c>
      <c r="CP32">
        <f t="shared" si="78"/>
        <v>0</v>
      </c>
      <c r="CQ32" s="1">
        <v>5.0053628888099997E-3</v>
      </c>
      <c r="CR32" s="2">
        <v>10</v>
      </c>
      <c r="CS32">
        <v>60</v>
      </c>
      <c r="CT32" t="str">
        <f t="shared" si="79"/>
        <v>TRUE</v>
      </c>
      <c r="CU32">
        <f>VLOOKUP($A32,'FuturesInfo (3)'!$A$2:$V$80,22)</f>
        <v>2</v>
      </c>
      <c r="CV32">
        <f t="shared" si="80"/>
        <v>3</v>
      </c>
      <c r="CW32">
        <f t="shared" si="93"/>
        <v>2</v>
      </c>
      <c r="CX32" s="139">
        <f>VLOOKUP($A32,'FuturesInfo (3)'!$A$2:$O$80,15)*CW32</f>
        <v>208050</v>
      </c>
      <c r="CY32" s="200">
        <f t="shared" si="94"/>
        <v>-1041.3657490169205</v>
      </c>
      <c r="CZ32" s="200">
        <f t="shared" si="95"/>
        <v>-1041.3657490169205</v>
      </c>
      <c r="DB32">
        <f t="shared" si="81"/>
        <v>-1</v>
      </c>
      <c r="DC32">
        <v>1</v>
      </c>
      <c r="DD32">
        <v>-1</v>
      </c>
      <c r="DE32">
        <v>1</v>
      </c>
      <c r="DF32">
        <f t="shared" si="137"/>
        <v>1</v>
      </c>
      <c r="DG32">
        <f t="shared" si="82"/>
        <v>0</v>
      </c>
      <c r="DH32" s="1">
        <v>9.4865409699999999E-4</v>
      </c>
      <c r="DI32" s="2">
        <v>10</v>
      </c>
      <c r="DJ32">
        <v>60</v>
      </c>
      <c r="DK32" t="str">
        <f t="shared" si="83"/>
        <v>TRUE</v>
      </c>
      <c r="DL32">
        <f>VLOOKUP($A32,'FuturesInfo (3)'!$A$2:$V$80,22)</f>
        <v>2</v>
      </c>
      <c r="DM32">
        <f t="shared" si="84"/>
        <v>2</v>
      </c>
      <c r="DN32">
        <f t="shared" si="96"/>
        <v>2</v>
      </c>
      <c r="DO32" s="139">
        <f>VLOOKUP($A32,'FuturesInfo (3)'!$A$2:$O$80,15)*DN32</f>
        <v>208050</v>
      </c>
      <c r="DP32" s="200">
        <f t="shared" si="85"/>
        <v>197.36748488084999</v>
      </c>
      <c r="DQ32" s="200">
        <f t="shared" si="97"/>
        <v>-197.36748488084999</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1273</v>
      </c>
      <c r="KI32">
        <v>2</v>
      </c>
      <c r="KJ32" s="257">
        <v>2</v>
      </c>
      <c r="KK32">
        <v>3</v>
      </c>
      <c r="KL32" s="139">
        <v>205900</v>
      </c>
      <c r="KM32" s="139">
        <v>308850</v>
      </c>
      <c r="KN32" s="200">
        <v>-1143.612653948082</v>
      </c>
      <c r="KO32" s="200">
        <v>-1715.418980922123</v>
      </c>
      <c r="KP32" s="200">
        <v>1143.612653948082</v>
      </c>
      <c r="KQ32" s="200">
        <v>1143.612653948082</v>
      </c>
      <c r="KR32" s="200">
        <v>-1143.612653948082</v>
      </c>
      <c r="KT32">
        <v>1</v>
      </c>
      <c r="KU32" s="244">
        <v>-1</v>
      </c>
      <c r="KV32" s="218">
        <v>-1</v>
      </c>
      <c r="KW32" s="245">
        <v>-31</v>
      </c>
      <c r="KX32">
        <v>-1</v>
      </c>
      <c r="KY32">
        <v>1</v>
      </c>
      <c r="KZ32" s="218">
        <v>1</v>
      </c>
      <c r="LA32">
        <v>0</v>
      </c>
      <c r="LB32">
        <v>0</v>
      </c>
      <c r="LC32">
        <v>0</v>
      </c>
      <c r="LD32">
        <v>1</v>
      </c>
      <c r="LE32" s="253">
        <v>7.4065080135999996E-3</v>
      </c>
      <c r="LF32" s="206">
        <v>42529</v>
      </c>
      <c r="LG32">
        <v>60</v>
      </c>
      <c r="LH32" t="s">
        <v>1273</v>
      </c>
      <c r="LI32">
        <v>2</v>
      </c>
      <c r="LJ32" s="257">
        <v>2</v>
      </c>
      <c r="LK32">
        <v>3</v>
      </c>
      <c r="LL32" s="139">
        <v>207425</v>
      </c>
      <c r="LM32" s="139">
        <v>311137.5</v>
      </c>
      <c r="LN32" s="200">
        <v>-1536.2949247209799</v>
      </c>
      <c r="LO32" s="200">
        <v>-2304.4423870814699</v>
      </c>
      <c r="LP32" s="200">
        <v>-1536.2949247209799</v>
      </c>
      <c r="LQ32" s="200">
        <v>-1536.2949247209799</v>
      </c>
      <c r="LR32" s="200">
        <v>1536.2949247209799</v>
      </c>
      <c r="LT32">
        <f t="shared" si="98"/>
        <v>-1</v>
      </c>
      <c r="LU32" s="244">
        <v>1</v>
      </c>
      <c r="LV32" s="218">
        <v>-1</v>
      </c>
      <c r="LW32" s="245">
        <v>8</v>
      </c>
      <c r="LX32">
        <f t="shared" si="141"/>
        <v>-1</v>
      </c>
      <c r="LY32">
        <f t="shared" si="100"/>
        <v>-1</v>
      </c>
      <c r="LZ32" s="218">
        <v>1</v>
      </c>
      <c r="MA32">
        <f t="shared" si="138"/>
        <v>1</v>
      </c>
      <c r="MB32">
        <f t="shared" si="101"/>
        <v>0</v>
      </c>
      <c r="MC32">
        <f t="shared" si="102"/>
        <v>0</v>
      </c>
      <c r="MD32">
        <f t="shared" si="103"/>
        <v>0</v>
      </c>
      <c r="ME32" s="253">
        <v>3.0131372785300002E-3</v>
      </c>
      <c r="MF32" s="206">
        <v>42529</v>
      </c>
      <c r="MG32">
        <v>60</v>
      </c>
      <c r="MH32" t="str">
        <f t="shared" si="86"/>
        <v>TRUE</v>
      </c>
      <c r="MI32">
        <f>VLOOKUP($A32,'FuturesInfo (3)'!$A$2:$V$80,22)</f>
        <v>2</v>
      </c>
      <c r="MJ32" s="257">
        <v>2</v>
      </c>
      <c r="MK32">
        <f t="shared" si="104"/>
        <v>3</v>
      </c>
      <c r="ML32" s="139">
        <f>VLOOKUP($A32,'FuturesInfo (3)'!$A$2:$O$80,15)*MI32</f>
        <v>208050</v>
      </c>
      <c r="MM32" s="139">
        <f>VLOOKUP($A32,'FuturesInfo (3)'!$A$2:$O$80,15)*MK32</f>
        <v>312075</v>
      </c>
      <c r="MN32" s="200">
        <f t="shared" si="105"/>
        <v>626.88321079816649</v>
      </c>
      <c r="MO32" s="200">
        <f t="shared" si="106"/>
        <v>940.32481619724979</v>
      </c>
      <c r="MP32" s="200">
        <f t="shared" si="107"/>
        <v>-626.88321079816649</v>
      </c>
      <c r="MQ32" s="200">
        <f t="shared" si="108"/>
        <v>-626.88321079816649</v>
      </c>
      <c r="MR32" s="200">
        <f t="shared" si="144"/>
        <v>-626.88321079816649</v>
      </c>
      <c r="MT32">
        <f t="shared" si="110"/>
        <v>1</v>
      </c>
      <c r="MU32" s="244">
        <v>1</v>
      </c>
      <c r="MV32" s="218">
        <v>-1</v>
      </c>
      <c r="MW32" s="245">
        <v>9</v>
      </c>
      <c r="MX32">
        <f t="shared" si="142"/>
        <v>1</v>
      </c>
      <c r="MY32">
        <f t="shared" si="112"/>
        <v>-1</v>
      </c>
      <c r="MZ32" s="218"/>
      <c r="NA32">
        <f t="shared" si="139"/>
        <v>0</v>
      </c>
      <c r="NB32">
        <f t="shared" si="113"/>
        <v>0</v>
      </c>
      <c r="NC32">
        <f t="shared" si="114"/>
        <v>0</v>
      </c>
      <c r="ND32">
        <f t="shared" si="115"/>
        <v>0</v>
      </c>
      <c r="NE32" s="253"/>
      <c r="NF32" s="206">
        <v>42529</v>
      </c>
      <c r="NG32">
        <v>60</v>
      </c>
      <c r="NH32" t="str">
        <f t="shared" si="87"/>
        <v>TRUE</v>
      </c>
      <c r="NI32">
        <f>VLOOKUP($A32,'FuturesInfo (3)'!$A$2:$V$80,22)</f>
        <v>2</v>
      </c>
      <c r="NJ32" s="257">
        <v>2</v>
      </c>
      <c r="NK32">
        <f t="shared" si="116"/>
        <v>2</v>
      </c>
      <c r="NL32" s="139">
        <f>VLOOKUP($A32,'FuturesInfo (3)'!$A$2:$O$80,15)*NI32</f>
        <v>208050</v>
      </c>
      <c r="NM32" s="139">
        <f>VLOOKUP($A32,'FuturesInfo (3)'!$A$2:$O$80,15)*NK32</f>
        <v>208050</v>
      </c>
      <c r="NN32" s="200">
        <f t="shared" si="117"/>
        <v>0</v>
      </c>
      <c r="NO32" s="200">
        <f t="shared" si="118"/>
        <v>0</v>
      </c>
      <c r="NP32" s="200">
        <f t="shared" si="119"/>
        <v>0</v>
      </c>
      <c r="NQ32" s="200">
        <f t="shared" si="120"/>
        <v>0</v>
      </c>
      <c r="NR32" s="200">
        <f t="shared" si="145"/>
        <v>0</v>
      </c>
      <c r="NT32">
        <f t="shared" si="122"/>
        <v>1</v>
      </c>
      <c r="NU32" s="244"/>
      <c r="NV32" s="218"/>
      <c r="NW32" s="245"/>
      <c r="NX32">
        <f t="shared" si="143"/>
        <v>0</v>
      </c>
      <c r="NY32">
        <f t="shared" si="124"/>
        <v>0</v>
      </c>
      <c r="NZ32" s="218"/>
      <c r="OA32">
        <f t="shared" si="140"/>
        <v>1</v>
      </c>
      <c r="OB32">
        <f t="shared" si="125"/>
        <v>1</v>
      </c>
      <c r="OC32">
        <f t="shared" si="126"/>
        <v>1</v>
      </c>
      <c r="OD32">
        <f t="shared" si="127"/>
        <v>1</v>
      </c>
      <c r="OE32" s="253"/>
      <c r="OF32" s="206"/>
      <c r="OG32">
        <v>60</v>
      </c>
      <c r="OH32" t="str">
        <f t="shared" si="88"/>
        <v>FALSE</v>
      </c>
      <c r="OI32">
        <f>VLOOKUP($A32,'FuturesInfo (3)'!$A$2:$V$80,22)</f>
        <v>2</v>
      </c>
      <c r="OJ32" s="257"/>
      <c r="OK32">
        <f t="shared" si="128"/>
        <v>2</v>
      </c>
      <c r="OL32" s="139">
        <f>VLOOKUP($A32,'FuturesInfo (3)'!$A$2:$O$80,15)*OI32</f>
        <v>208050</v>
      </c>
      <c r="OM32" s="139">
        <f>VLOOKUP($A32,'FuturesInfo (3)'!$A$2:$O$80,15)*OK32</f>
        <v>208050</v>
      </c>
      <c r="ON32" s="200">
        <f t="shared" si="129"/>
        <v>0</v>
      </c>
      <c r="OO32" s="200">
        <f t="shared" si="130"/>
        <v>0</v>
      </c>
      <c r="OP32" s="200">
        <f t="shared" si="131"/>
        <v>0</v>
      </c>
      <c r="OQ32" s="200">
        <f t="shared" si="132"/>
        <v>0</v>
      </c>
      <c r="OR32" s="200">
        <f t="shared" si="146"/>
        <v>0</v>
      </c>
    </row>
    <row r="33" spans="1:408"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47"/>
        <v>TRUE</v>
      </c>
      <c r="N33">
        <f>ROUND(VLOOKUP($B33,MARGIN!$A$42:$P$172,16),0)</f>
        <v>2</v>
      </c>
      <c r="P33">
        <f t="shared" si="148"/>
        <v>0</v>
      </c>
      <c r="Q33" s="5">
        <v>-1</v>
      </c>
      <c r="R33" s="5">
        <v>1</v>
      </c>
      <c r="S33" s="5" t="s">
        <v>952</v>
      </c>
      <c r="T33" s="2" t="s">
        <v>30</v>
      </c>
      <c r="U33">
        <v>60</v>
      </c>
      <c r="V33" t="str">
        <f t="shared" si="149"/>
        <v>TRUE</v>
      </c>
      <c r="W33">
        <f>ROUND(VLOOKUP($B33,MARGIN!$A$42:$P$172,16),0)</f>
        <v>2</v>
      </c>
      <c r="X33">
        <f t="shared" si="150"/>
        <v>2</v>
      </c>
      <c r="Z33">
        <f t="shared" si="151"/>
        <v>2</v>
      </c>
      <c r="AA33" s="5">
        <v>1</v>
      </c>
      <c r="AB33" s="5">
        <v>1</v>
      </c>
      <c r="AC33" s="5" t="s">
        <v>952</v>
      </c>
      <c r="AD33" s="2" t="s">
        <v>30</v>
      </c>
      <c r="AE33">
        <v>60</v>
      </c>
      <c r="AF33" t="str">
        <f t="shared" si="152"/>
        <v>TRUE</v>
      </c>
      <c r="AG33">
        <f>ROUND(VLOOKUP($B33,MARGIN!$A$42:$P$172,16),0)</f>
        <v>2</v>
      </c>
      <c r="AH33">
        <f t="shared" si="153"/>
        <v>3</v>
      </c>
      <c r="AI33" s="139" t="e">
        <f>VLOOKUP($B33,#REF!,2)*AH33</f>
        <v>#REF!</v>
      </c>
      <c r="AK33">
        <f t="shared" si="154"/>
        <v>0</v>
      </c>
      <c r="AL33" s="5">
        <v>1</v>
      </c>
      <c r="AM33" s="5">
        <v>1</v>
      </c>
      <c r="AN33" s="5" t="s">
        <v>952</v>
      </c>
      <c r="AO33" s="2" t="s">
        <v>30</v>
      </c>
      <c r="AP33">
        <v>60</v>
      </c>
      <c r="AQ33" t="str">
        <f t="shared" si="155"/>
        <v>TRUE</v>
      </c>
      <c r="AR33">
        <f>ROUND(VLOOKUP($B33,MARGIN!$A$42:$P$172,16),0)</f>
        <v>2</v>
      </c>
      <c r="AS33">
        <f t="shared" si="156"/>
        <v>3</v>
      </c>
      <c r="AT33" s="139" t="e">
        <f>VLOOKUP($B33,#REF!,2)*AS33</f>
        <v>#REF!</v>
      </c>
      <c r="AV33">
        <f t="shared" si="157"/>
        <v>0</v>
      </c>
      <c r="AW33" s="5">
        <v>1</v>
      </c>
      <c r="AX33">
        <v>-1</v>
      </c>
      <c r="AY33" s="5">
        <v>-4.5887151597599997E-3</v>
      </c>
      <c r="AZ33" s="2" t="s">
        <v>30</v>
      </c>
      <c r="BA33">
        <v>60</v>
      </c>
      <c r="BB33" t="str">
        <f t="shared" si="158"/>
        <v>TRUE</v>
      </c>
      <c r="BC33">
        <f>ROUND(VLOOKUP($B33,MARGIN!$A$42:$P$172,16),0)</f>
        <v>2</v>
      </c>
      <c r="BD33">
        <f t="shared" si="159"/>
        <v>2</v>
      </c>
      <c r="BE33" s="139" t="e">
        <f>VLOOKUP($B33,#REF!,2)*BD33</f>
        <v>#REF!</v>
      </c>
      <c r="BG33">
        <f t="shared" si="134"/>
        <v>2</v>
      </c>
      <c r="BH33" s="5">
        <v>1</v>
      </c>
      <c r="BI33" s="5">
        <v>-1</v>
      </c>
      <c r="BJ33">
        <f t="shared" si="89"/>
        <v>0</v>
      </c>
      <c r="BK33" s="5">
        <v>-1.7073587160699999E-4</v>
      </c>
      <c r="BL33" s="2">
        <v>10</v>
      </c>
      <c r="BM33">
        <v>60</v>
      </c>
      <c r="BN33" t="str">
        <f t="shared" si="135"/>
        <v>TRUE</v>
      </c>
      <c r="BO33">
        <f>VLOOKUP($A33,'FuturesInfo (3)'!$A$2:$V$80,22)</f>
        <v>1</v>
      </c>
      <c r="BP33">
        <f t="shared" si="71"/>
        <v>1</v>
      </c>
      <c r="BQ33" s="139">
        <f>VLOOKUP($A33,'FuturesInfo (3)'!$A$2:$O$80,15)*BP33</f>
        <v>69637.5</v>
      </c>
      <c r="BR33" s="145">
        <f t="shared" si="90"/>
        <v>-11.889619259032463</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69637.5</v>
      </c>
      <c r="CH33" s="145">
        <f t="shared" si="76"/>
        <v>-130.80814549205064</v>
      </c>
      <c r="CI33" s="145">
        <f t="shared" si="92"/>
        <v>130.80814549205064</v>
      </c>
      <c r="CK33" s="5">
        <f t="shared" si="77"/>
        <v>-1</v>
      </c>
      <c r="CL33" s="5">
        <v>-1</v>
      </c>
      <c r="CM33">
        <v>1</v>
      </c>
      <c r="CN33" s="5">
        <v>-1</v>
      </c>
      <c r="CO33">
        <f t="shared" si="136"/>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69637.5</v>
      </c>
      <c r="CY33" s="200">
        <f t="shared" si="94"/>
        <v>545.99028464276773</v>
      </c>
      <c r="CZ33" s="200">
        <f t="shared" si="95"/>
        <v>-545.99028464276773</v>
      </c>
      <c r="DB33" s="5">
        <f t="shared" si="81"/>
        <v>-1</v>
      </c>
      <c r="DC33" s="5">
        <v>-1</v>
      </c>
      <c r="DD33">
        <v>1</v>
      </c>
      <c r="DE33" s="5">
        <v>-1</v>
      </c>
      <c r="DF33">
        <f t="shared" si="137"/>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69637.5</v>
      </c>
      <c r="DP33" s="200">
        <f t="shared" si="85"/>
        <v>35.889451984226476</v>
      </c>
      <c r="DQ33" s="200">
        <f t="shared" si="97"/>
        <v>-35.889451984226476</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1273</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v>-1</v>
      </c>
      <c r="KU33" s="247">
        <v>-1</v>
      </c>
      <c r="KV33" s="218">
        <v>1</v>
      </c>
      <c r="KW33" s="245">
        <v>-28</v>
      </c>
      <c r="KX33">
        <v>-1</v>
      </c>
      <c r="KY33">
        <v>-1</v>
      </c>
      <c r="KZ33" s="251">
        <v>-1</v>
      </c>
      <c r="LA33">
        <v>1</v>
      </c>
      <c r="LB33">
        <v>0</v>
      </c>
      <c r="LC33">
        <v>1</v>
      </c>
      <c r="LD33">
        <v>1</v>
      </c>
      <c r="LE33" s="251">
        <v>-5.45752228488E-3</v>
      </c>
      <c r="LF33" s="206">
        <v>42529</v>
      </c>
      <c r="LG33">
        <v>60</v>
      </c>
      <c r="LH33" t="s">
        <v>1273</v>
      </c>
      <c r="LI33">
        <v>1</v>
      </c>
      <c r="LJ33" s="257">
        <v>2</v>
      </c>
      <c r="LK33">
        <v>1</v>
      </c>
      <c r="LL33" s="139">
        <v>68337.5</v>
      </c>
      <c r="LM33" s="139">
        <v>68337.5</v>
      </c>
      <c r="LN33" s="200">
        <v>372.95342914298698</v>
      </c>
      <c r="LO33" s="200">
        <v>372.95342914298698</v>
      </c>
      <c r="LP33" s="200">
        <v>-372.95342914298698</v>
      </c>
      <c r="LQ33" s="200">
        <v>372.95342914298698</v>
      </c>
      <c r="LR33" s="200">
        <v>372.95342914298698</v>
      </c>
      <c r="LT33">
        <f t="shared" si="98"/>
        <v>-1</v>
      </c>
      <c r="LU33" s="247">
        <v>-1</v>
      </c>
      <c r="LV33" s="218">
        <v>1</v>
      </c>
      <c r="LW33" s="245">
        <v>-8</v>
      </c>
      <c r="LX33">
        <f t="shared" si="141"/>
        <v>-1</v>
      </c>
      <c r="LY33">
        <f t="shared" si="100"/>
        <v>-1</v>
      </c>
      <c r="LZ33" s="251">
        <v>1</v>
      </c>
      <c r="MA33">
        <f t="shared" si="138"/>
        <v>0</v>
      </c>
      <c r="MB33">
        <f t="shared" si="101"/>
        <v>1</v>
      </c>
      <c r="MC33">
        <f t="shared" si="102"/>
        <v>0</v>
      </c>
      <c r="MD33">
        <f t="shared" si="103"/>
        <v>0</v>
      </c>
      <c r="ME33" s="251">
        <v>1.9023230290800001E-2</v>
      </c>
      <c r="MF33" s="206">
        <v>42529</v>
      </c>
      <c r="MG33">
        <v>60</v>
      </c>
      <c r="MH33" t="str">
        <f t="shared" si="86"/>
        <v>TRUE</v>
      </c>
      <c r="MI33">
        <f>VLOOKUP($A33,'FuturesInfo (3)'!$A$2:$V$80,22)</f>
        <v>1</v>
      </c>
      <c r="MJ33" s="257">
        <v>2</v>
      </c>
      <c r="MK33">
        <f t="shared" si="104"/>
        <v>1</v>
      </c>
      <c r="ML33" s="139">
        <f>VLOOKUP($A33,'FuturesInfo (3)'!$A$2:$O$80,15)*MI33</f>
        <v>69637.5</v>
      </c>
      <c r="MM33" s="139">
        <f>VLOOKUP($A33,'FuturesInfo (3)'!$A$2:$O$80,15)*MK33</f>
        <v>69637.5</v>
      </c>
      <c r="MN33" s="200">
        <f t="shared" si="105"/>
        <v>-1324.730199375585</v>
      </c>
      <c r="MO33" s="200">
        <f t="shared" si="106"/>
        <v>-1324.730199375585</v>
      </c>
      <c r="MP33" s="200">
        <f t="shared" si="107"/>
        <v>1324.730199375585</v>
      </c>
      <c r="MQ33" s="200">
        <f t="shared" si="108"/>
        <v>-1324.730199375585</v>
      </c>
      <c r="MR33" s="200">
        <f t="shared" si="144"/>
        <v>-1324.730199375585</v>
      </c>
      <c r="MT33">
        <f t="shared" si="110"/>
        <v>-1</v>
      </c>
      <c r="MU33" s="247">
        <v>1</v>
      </c>
      <c r="MV33" s="218">
        <v>1</v>
      </c>
      <c r="MW33" s="245">
        <v>-9</v>
      </c>
      <c r="MX33">
        <f t="shared" si="142"/>
        <v>1</v>
      </c>
      <c r="MY33">
        <f t="shared" si="112"/>
        <v>-1</v>
      </c>
      <c r="MZ33" s="251"/>
      <c r="NA33">
        <f t="shared" si="139"/>
        <v>0</v>
      </c>
      <c r="NB33">
        <f t="shared" si="113"/>
        <v>0</v>
      </c>
      <c r="NC33">
        <f t="shared" si="114"/>
        <v>0</v>
      </c>
      <c r="ND33">
        <f t="shared" si="115"/>
        <v>0</v>
      </c>
      <c r="NE33" s="251"/>
      <c r="NF33" s="206">
        <v>42529</v>
      </c>
      <c r="NG33">
        <v>60</v>
      </c>
      <c r="NH33" t="str">
        <f t="shared" si="87"/>
        <v>TRUE</v>
      </c>
      <c r="NI33">
        <f>VLOOKUP($A33,'FuturesInfo (3)'!$A$2:$V$80,22)</f>
        <v>1</v>
      </c>
      <c r="NJ33" s="257">
        <v>1</v>
      </c>
      <c r="NK33">
        <f t="shared" si="116"/>
        <v>1</v>
      </c>
      <c r="NL33" s="139">
        <f>VLOOKUP($A33,'FuturesInfo (3)'!$A$2:$O$80,15)*NI33</f>
        <v>69637.5</v>
      </c>
      <c r="NM33" s="139">
        <f>VLOOKUP($A33,'FuturesInfo (3)'!$A$2:$O$80,15)*NK33</f>
        <v>69637.5</v>
      </c>
      <c r="NN33" s="200">
        <f t="shared" si="117"/>
        <v>0</v>
      </c>
      <c r="NO33" s="200">
        <f t="shared" si="118"/>
        <v>0</v>
      </c>
      <c r="NP33" s="200">
        <f t="shared" si="119"/>
        <v>0</v>
      </c>
      <c r="NQ33" s="200">
        <f t="shared" si="120"/>
        <v>0</v>
      </c>
      <c r="NR33" s="200">
        <f t="shared" si="145"/>
        <v>0</v>
      </c>
      <c r="NT33">
        <f t="shared" si="122"/>
        <v>1</v>
      </c>
      <c r="NU33" s="247"/>
      <c r="NV33" s="218"/>
      <c r="NW33" s="245"/>
      <c r="NX33">
        <f t="shared" si="143"/>
        <v>0</v>
      </c>
      <c r="NY33">
        <f t="shared" si="124"/>
        <v>0</v>
      </c>
      <c r="NZ33" s="251"/>
      <c r="OA33">
        <f t="shared" si="140"/>
        <v>1</v>
      </c>
      <c r="OB33">
        <f t="shared" si="125"/>
        <v>1</v>
      </c>
      <c r="OC33">
        <f t="shared" si="126"/>
        <v>1</v>
      </c>
      <c r="OD33">
        <f t="shared" si="127"/>
        <v>1</v>
      </c>
      <c r="OE33" s="251"/>
      <c r="OF33" s="206"/>
      <c r="OG33">
        <v>60</v>
      </c>
      <c r="OH33" t="str">
        <f t="shared" si="88"/>
        <v>FALSE</v>
      </c>
      <c r="OI33">
        <f>VLOOKUP($A33,'FuturesInfo (3)'!$A$2:$V$80,22)</f>
        <v>1</v>
      </c>
      <c r="OJ33" s="257"/>
      <c r="OK33">
        <f t="shared" si="128"/>
        <v>1</v>
      </c>
      <c r="OL33" s="139">
        <f>VLOOKUP($A33,'FuturesInfo (3)'!$A$2:$O$80,15)*OI33</f>
        <v>69637.5</v>
      </c>
      <c r="OM33" s="139">
        <f>VLOOKUP($A33,'FuturesInfo (3)'!$A$2:$O$80,15)*OK33</f>
        <v>69637.5</v>
      </c>
      <c r="ON33" s="200">
        <f t="shared" si="129"/>
        <v>0</v>
      </c>
      <c r="OO33" s="200">
        <f t="shared" si="130"/>
        <v>0</v>
      </c>
      <c r="OP33" s="200">
        <f t="shared" si="131"/>
        <v>0</v>
      </c>
      <c r="OQ33" s="200">
        <f t="shared" si="132"/>
        <v>0</v>
      </c>
      <c r="OR33" s="200">
        <f t="shared" si="146"/>
        <v>0</v>
      </c>
    </row>
    <row r="34" spans="1:408"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47"/>
        <v>TRUE</v>
      </c>
      <c r="N34">
        <f>ROUND(VLOOKUP($B34,MARGIN!$A$42:$P$172,16),0)</f>
        <v>4</v>
      </c>
      <c r="P34">
        <f t="shared" si="148"/>
        <v>0</v>
      </c>
      <c r="Q34">
        <v>-1</v>
      </c>
      <c r="R34">
        <v>1</v>
      </c>
      <c r="S34" s="113" t="s">
        <v>935</v>
      </c>
      <c r="T34" s="2" t="s">
        <v>30</v>
      </c>
      <c r="U34">
        <v>60</v>
      </c>
      <c r="V34" t="str">
        <f t="shared" si="149"/>
        <v>TRUE</v>
      </c>
      <c r="W34">
        <f>ROUND(VLOOKUP($B34,MARGIN!$A$42:$P$172,16),0)</f>
        <v>4</v>
      </c>
      <c r="X34">
        <f t="shared" si="150"/>
        <v>4</v>
      </c>
      <c r="Z34">
        <f t="shared" si="151"/>
        <v>0</v>
      </c>
      <c r="AA34">
        <v>-1</v>
      </c>
      <c r="AB34">
        <v>1</v>
      </c>
      <c r="AC34" s="113" t="s">
        <v>935</v>
      </c>
      <c r="AD34" s="2" t="s">
        <v>30</v>
      </c>
      <c r="AE34">
        <v>60</v>
      </c>
      <c r="AF34" t="str">
        <f t="shared" si="152"/>
        <v>TRUE</v>
      </c>
      <c r="AG34">
        <f>ROUND(VLOOKUP($B34,MARGIN!$A$42:$P$172,16),0)</f>
        <v>4</v>
      </c>
      <c r="AH34">
        <f t="shared" si="153"/>
        <v>3</v>
      </c>
      <c r="AI34" s="139" t="e">
        <f>VLOOKUP($B34,#REF!,2)*AH34</f>
        <v>#REF!</v>
      </c>
      <c r="AK34">
        <f t="shared" si="154"/>
        <v>-2</v>
      </c>
      <c r="AL34">
        <v>-1</v>
      </c>
      <c r="AM34">
        <v>1</v>
      </c>
      <c r="AN34" s="113" t="s">
        <v>935</v>
      </c>
      <c r="AO34" s="2" t="s">
        <v>30</v>
      </c>
      <c r="AP34">
        <v>60</v>
      </c>
      <c r="AQ34" t="str">
        <f t="shared" si="155"/>
        <v>TRUE</v>
      </c>
      <c r="AR34">
        <f>ROUND(VLOOKUP($B34,MARGIN!$A$42:$P$172,16),0)</f>
        <v>4</v>
      </c>
      <c r="AS34">
        <f t="shared" si="156"/>
        <v>3</v>
      </c>
      <c r="AT34" s="139" t="e">
        <f>VLOOKUP($B34,#REF!,2)*AS34</f>
        <v>#REF!</v>
      </c>
      <c r="AV34">
        <f t="shared" si="157"/>
        <v>-2</v>
      </c>
      <c r="AW34">
        <v>-1</v>
      </c>
      <c r="AX34">
        <v>-1</v>
      </c>
      <c r="AY34" s="113">
        <v>-6.6964285714299996E-3</v>
      </c>
      <c r="AZ34" s="2" t="s">
        <v>30</v>
      </c>
      <c r="BA34">
        <v>60</v>
      </c>
      <c r="BB34" t="str">
        <f t="shared" si="158"/>
        <v>TRUE</v>
      </c>
      <c r="BC34">
        <f>ROUND(VLOOKUP($B34,MARGIN!$A$42:$P$172,16),0)</f>
        <v>4</v>
      </c>
      <c r="BD34">
        <f t="shared" si="159"/>
        <v>5</v>
      </c>
      <c r="BE34" s="139" t="e">
        <f>VLOOKUP($B34,#REF!,2)*BD34</f>
        <v>#REF!</v>
      </c>
      <c r="BG34">
        <f t="shared" si="134"/>
        <v>0</v>
      </c>
      <c r="BH34">
        <v>-1</v>
      </c>
      <c r="BI34">
        <v>1</v>
      </c>
      <c r="BJ34">
        <f t="shared" si="89"/>
        <v>0</v>
      </c>
      <c r="BK34" s="1">
        <v>3.37078651685E-4</v>
      </c>
      <c r="BL34" s="2">
        <v>10</v>
      </c>
      <c r="BM34">
        <v>60</v>
      </c>
      <c r="BN34" t="str">
        <f t="shared" si="135"/>
        <v>TRUE</v>
      </c>
      <c r="BO34">
        <f>VLOOKUP($A34,'FuturesInfo (3)'!$A$2:$V$80,22)</f>
        <v>3</v>
      </c>
      <c r="BP34">
        <f t="shared" si="71"/>
        <v>3</v>
      </c>
      <c r="BQ34" s="139">
        <f>VLOOKUP($A34,'FuturesInfo (3)'!$A$2:$O$80,15)*BP34</f>
        <v>147128.36624999999</v>
      </c>
      <c r="BR34" s="145">
        <f t="shared" si="90"/>
        <v>-49.593831320166856</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3</v>
      </c>
      <c r="CE34">
        <f t="shared" si="75"/>
        <v>3</v>
      </c>
      <c r="CF34">
        <f t="shared" si="75"/>
        <v>3</v>
      </c>
      <c r="CG34" s="139">
        <f>VLOOKUP($A34,'FuturesInfo (3)'!$A$2:$O$80,15)*CE34</f>
        <v>147128.36624999999</v>
      </c>
      <c r="CH34" s="145">
        <f t="shared" si="76"/>
        <v>1421.2107713698147</v>
      </c>
      <c r="CI34" s="145">
        <f t="shared" si="92"/>
        <v>1421.2107713698147</v>
      </c>
      <c r="CK34">
        <f t="shared" si="77"/>
        <v>-1</v>
      </c>
      <c r="CL34">
        <v>-1</v>
      </c>
      <c r="CM34">
        <v>-1</v>
      </c>
      <c r="CN34">
        <v>1</v>
      </c>
      <c r="CO34">
        <f t="shared" si="136"/>
        <v>0</v>
      </c>
      <c r="CP34">
        <f t="shared" si="78"/>
        <v>0</v>
      </c>
      <c r="CQ34" s="1">
        <v>2.3817625042500002E-3</v>
      </c>
      <c r="CR34" s="2">
        <v>10</v>
      </c>
      <c r="CS34">
        <v>60</v>
      </c>
      <c r="CT34" t="str">
        <f t="shared" si="79"/>
        <v>TRUE</v>
      </c>
      <c r="CU34">
        <f>VLOOKUP($A34,'FuturesInfo (3)'!$A$2:$V$80,22)</f>
        <v>3</v>
      </c>
      <c r="CV34">
        <f t="shared" si="80"/>
        <v>4</v>
      </c>
      <c r="CW34">
        <f t="shared" si="93"/>
        <v>3</v>
      </c>
      <c r="CX34" s="139">
        <f>VLOOKUP($A34,'FuturesInfo (3)'!$A$2:$O$80,15)*CW34</f>
        <v>147128.36624999999</v>
      </c>
      <c r="CY34" s="200">
        <f t="shared" si="94"/>
        <v>-350.42482604581119</v>
      </c>
      <c r="CZ34" s="200">
        <f t="shared" si="95"/>
        <v>-350.42482604581119</v>
      </c>
      <c r="DB34">
        <f t="shared" si="81"/>
        <v>-1</v>
      </c>
      <c r="DC34">
        <v>1</v>
      </c>
      <c r="DD34">
        <v>-1</v>
      </c>
      <c r="DE34">
        <v>1</v>
      </c>
      <c r="DF34">
        <f t="shared" si="137"/>
        <v>1</v>
      </c>
      <c r="DG34">
        <f t="shared" si="82"/>
        <v>0</v>
      </c>
      <c r="DH34" s="1">
        <v>1.18805159538E-2</v>
      </c>
      <c r="DI34" s="2">
        <v>10</v>
      </c>
      <c r="DJ34">
        <v>60</v>
      </c>
      <c r="DK34" t="str">
        <f t="shared" si="83"/>
        <v>TRUE</v>
      </c>
      <c r="DL34">
        <f>VLOOKUP($A34,'FuturesInfo (3)'!$A$2:$V$80,22)</f>
        <v>3</v>
      </c>
      <c r="DM34">
        <f t="shared" si="84"/>
        <v>2</v>
      </c>
      <c r="DN34">
        <f t="shared" si="96"/>
        <v>3</v>
      </c>
      <c r="DO34" s="139">
        <f>VLOOKUP($A34,'FuturesInfo (3)'!$A$2:$O$80,15)*DN34</f>
        <v>147128.36624999999</v>
      </c>
      <c r="DP34" s="200">
        <f t="shared" si="85"/>
        <v>1747.9609024896545</v>
      </c>
      <c r="DQ34" s="200">
        <f t="shared" si="97"/>
        <v>-1747.9609024896545</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1273</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v>-1</v>
      </c>
      <c r="KU34" s="244">
        <v>1</v>
      </c>
      <c r="KV34" s="218">
        <v>-1</v>
      </c>
      <c r="KW34" s="245">
        <v>14</v>
      </c>
      <c r="KX34">
        <v>-1</v>
      </c>
      <c r="KY34">
        <v>-1</v>
      </c>
      <c r="KZ34" s="218">
        <v>1</v>
      </c>
      <c r="LA34">
        <v>1</v>
      </c>
      <c r="LB34">
        <v>0</v>
      </c>
      <c r="LC34">
        <v>0</v>
      </c>
      <c r="LD34">
        <v>0</v>
      </c>
      <c r="LE34" s="253">
        <v>3.52449223417E-2</v>
      </c>
      <c r="LF34" s="206">
        <v>42520</v>
      </c>
      <c r="LG34">
        <v>60</v>
      </c>
      <c r="LH34" t="s">
        <v>1273</v>
      </c>
      <c r="LI34">
        <v>3</v>
      </c>
      <c r="LJ34" s="257">
        <v>2</v>
      </c>
      <c r="LK34">
        <v>4</v>
      </c>
      <c r="LL34" s="139">
        <v>147057.61424999998</v>
      </c>
      <c r="LM34" s="139">
        <v>196076.81899999999</v>
      </c>
      <c r="LN34" s="200">
        <v>5183.0341939969248</v>
      </c>
      <c r="LO34" s="200">
        <v>6910.7122586625665</v>
      </c>
      <c r="LP34" s="200">
        <v>-5183.0341939969248</v>
      </c>
      <c r="LQ34" s="200">
        <v>-5183.0341939969248</v>
      </c>
      <c r="LR34" s="200">
        <v>-5183.0341939969248</v>
      </c>
      <c r="LT34">
        <f t="shared" si="98"/>
        <v>1</v>
      </c>
      <c r="LU34" s="244">
        <v>1</v>
      </c>
      <c r="LV34" s="218">
        <v>-1</v>
      </c>
      <c r="LW34" s="245">
        <v>-4</v>
      </c>
      <c r="LX34">
        <f t="shared" si="141"/>
        <v>-1</v>
      </c>
      <c r="LY34">
        <f t="shared" si="100"/>
        <v>1</v>
      </c>
      <c r="LZ34" s="218">
        <v>1</v>
      </c>
      <c r="MA34">
        <f t="shared" si="138"/>
        <v>1</v>
      </c>
      <c r="MB34">
        <f t="shared" si="101"/>
        <v>0</v>
      </c>
      <c r="MC34">
        <f t="shared" si="102"/>
        <v>0</v>
      </c>
      <c r="MD34">
        <f t="shared" si="103"/>
        <v>1</v>
      </c>
      <c r="ME34" s="253">
        <v>6.9244085401000003E-3</v>
      </c>
      <c r="MF34" s="206">
        <v>42535</v>
      </c>
      <c r="MG34">
        <v>60</v>
      </c>
      <c r="MH34" t="str">
        <f t="shared" si="86"/>
        <v>TRUE</v>
      </c>
      <c r="MI34">
        <f>VLOOKUP($A34,'FuturesInfo (3)'!$A$2:$V$80,22)</f>
        <v>3</v>
      </c>
      <c r="MJ34" s="257">
        <v>2</v>
      </c>
      <c r="MK34">
        <f t="shared" si="104"/>
        <v>4</v>
      </c>
      <c r="ML34" s="139">
        <f>VLOOKUP($A34,'FuturesInfo (3)'!$A$2:$O$80,15)*MI34</f>
        <v>147128.36624999999</v>
      </c>
      <c r="MM34" s="139">
        <f>VLOOKUP($A34,'FuturesInfo (3)'!$A$2:$O$80,15)*MK34</f>
        <v>196171.155</v>
      </c>
      <c r="MN34" s="200">
        <f t="shared" si="105"/>
        <v>1018.7769157524606</v>
      </c>
      <c r="MO34" s="200">
        <f t="shared" si="106"/>
        <v>1358.3692210032809</v>
      </c>
      <c r="MP34" s="200">
        <f t="shared" si="107"/>
        <v>-1018.7769157524606</v>
      </c>
      <c r="MQ34" s="200">
        <f t="shared" si="108"/>
        <v>-1018.7769157524606</v>
      </c>
      <c r="MR34" s="200">
        <f t="shared" si="144"/>
        <v>1018.7769157524606</v>
      </c>
      <c r="MT34">
        <f t="shared" si="110"/>
        <v>1</v>
      </c>
      <c r="MU34" s="244">
        <v>1</v>
      </c>
      <c r="MV34" s="218">
        <v>-1</v>
      </c>
      <c r="MW34" s="245">
        <v>-5</v>
      </c>
      <c r="MX34">
        <f t="shared" si="142"/>
        <v>1</v>
      </c>
      <c r="MY34">
        <f t="shared" si="112"/>
        <v>1</v>
      </c>
      <c r="MZ34" s="218"/>
      <c r="NA34">
        <f t="shared" si="139"/>
        <v>0</v>
      </c>
      <c r="NB34">
        <f t="shared" si="113"/>
        <v>0</v>
      </c>
      <c r="NC34">
        <f t="shared" si="114"/>
        <v>0</v>
      </c>
      <c r="ND34">
        <f t="shared" si="115"/>
        <v>0</v>
      </c>
      <c r="NE34" s="253"/>
      <c r="NF34" s="206">
        <v>42535</v>
      </c>
      <c r="NG34">
        <v>60</v>
      </c>
      <c r="NH34" t="str">
        <f t="shared" si="87"/>
        <v>TRUE</v>
      </c>
      <c r="NI34">
        <f>VLOOKUP($A34,'FuturesInfo (3)'!$A$2:$V$80,22)</f>
        <v>3</v>
      </c>
      <c r="NJ34" s="257">
        <v>2</v>
      </c>
      <c r="NK34">
        <f t="shared" si="116"/>
        <v>2</v>
      </c>
      <c r="NL34" s="139">
        <f>VLOOKUP($A34,'FuturesInfo (3)'!$A$2:$O$80,15)*NI34</f>
        <v>147128.36624999999</v>
      </c>
      <c r="NM34" s="139">
        <f>VLOOKUP($A34,'FuturesInfo (3)'!$A$2:$O$80,15)*NK34</f>
        <v>98085.577499999999</v>
      </c>
      <c r="NN34" s="200">
        <f t="shared" si="117"/>
        <v>0</v>
      </c>
      <c r="NO34" s="200">
        <f t="shared" si="118"/>
        <v>0</v>
      </c>
      <c r="NP34" s="200">
        <f t="shared" si="119"/>
        <v>0</v>
      </c>
      <c r="NQ34" s="200">
        <f t="shared" si="120"/>
        <v>0</v>
      </c>
      <c r="NR34" s="200">
        <f t="shared" si="145"/>
        <v>0</v>
      </c>
      <c r="NT34">
        <f t="shared" si="122"/>
        <v>1</v>
      </c>
      <c r="NU34" s="244"/>
      <c r="NV34" s="218"/>
      <c r="NW34" s="245"/>
      <c r="NX34">
        <f t="shared" si="143"/>
        <v>0</v>
      </c>
      <c r="NY34">
        <f t="shared" si="124"/>
        <v>0</v>
      </c>
      <c r="NZ34" s="218"/>
      <c r="OA34">
        <f t="shared" si="140"/>
        <v>1</v>
      </c>
      <c r="OB34">
        <f t="shared" si="125"/>
        <v>1</v>
      </c>
      <c r="OC34">
        <f t="shared" si="126"/>
        <v>1</v>
      </c>
      <c r="OD34">
        <f t="shared" si="127"/>
        <v>1</v>
      </c>
      <c r="OE34" s="253"/>
      <c r="OF34" s="206"/>
      <c r="OG34">
        <v>60</v>
      </c>
      <c r="OH34" t="str">
        <f t="shared" si="88"/>
        <v>FALSE</v>
      </c>
      <c r="OI34">
        <f>VLOOKUP($A34,'FuturesInfo (3)'!$A$2:$V$80,22)</f>
        <v>3</v>
      </c>
      <c r="OJ34" s="257"/>
      <c r="OK34">
        <f t="shared" si="128"/>
        <v>2</v>
      </c>
      <c r="OL34" s="139">
        <f>VLOOKUP($A34,'FuturesInfo (3)'!$A$2:$O$80,15)*OI34</f>
        <v>147128.36624999999</v>
      </c>
      <c r="OM34" s="139">
        <f>VLOOKUP($A34,'FuturesInfo (3)'!$A$2:$O$80,15)*OK34</f>
        <v>98085.577499999999</v>
      </c>
      <c r="ON34" s="200">
        <f t="shared" si="129"/>
        <v>0</v>
      </c>
      <c r="OO34" s="200">
        <f t="shared" si="130"/>
        <v>0</v>
      </c>
      <c r="OP34" s="200">
        <f t="shared" si="131"/>
        <v>0</v>
      </c>
      <c r="OQ34" s="200">
        <f t="shared" si="132"/>
        <v>0</v>
      </c>
      <c r="OR34" s="200">
        <f t="shared" si="146"/>
        <v>0</v>
      </c>
    </row>
    <row r="35" spans="1:408"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47"/>
        <v>TRUE</v>
      </c>
      <c r="N35">
        <f>ROUND(VLOOKUP($B35,MARGIN!$A$42:$P$172,16),0)</f>
        <v>2</v>
      </c>
      <c r="P35">
        <f t="shared" si="148"/>
        <v>2</v>
      </c>
      <c r="Q35">
        <v>1</v>
      </c>
      <c r="R35">
        <v>1</v>
      </c>
      <c r="S35" s="113" t="s">
        <v>938</v>
      </c>
      <c r="T35" s="2" t="s">
        <v>30</v>
      </c>
      <c r="U35">
        <v>90</v>
      </c>
      <c r="V35" t="str">
        <f t="shared" si="149"/>
        <v>TRUE</v>
      </c>
      <c r="W35">
        <f>ROUND(VLOOKUP($B35,MARGIN!$A$42:$P$172,16),0)</f>
        <v>2</v>
      </c>
      <c r="X35">
        <f t="shared" si="150"/>
        <v>3</v>
      </c>
      <c r="Z35">
        <f t="shared" si="151"/>
        <v>0</v>
      </c>
      <c r="AA35">
        <v>1</v>
      </c>
      <c r="AB35">
        <v>1</v>
      </c>
      <c r="AC35" s="113" t="s">
        <v>938</v>
      </c>
      <c r="AD35" s="2" t="s">
        <v>30</v>
      </c>
      <c r="AE35">
        <v>90</v>
      </c>
      <c r="AF35" t="str">
        <f t="shared" si="152"/>
        <v>TRUE</v>
      </c>
      <c r="AG35">
        <f>ROUND(VLOOKUP($B35,MARGIN!$A$42:$P$172,16),0)</f>
        <v>2</v>
      </c>
      <c r="AH35">
        <f t="shared" si="153"/>
        <v>3</v>
      </c>
      <c r="AI35" s="139" t="e">
        <f>VLOOKUP($B35,#REF!,2)*AH35</f>
        <v>#REF!</v>
      </c>
      <c r="AK35">
        <f t="shared" si="154"/>
        <v>0</v>
      </c>
      <c r="AL35">
        <v>1</v>
      </c>
      <c r="AM35">
        <v>1</v>
      </c>
      <c r="AN35" s="113" t="s">
        <v>938</v>
      </c>
      <c r="AO35" s="2" t="s">
        <v>30</v>
      </c>
      <c r="AP35">
        <v>90</v>
      </c>
      <c r="AQ35" t="str">
        <f t="shared" si="155"/>
        <v>TRUE</v>
      </c>
      <c r="AR35">
        <f>ROUND(VLOOKUP($B35,MARGIN!$A$42:$P$172,16),0)</f>
        <v>2</v>
      </c>
      <c r="AS35">
        <f t="shared" si="156"/>
        <v>3</v>
      </c>
      <c r="AT35" s="139" t="e">
        <f>VLOOKUP($B35,#REF!,2)*AS35</f>
        <v>#REF!</v>
      </c>
      <c r="AV35">
        <f t="shared" si="157"/>
        <v>0</v>
      </c>
      <c r="AW35">
        <v>1</v>
      </c>
      <c r="AX35">
        <v>-1</v>
      </c>
      <c r="AY35" s="113">
        <v>-6.6741365031399999E-3</v>
      </c>
      <c r="AZ35" s="2" t="s">
        <v>30</v>
      </c>
      <c r="BA35">
        <v>90</v>
      </c>
      <c r="BB35" t="str">
        <f t="shared" si="158"/>
        <v>TRUE</v>
      </c>
      <c r="BC35">
        <f>ROUND(VLOOKUP($B35,MARGIN!$A$42:$P$172,16),0)</f>
        <v>2</v>
      </c>
      <c r="BD35">
        <f t="shared" si="159"/>
        <v>2</v>
      </c>
      <c r="BE35" s="139" t="e">
        <f>VLOOKUP($B35,#REF!,2)*BD35</f>
        <v>#REF!</v>
      </c>
      <c r="BG35">
        <f t="shared" si="134"/>
        <v>0</v>
      </c>
      <c r="BH35">
        <v>-1</v>
      </c>
      <c r="BI35">
        <v>1</v>
      </c>
      <c r="BJ35">
        <f t="shared" si="89"/>
        <v>0</v>
      </c>
      <c r="BK35" s="1">
        <v>2.4521824423699998E-3</v>
      </c>
      <c r="BL35" s="2">
        <v>10</v>
      </c>
      <c r="BM35">
        <v>60</v>
      </c>
      <c r="BN35" t="str">
        <f t="shared" si="135"/>
        <v>TRUE</v>
      </c>
      <c r="BO35">
        <f>VLOOKUP($A35,'FuturesInfo (3)'!$A$2:$V$80,22)</f>
        <v>2</v>
      </c>
      <c r="BP35">
        <f t="shared" si="71"/>
        <v>2</v>
      </c>
      <c r="BQ35" s="139">
        <f>VLOOKUP($A35,'FuturesInfo (3)'!$A$2:$O$80,15)*BP35</f>
        <v>112750.63605</v>
      </c>
      <c r="BR35" s="145">
        <f t="shared" si="90"/>
        <v>-276.48513008785994</v>
      </c>
      <c r="BT35">
        <f t="shared" si="91"/>
        <v>-1</v>
      </c>
      <c r="BU35">
        <v>-1</v>
      </c>
      <c r="BV35">
        <v>-1</v>
      </c>
      <c r="BW35">
        <v>-1</v>
      </c>
      <c r="BX35">
        <f t="shared" si="72"/>
        <v>1</v>
      </c>
      <c r="BY35">
        <f t="shared" si="73"/>
        <v>1</v>
      </c>
      <c r="BZ35" s="188">
        <v>-1.26712328767E-2</v>
      </c>
      <c r="CA35" s="2">
        <v>10</v>
      </c>
      <c r="CB35">
        <v>60</v>
      </c>
      <c r="CC35" t="str">
        <f t="shared" si="74"/>
        <v>TRUE</v>
      </c>
      <c r="CD35">
        <f>VLOOKUP($A35,'FuturesInfo (3)'!$A$2:$V$80,22)</f>
        <v>2</v>
      </c>
      <c r="CE35">
        <f t="shared" si="75"/>
        <v>2</v>
      </c>
      <c r="CF35">
        <f t="shared" si="75"/>
        <v>2</v>
      </c>
      <c r="CG35" s="139">
        <f>VLOOKUP($A35,'FuturesInfo (3)'!$A$2:$O$80,15)*CE35</f>
        <v>112750.63605</v>
      </c>
      <c r="CH35" s="145">
        <f t="shared" si="76"/>
        <v>1428.6895663855962</v>
      </c>
      <c r="CI35" s="145">
        <f t="shared" si="92"/>
        <v>1428.6895663855962</v>
      </c>
      <c r="CK35">
        <f t="shared" si="77"/>
        <v>-1</v>
      </c>
      <c r="CL35">
        <v>-1</v>
      </c>
      <c r="CM35">
        <v>-1</v>
      </c>
      <c r="CN35">
        <v>1</v>
      </c>
      <c r="CO35">
        <f t="shared" si="136"/>
        <v>0</v>
      </c>
      <c r="CP35">
        <f t="shared" si="78"/>
        <v>0</v>
      </c>
      <c r="CQ35" s="1">
        <v>4.1623309053100003E-3</v>
      </c>
      <c r="CR35" s="2">
        <v>10</v>
      </c>
      <c r="CS35">
        <v>60</v>
      </c>
      <c r="CT35" t="str">
        <f t="shared" si="79"/>
        <v>TRUE</v>
      </c>
      <c r="CU35">
        <f>VLOOKUP($A35,'FuturesInfo (3)'!$A$2:$V$80,22)</f>
        <v>2</v>
      </c>
      <c r="CV35">
        <f t="shared" si="80"/>
        <v>3</v>
      </c>
      <c r="CW35">
        <f t="shared" si="93"/>
        <v>2</v>
      </c>
      <c r="CX35" s="139">
        <f>VLOOKUP($A35,'FuturesInfo (3)'!$A$2:$O$80,15)*CW35</f>
        <v>112750.63605</v>
      </c>
      <c r="CY35" s="200">
        <f t="shared" si="94"/>
        <v>-469.30545702427486</v>
      </c>
      <c r="CZ35" s="200">
        <f t="shared" si="95"/>
        <v>-469.30545702427486</v>
      </c>
      <c r="DB35">
        <f t="shared" si="81"/>
        <v>-1</v>
      </c>
      <c r="DC35">
        <v>-1</v>
      </c>
      <c r="DD35">
        <v>-1</v>
      </c>
      <c r="DE35">
        <v>1</v>
      </c>
      <c r="DF35">
        <f t="shared" si="137"/>
        <v>0</v>
      </c>
      <c r="DG35">
        <f t="shared" si="82"/>
        <v>0</v>
      </c>
      <c r="DH35" s="1">
        <v>1.5396002960799999E-2</v>
      </c>
      <c r="DI35" s="2">
        <v>10</v>
      </c>
      <c r="DJ35">
        <v>60</v>
      </c>
      <c r="DK35" t="str">
        <f t="shared" si="83"/>
        <v>TRUE</v>
      </c>
      <c r="DL35">
        <f>VLOOKUP($A35,'FuturesInfo (3)'!$A$2:$V$80,22)</f>
        <v>2</v>
      </c>
      <c r="DM35">
        <f t="shared" si="84"/>
        <v>3</v>
      </c>
      <c r="DN35">
        <f t="shared" si="96"/>
        <v>2</v>
      </c>
      <c r="DO35" s="139">
        <f>VLOOKUP($A35,'FuturesInfo (3)'!$A$2:$O$80,15)*DN35</f>
        <v>112750.63605</v>
      </c>
      <c r="DP35" s="200">
        <f t="shared" si="85"/>
        <v>-1735.9091264578831</v>
      </c>
      <c r="DQ35" s="200">
        <f t="shared" si="97"/>
        <v>-1735.9091264578831</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1273</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v>-1</v>
      </c>
      <c r="KU35" s="244">
        <v>-1</v>
      </c>
      <c r="KV35" s="218">
        <v>-1</v>
      </c>
      <c r="KW35" s="245">
        <v>12</v>
      </c>
      <c r="KX35">
        <v>-1</v>
      </c>
      <c r="KY35">
        <v>-1</v>
      </c>
      <c r="KZ35" s="218">
        <v>1</v>
      </c>
      <c r="LA35">
        <v>0</v>
      </c>
      <c r="LB35">
        <v>0</v>
      </c>
      <c r="LC35">
        <v>0</v>
      </c>
      <c r="LD35">
        <v>0</v>
      </c>
      <c r="LE35" s="253">
        <v>3.6506613894399999E-2</v>
      </c>
      <c r="LF35" s="206">
        <v>42522</v>
      </c>
      <c r="LG35">
        <v>60</v>
      </c>
      <c r="LH35" t="s">
        <v>1273</v>
      </c>
      <c r="LI35">
        <v>2</v>
      </c>
      <c r="LJ35" s="257">
        <v>1</v>
      </c>
      <c r="LK35">
        <v>2</v>
      </c>
      <c r="LL35" s="139">
        <v>112594.25644999999</v>
      </c>
      <c r="LM35" s="139">
        <v>112594.25644999999</v>
      </c>
      <c r="LN35" s="200">
        <v>-4110.4350469472065</v>
      </c>
      <c r="LO35" s="200">
        <v>-4110.4350469472065</v>
      </c>
      <c r="LP35" s="200">
        <v>-4110.4350469472065</v>
      </c>
      <c r="LQ35" s="200">
        <v>-4110.4350469472065</v>
      </c>
      <c r="LR35" s="200">
        <v>-4110.4350469472065</v>
      </c>
      <c r="LT35">
        <f t="shared" si="98"/>
        <v>-1</v>
      </c>
      <c r="LU35" s="244">
        <v>1</v>
      </c>
      <c r="LV35" s="218">
        <v>-1</v>
      </c>
      <c r="LW35" s="245">
        <v>-4</v>
      </c>
      <c r="LX35">
        <f t="shared" si="141"/>
        <v>-1</v>
      </c>
      <c r="LY35">
        <f t="shared" si="100"/>
        <v>1</v>
      </c>
      <c r="LZ35" s="218">
        <v>1</v>
      </c>
      <c r="MA35">
        <f t="shared" si="138"/>
        <v>1</v>
      </c>
      <c r="MB35">
        <f t="shared" si="101"/>
        <v>0</v>
      </c>
      <c r="MC35">
        <f t="shared" si="102"/>
        <v>0</v>
      </c>
      <c r="MD35">
        <f t="shared" si="103"/>
        <v>1</v>
      </c>
      <c r="ME35" s="253">
        <v>7.8380143696899999E-3</v>
      </c>
      <c r="MF35" s="206">
        <v>42535</v>
      </c>
      <c r="MG35">
        <v>60</v>
      </c>
      <c r="MH35" t="str">
        <f t="shared" si="86"/>
        <v>TRUE</v>
      </c>
      <c r="MI35">
        <f>VLOOKUP($A35,'FuturesInfo (3)'!$A$2:$V$80,22)</f>
        <v>2</v>
      </c>
      <c r="MJ35" s="257">
        <v>2</v>
      </c>
      <c r="MK35">
        <f t="shared" si="104"/>
        <v>3</v>
      </c>
      <c r="ML35" s="139">
        <f>VLOOKUP($A35,'FuturesInfo (3)'!$A$2:$O$80,15)*MI35</f>
        <v>112750.63605</v>
      </c>
      <c r="MM35" s="139">
        <f>VLOOKUP($A35,'FuturesInfo (3)'!$A$2:$O$80,15)*MK35</f>
        <v>169125.95407500002</v>
      </c>
      <c r="MN35" s="200">
        <f t="shared" si="105"/>
        <v>883.74110555158734</v>
      </c>
      <c r="MO35" s="200">
        <f t="shared" si="106"/>
        <v>1325.6116583273811</v>
      </c>
      <c r="MP35" s="200">
        <f t="shared" si="107"/>
        <v>-883.74110555158734</v>
      </c>
      <c r="MQ35" s="200">
        <f t="shared" si="108"/>
        <v>-883.74110555158734</v>
      </c>
      <c r="MR35" s="200">
        <f t="shared" si="144"/>
        <v>883.74110555158734</v>
      </c>
      <c r="MT35">
        <f t="shared" si="110"/>
        <v>1</v>
      </c>
      <c r="MU35" s="244">
        <v>1</v>
      </c>
      <c r="MV35" s="218">
        <v>-1</v>
      </c>
      <c r="MW35" s="245">
        <v>-5</v>
      </c>
      <c r="MX35">
        <f t="shared" si="142"/>
        <v>1</v>
      </c>
      <c r="MY35">
        <f t="shared" si="112"/>
        <v>1</v>
      </c>
      <c r="MZ35" s="218"/>
      <c r="NA35">
        <f t="shared" si="139"/>
        <v>0</v>
      </c>
      <c r="NB35">
        <f t="shared" si="113"/>
        <v>0</v>
      </c>
      <c r="NC35">
        <f t="shared" si="114"/>
        <v>0</v>
      </c>
      <c r="ND35">
        <f t="shared" si="115"/>
        <v>0</v>
      </c>
      <c r="NE35" s="253"/>
      <c r="NF35" s="206">
        <v>42535</v>
      </c>
      <c r="NG35">
        <v>60</v>
      </c>
      <c r="NH35" t="str">
        <f t="shared" si="87"/>
        <v>TRUE</v>
      </c>
      <c r="NI35">
        <f>VLOOKUP($A35,'FuturesInfo (3)'!$A$2:$V$80,22)</f>
        <v>2</v>
      </c>
      <c r="NJ35" s="257">
        <v>2</v>
      </c>
      <c r="NK35">
        <f t="shared" si="116"/>
        <v>2</v>
      </c>
      <c r="NL35" s="139">
        <f>VLOOKUP($A35,'FuturesInfo (3)'!$A$2:$O$80,15)*NI35</f>
        <v>112750.63605</v>
      </c>
      <c r="NM35" s="139">
        <f>VLOOKUP($A35,'FuturesInfo (3)'!$A$2:$O$80,15)*NK35</f>
        <v>112750.63605</v>
      </c>
      <c r="NN35" s="200">
        <f t="shared" si="117"/>
        <v>0</v>
      </c>
      <c r="NO35" s="200">
        <f t="shared" si="118"/>
        <v>0</v>
      </c>
      <c r="NP35" s="200">
        <f t="shared" si="119"/>
        <v>0</v>
      </c>
      <c r="NQ35" s="200">
        <f t="shared" si="120"/>
        <v>0</v>
      </c>
      <c r="NR35" s="200">
        <f t="shared" si="145"/>
        <v>0</v>
      </c>
      <c r="NT35">
        <f t="shared" si="122"/>
        <v>1</v>
      </c>
      <c r="NU35" s="244"/>
      <c r="NV35" s="218"/>
      <c r="NW35" s="245"/>
      <c r="NX35">
        <f t="shared" si="143"/>
        <v>0</v>
      </c>
      <c r="NY35">
        <f t="shared" si="124"/>
        <v>0</v>
      </c>
      <c r="NZ35" s="218"/>
      <c r="OA35">
        <f t="shared" si="140"/>
        <v>1</v>
      </c>
      <c r="OB35">
        <f t="shared" si="125"/>
        <v>1</v>
      </c>
      <c r="OC35">
        <f t="shared" si="126"/>
        <v>1</v>
      </c>
      <c r="OD35">
        <f t="shared" si="127"/>
        <v>1</v>
      </c>
      <c r="OE35" s="253"/>
      <c r="OF35" s="206"/>
      <c r="OG35">
        <v>60</v>
      </c>
      <c r="OH35" t="str">
        <f t="shared" si="88"/>
        <v>FALSE</v>
      </c>
      <c r="OI35">
        <f>VLOOKUP($A35,'FuturesInfo (3)'!$A$2:$V$80,22)</f>
        <v>2</v>
      </c>
      <c r="OJ35" s="257"/>
      <c r="OK35">
        <f t="shared" si="128"/>
        <v>2</v>
      </c>
      <c r="OL35" s="139">
        <f>VLOOKUP($A35,'FuturesInfo (3)'!$A$2:$O$80,15)*OI35</f>
        <v>112750.63605</v>
      </c>
      <c r="OM35" s="139">
        <f>VLOOKUP($A35,'FuturesInfo (3)'!$A$2:$O$80,15)*OK35</f>
        <v>112750.63605</v>
      </c>
      <c r="ON35" s="200">
        <f t="shared" si="129"/>
        <v>0</v>
      </c>
      <c r="OO35" s="200">
        <f t="shared" si="130"/>
        <v>0</v>
      </c>
      <c r="OP35" s="200">
        <f t="shared" si="131"/>
        <v>0</v>
      </c>
      <c r="OQ35" s="200">
        <f t="shared" si="132"/>
        <v>0</v>
      </c>
      <c r="OR35" s="200">
        <f t="shared" si="146"/>
        <v>0</v>
      </c>
    </row>
    <row r="36" spans="1:408"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4"/>
        <v>0</v>
      </c>
      <c r="BH36">
        <v>1</v>
      </c>
      <c r="BI36">
        <v>-1</v>
      </c>
      <c r="BJ36">
        <f t="shared" si="89"/>
        <v>0</v>
      </c>
      <c r="BK36" s="174">
        <v>-4.98554192842E-5</v>
      </c>
      <c r="BL36" s="2">
        <v>10</v>
      </c>
      <c r="BM36">
        <v>60</v>
      </c>
      <c r="BN36" t="str">
        <f t="shared" si="135"/>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6"/>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37"/>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1273</v>
      </c>
      <c r="KI36">
        <v>0</v>
      </c>
      <c r="KJ36" s="257">
        <v>1</v>
      </c>
      <c r="KK36">
        <v>0</v>
      </c>
      <c r="KL36" s="139">
        <v>0</v>
      </c>
      <c r="KM36" s="139">
        <v>0</v>
      </c>
      <c r="KN36" s="200">
        <v>0</v>
      </c>
      <c r="KO36" s="200">
        <v>0</v>
      </c>
      <c r="KP36" s="200">
        <v>0</v>
      </c>
      <c r="KQ36" s="200">
        <v>0</v>
      </c>
      <c r="KR36" s="200">
        <v>0</v>
      </c>
      <c r="KT36">
        <v>-1</v>
      </c>
      <c r="KU36" s="244">
        <v>1</v>
      </c>
      <c r="KV36" s="218">
        <v>1</v>
      </c>
      <c r="KW36" s="245">
        <v>-1</v>
      </c>
      <c r="KX36">
        <v>-1</v>
      </c>
      <c r="KY36">
        <v>-1</v>
      </c>
      <c r="KZ36" s="218">
        <v>1</v>
      </c>
      <c r="LA36">
        <v>1</v>
      </c>
      <c r="LB36">
        <v>1</v>
      </c>
      <c r="LC36">
        <v>0</v>
      </c>
      <c r="LD36">
        <v>0</v>
      </c>
      <c r="LE36" s="254">
        <v>0</v>
      </c>
      <c r="LF36" s="206">
        <v>42515</v>
      </c>
      <c r="LG36">
        <v>60</v>
      </c>
      <c r="LH36" t="s">
        <v>1273</v>
      </c>
      <c r="LI36">
        <v>0</v>
      </c>
      <c r="LJ36" s="257">
        <v>1</v>
      </c>
      <c r="LK36">
        <v>0</v>
      </c>
      <c r="LL36" s="139">
        <v>0</v>
      </c>
      <c r="LM36" s="139">
        <v>0</v>
      </c>
      <c r="LN36" s="200">
        <v>0</v>
      </c>
      <c r="LO36" s="200">
        <v>0</v>
      </c>
      <c r="LP36" s="200">
        <v>0</v>
      </c>
      <c r="LQ36" s="200">
        <v>0</v>
      </c>
      <c r="LR36" s="200">
        <v>0</v>
      </c>
      <c r="LT36">
        <f t="shared" si="98"/>
        <v>1</v>
      </c>
      <c r="LU36" s="244">
        <v>1</v>
      </c>
      <c r="LV36" s="218">
        <v>1</v>
      </c>
      <c r="LW36" s="245">
        <v>-2</v>
      </c>
      <c r="LX36">
        <f t="shared" si="141"/>
        <v>-1</v>
      </c>
      <c r="LY36">
        <f t="shared" si="100"/>
        <v>-1</v>
      </c>
      <c r="LZ36" s="218">
        <v>-1</v>
      </c>
      <c r="MA36">
        <f t="shared" si="138"/>
        <v>0</v>
      </c>
      <c r="MB36">
        <f t="shared" si="101"/>
        <v>0</v>
      </c>
      <c r="MC36">
        <f t="shared" si="102"/>
        <v>1</v>
      </c>
      <c r="MD36">
        <f t="shared" si="103"/>
        <v>1</v>
      </c>
      <c r="ME36" s="254">
        <v>-4.9850448653999998E-5</v>
      </c>
      <c r="MF36" s="206">
        <v>42515</v>
      </c>
      <c r="MG36">
        <v>60</v>
      </c>
      <c r="MH36" t="str">
        <f t="shared" si="86"/>
        <v>TRUE</v>
      </c>
      <c r="MI36">
        <f>VLOOKUP($A36,'FuturesInfo (3)'!$A$2:$V$80,22)</f>
        <v>0</v>
      </c>
      <c r="MJ36" s="257">
        <v>1</v>
      </c>
      <c r="MK36">
        <f t="shared" si="104"/>
        <v>0</v>
      </c>
      <c r="ML36" s="139">
        <f>VLOOKUP($A36,'FuturesInfo (3)'!$A$2:$O$80,15)*MI36</f>
        <v>0</v>
      </c>
      <c r="MM36" s="139">
        <f>VLOOKUP($A36,'FuturesInfo (3)'!$A$2:$O$80,15)*MK36</f>
        <v>0</v>
      </c>
      <c r="MN36" s="200">
        <f t="shared" si="105"/>
        <v>0</v>
      </c>
      <c r="MO36" s="200">
        <f t="shared" si="106"/>
        <v>0</v>
      </c>
      <c r="MP36" s="200">
        <f t="shared" si="107"/>
        <v>0</v>
      </c>
      <c r="MQ36" s="200">
        <f t="shared" si="108"/>
        <v>0</v>
      </c>
      <c r="MR36" s="200">
        <f t="shared" si="144"/>
        <v>0</v>
      </c>
      <c r="MT36">
        <f t="shared" si="110"/>
        <v>1</v>
      </c>
      <c r="MU36" s="244">
        <v>1</v>
      </c>
      <c r="MV36" s="218">
        <v>1</v>
      </c>
      <c r="MW36" s="245">
        <v>-3</v>
      </c>
      <c r="MX36">
        <f t="shared" si="142"/>
        <v>-1</v>
      </c>
      <c r="MY36">
        <f t="shared" si="112"/>
        <v>-1</v>
      </c>
      <c r="MZ36" s="218"/>
      <c r="NA36">
        <f t="shared" si="139"/>
        <v>0</v>
      </c>
      <c r="NB36">
        <f t="shared" si="113"/>
        <v>0</v>
      </c>
      <c r="NC36">
        <f t="shared" si="114"/>
        <v>0</v>
      </c>
      <c r="ND36">
        <f t="shared" si="115"/>
        <v>0</v>
      </c>
      <c r="NE36" s="254"/>
      <c r="NF36" s="206">
        <v>42515</v>
      </c>
      <c r="NG36">
        <v>60</v>
      </c>
      <c r="NH36" t="str">
        <f t="shared" si="87"/>
        <v>TRUE</v>
      </c>
      <c r="NI36">
        <f>VLOOKUP($A36,'FuturesInfo (3)'!$A$2:$V$80,22)</f>
        <v>0</v>
      </c>
      <c r="NJ36" s="257">
        <v>1</v>
      </c>
      <c r="NK36">
        <f t="shared" si="116"/>
        <v>0</v>
      </c>
      <c r="NL36" s="139">
        <f>VLOOKUP($A36,'FuturesInfo (3)'!$A$2:$O$80,15)*NI36</f>
        <v>0</v>
      </c>
      <c r="NM36" s="139">
        <f>VLOOKUP($A36,'FuturesInfo (3)'!$A$2:$O$80,15)*NK36</f>
        <v>0</v>
      </c>
      <c r="NN36" s="200">
        <f t="shared" si="117"/>
        <v>0</v>
      </c>
      <c r="NO36" s="200">
        <f t="shared" si="118"/>
        <v>0</v>
      </c>
      <c r="NP36" s="200">
        <f t="shared" si="119"/>
        <v>0</v>
      </c>
      <c r="NQ36" s="200">
        <f t="shared" si="120"/>
        <v>0</v>
      </c>
      <c r="NR36" s="200">
        <f t="shared" si="145"/>
        <v>0</v>
      </c>
      <c r="NT36">
        <f t="shared" si="122"/>
        <v>1</v>
      </c>
      <c r="NU36" s="244"/>
      <c r="NV36" s="218"/>
      <c r="NW36" s="245"/>
      <c r="NX36">
        <f t="shared" si="143"/>
        <v>0</v>
      </c>
      <c r="NY36">
        <f t="shared" si="124"/>
        <v>0</v>
      </c>
      <c r="NZ36" s="218"/>
      <c r="OA36">
        <f t="shared" si="140"/>
        <v>1</v>
      </c>
      <c r="OB36">
        <f t="shared" si="125"/>
        <v>1</v>
      </c>
      <c r="OC36">
        <f t="shared" si="126"/>
        <v>1</v>
      </c>
      <c r="OD36">
        <f t="shared" si="127"/>
        <v>1</v>
      </c>
      <c r="OE36" s="254"/>
      <c r="OF36" s="206"/>
      <c r="OG36">
        <v>60</v>
      </c>
      <c r="OH36" t="str">
        <f t="shared" si="88"/>
        <v>FALSE</v>
      </c>
      <c r="OI36">
        <f>VLOOKUP($A36,'FuturesInfo (3)'!$A$2:$V$80,22)</f>
        <v>0</v>
      </c>
      <c r="OJ36" s="257"/>
      <c r="OK36">
        <f t="shared" si="128"/>
        <v>0</v>
      </c>
      <c r="OL36" s="139">
        <f>VLOOKUP($A36,'FuturesInfo (3)'!$A$2:$O$80,15)*OI36</f>
        <v>0</v>
      </c>
      <c r="OM36" s="139">
        <f>VLOOKUP($A36,'FuturesInfo (3)'!$A$2:$O$80,15)*OK36</f>
        <v>0</v>
      </c>
      <c r="ON36" s="200">
        <f t="shared" si="129"/>
        <v>0</v>
      </c>
      <c r="OO36" s="200">
        <f t="shared" si="130"/>
        <v>0</v>
      </c>
      <c r="OP36" s="200">
        <f t="shared" si="131"/>
        <v>0</v>
      </c>
      <c r="OQ36" s="200">
        <f t="shared" si="132"/>
        <v>0</v>
      </c>
      <c r="OR36" s="200">
        <f t="shared" si="146"/>
        <v>0</v>
      </c>
    </row>
    <row r="37" spans="1:408"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4"/>
        <v>0</v>
      </c>
      <c r="BH37">
        <v>-1</v>
      </c>
      <c r="BI37">
        <v>1</v>
      </c>
      <c r="BJ37">
        <f t="shared" si="89"/>
        <v>0</v>
      </c>
      <c r="BK37" s="1">
        <v>2.59361322743E-3</v>
      </c>
      <c r="BL37" s="2">
        <v>10</v>
      </c>
      <c r="BM37">
        <v>60</v>
      </c>
      <c r="BN37" t="str">
        <f t="shared" si="135"/>
        <v>TRUE</v>
      </c>
      <c r="BO37">
        <f>VLOOKUP($A37,'FuturesInfo (3)'!$A$2:$V$80,22)</f>
        <v>2</v>
      </c>
      <c r="BP37">
        <f t="shared" si="71"/>
        <v>2</v>
      </c>
      <c r="BQ37" s="139">
        <f>VLOOKUP($A37,'FuturesInfo (3)'!$A$2:$O$80,15)*BP37</f>
        <v>181625.82680000001</v>
      </c>
      <c r="BR37" s="145">
        <f t="shared" si="90"/>
        <v>-471.06714683139023</v>
      </c>
      <c r="BT37">
        <f t="shared" si="91"/>
        <v>-1</v>
      </c>
      <c r="BU37">
        <v>-1</v>
      </c>
      <c r="BV37">
        <v>-1</v>
      </c>
      <c r="BW37">
        <v>1</v>
      </c>
      <c r="BX37">
        <f t="shared" si="72"/>
        <v>0</v>
      </c>
      <c r="BY37">
        <f t="shared" si="73"/>
        <v>0</v>
      </c>
      <c r="BZ37" s="188">
        <v>1.6168148747E-3</v>
      </c>
      <c r="CA37" s="2">
        <v>10</v>
      </c>
      <c r="CB37">
        <v>60</v>
      </c>
      <c r="CC37" t="str">
        <f t="shared" si="74"/>
        <v>TRUE</v>
      </c>
      <c r="CD37">
        <f>VLOOKUP($A37,'FuturesInfo (3)'!$A$2:$V$80,22)</f>
        <v>2</v>
      </c>
      <c r="CE37">
        <f t="shared" si="75"/>
        <v>2</v>
      </c>
      <c r="CF37">
        <f t="shared" si="75"/>
        <v>2</v>
      </c>
      <c r="CG37" s="139">
        <f>VLOOKUP($A37,'FuturesInfo (3)'!$A$2:$O$80,15)*CE37</f>
        <v>181625.82680000001</v>
      </c>
      <c r="CH37" s="145">
        <f t="shared" si="76"/>
        <v>-293.65533839992594</v>
      </c>
      <c r="CI37" s="145">
        <f t="shared" si="92"/>
        <v>-293.65533839992594</v>
      </c>
      <c r="CK37">
        <f t="shared" si="77"/>
        <v>-1</v>
      </c>
      <c r="CL37">
        <v>-1</v>
      </c>
      <c r="CM37">
        <v>-1</v>
      </c>
      <c r="CN37">
        <v>1</v>
      </c>
      <c r="CO37">
        <f t="shared" si="136"/>
        <v>0</v>
      </c>
      <c r="CP37">
        <f t="shared" si="78"/>
        <v>0</v>
      </c>
      <c r="CQ37" s="1">
        <v>1.30750605327E-2</v>
      </c>
      <c r="CR37" s="2">
        <v>10</v>
      </c>
      <c r="CS37">
        <v>60</v>
      </c>
      <c r="CT37" t="str">
        <f t="shared" si="79"/>
        <v>TRUE</v>
      </c>
      <c r="CU37">
        <f>VLOOKUP($A37,'FuturesInfo (3)'!$A$2:$V$80,22)</f>
        <v>2</v>
      </c>
      <c r="CV37">
        <f t="shared" si="80"/>
        <v>3</v>
      </c>
      <c r="CW37">
        <f t="shared" si="93"/>
        <v>2</v>
      </c>
      <c r="CX37" s="139">
        <f>VLOOKUP($A37,'FuturesInfo (3)'!$A$2:$O$80,15)*CW37</f>
        <v>181625.82680000001</v>
      </c>
      <c r="CY37" s="200">
        <f t="shared" si="94"/>
        <v>-2374.7686797116862</v>
      </c>
      <c r="CZ37" s="200">
        <f t="shared" si="95"/>
        <v>-2374.7686797116862</v>
      </c>
      <c r="DB37">
        <f t="shared" si="81"/>
        <v>-1</v>
      </c>
      <c r="DC37">
        <v>1</v>
      </c>
      <c r="DD37">
        <v>-1</v>
      </c>
      <c r="DE37">
        <v>-1</v>
      </c>
      <c r="DF37">
        <f t="shared" si="137"/>
        <v>0</v>
      </c>
      <c r="DG37">
        <f t="shared" si="82"/>
        <v>1</v>
      </c>
      <c r="DH37" s="1">
        <v>-1.2746972593999999E-3</v>
      </c>
      <c r="DI37" s="2">
        <v>10</v>
      </c>
      <c r="DJ37">
        <v>60</v>
      </c>
      <c r="DK37" t="str">
        <f t="shared" si="83"/>
        <v>TRUE</v>
      </c>
      <c r="DL37">
        <f>VLOOKUP($A37,'FuturesInfo (3)'!$A$2:$V$80,22)</f>
        <v>2</v>
      </c>
      <c r="DM37">
        <f t="shared" si="84"/>
        <v>2</v>
      </c>
      <c r="DN37">
        <f t="shared" si="96"/>
        <v>2</v>
      </c>
      <c r="DO37" s="139">
        <f>VLOOKUP($A37,'FuturesInfo (3)'!$A$2:$O$80,15)*DN37</f>
        <v>181625.82680000001</v>
      </c>
      <c r="DP37" s="200">
        <f t="shared" si="85"/>
        <v>-231.51794365821908</v>
      </c>
      <c r="DQ37" s="200">
        <f t="shared" si="97"/>
        <v>231.51794365821908</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1273</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v>-1</v>
      </c>
      <c r="KU37" s="244">
        <v>-1</v>
      </c>
      <c r="KV37" s="218">
        <v>-1</v>
      </c>
      <c r="KW37" s="245">
        <v>7</v>
      </c>
      <c r="KX37">
        <v>-1</v>
      </c>
      <c r="KY37">
        <v>-1</v>
      </c>
      <c r="KZ37" s="218">
        <v>1</v>
      </c>
      <c r="LA37">
        <v>0</v>
      </c>
      <c r="LB37">
        <v>0</v>
      </c>
      <c r="LC37">
        <v>0</v>
      </c>
      <c r="LD37">
        <v>0</v>
      </c>
      <c r="LE37" s="253">
        <v>3.3350134408599998E-2</v>
      </c>
      <c r="LF37" s="206">
        <v>42529</v>
      </c>
      <c r="LG37">
        <v>60</v>
      </c>
      <c r="LH37" t="s">
        <v>1273</v>
      </c>
      <c r="LI37">
        <v>2</v>
      </c>
      <c r="LJ37" s="257">
        <v>1</v>
      </c>
      <c r="LK37">
        <v>2</v>
      </c>
      <c r="LL37" s="139">
        <v>180539.31680000003</v>
      </c>
      <c r="LM37" s="139">
        <v>180539.31680000003</v>
      </c>
      <c r="LN37" s="200">
        <v>-6021.0104813168164</v>
      </c>
      <c r="LO37" s="200">
        <v>-6021.0104813168164</v>
      </c>
      <c r="LP37" s="200">
        <v>-6021.0104813168164</v>
      </c>
      <c r="LQ37" s="200">
        <v>-6021.0104813168164</v>
      </c>
      <c r="LR37" s="200">
        <v>-6021.0104813168164</v>
      </c>
      <c r="LT37">
        <f t="shared" si="98"/>
        <v>-1</v>
      </c>
      <c r="LU37" s="244">
        <v>-1</v>
      </c>
      <c r="LV37" s="218">
        <v>-1</v>
      </c>
      <c r="LW37" s="245">
        <v>-4</v>
      </c>
      <c r="LX37">
        <f t="shared" si="141"/>
        <v>-1</v>
      </c>
      <c r="LY37">
        <f t="shared" si="100"/>
        <v>1</v>
      </c>
      <c r="LZ37" s="218">
        <v>1</v>
      </c>
      <c r="MA37">
        <f t="shared" si="138"/>
        <v>0</v>
      </c>
      <c r="MB37">
        <f t="shared" si="101"/>
        <v>0</v>
      </c>
      <c r="MC37">
        <f t="shared" si="102"/>
        <v>0</v>
      </c>
      <c r="MD37">
        <f t="shared" si="103"/>
        <v>1</v>
      </c>
      <c r="ME37" s="253">
        <v>6.9100073164800003E-3</v>
      </c>
      <c r="MF37" s="206">
        <v>42535</v>
      </c>
      <c r="MG37">
        <v>60</v>
      </c>
      <c r="MH37" t="str">
        <f t="shared" si="86"/>
        <v>TRUE</v>
      </c>
      <c r="MI37">
        <f>VLOOKUP($A37,'FuturesInfo (3)'!$A$2:$V$80,22)</f>
        <v>2</v>
      </c>
      <c r="MJ37" s="257">
        <v>2</v>
      </c>
      <c r="MK37">
        <f t="shared" si="104"/>
        <v>3</v>
      </c>
      <c r="ML37" s="139">
        <f>VLOOKUP($A37,'FuturesInfo (3)'!$A$2:$O$80,15)*MI37</f>
        <v>181625.82680000001</v>
      </c>
      <c r="MM37" s="139">
        <f>VLOOKUP($A37,'FuturesInfo (3)'!$A$2:$O$80,15)*MK37</f>
        <v>272438.7402</v>
      </c>
      <c r="MN37" s="200">
        <f t="shared" si="105"/>
        <v>-1255.0357920497295</v>
      </c>
      <c r="MO37" s="200">
        <f t="shared" si="106"/>
        <v>-1882.553688074594</v>
      </c>
      <c r="MP37" s="200">
        <f t="shared" si="107"/>
        <v>-1255.0357920497295</v>
      </c>
      <c r="MQ37" s="200">
        <f t="shared" si="108"/>
        <v>-1255.0357920497295</v>
      </c>
      <c r="MR37" s="200">
        <f t="shared" si="144"/>
        <v>1255.0357920497295</v>
      </c>
      <c r="MT37">
        <f t="shared" si="110"/>
        <v>-1</v>
      </c>
      <c r="MU37" s="244">
        <v>-1</v>
      </c>
      <c r="MV37" s="218">
        <v>-1</v>
      </c>
      <c r="MW37" s="245">
        <v>-5</v>
      </c>
      <c r="MX37">
        <f t="shared" si="142"/>
        <v>1</v>
      </c>
      <c r="MY37">
        <f t="shared" si="112"/>
        <v>1</v>
      </c>
      <c r="MZ37" s="218"/>
      <c r="NA37">
        <f t="shared" si="139"/>
        <v>0</v>
      </c>
      <c r="NB37">
        <f t="shared" si="113"/>
        <v>0</v>
      </c>
      <c r="NC37">
        <f t="shared" si="114"/>
        <v>0</v>
      </c>
      <c r="ND37">
        <f t="shared" si="115"/>
        <v>0</v>
      </c>
      <c r="NE37" s="253"/>
      <c r="NF37" s="206">
        <v>42535</v>
      </c>
      <c r="NG37">
        <v>60</v>
      </c>
      <c r="NH37" t="str">
        <f t="shared" si="87"/>
        <v>TRUE</v>
      </c>
      <c r="NI37">
        <f>VLOOKUP($A37,'FuturesInfo (3)'!$A$2:$V$80,22)</f>
        <v>2</v>
      </c>
      <c r="NJ37" s="257">
        <v>2</v>
      </c>
      <c r="NK37">
        <f t="shared" si="116"/>
        <v>2</v>
      </c>
      <c r="NL37" s="139">
        <f>VLOOKUP($A37,'FuturesInfo (3)'!$A$2:$O$80,15)*NI37</f>
        <v>181625.82680000001</v>
      </c>
      <c r="NM37" s="139">
        <f>VLOOKUP($A37,'FuturesInfo (3)'!$A$2:$O$80,15)*NK37</f>
        <v>181625.82680000001</v>
      </c>
      <c r="NN37" s="200">
        <f t="shared" si="117"/>
        <v>0</v>
      </c>
      <c r="NO37" s="200">
        <f t="shared" si="118"/>
        <v>0</v>
      </c>
      <c r="NP37" s="200">
        <f t="shared" si="119"/>
        <v>0</v>
      </c>
      <c r="NQ37" s="200">
        <f t="shared" si="120"/>
        <v>0</v>
      </c>
      <c r="NR37" s="200">
        <f t="shared" si="145"/>
        <v>0</v>
      </c>
      <c r="NT37">
        <f t="shared" si="122"/>
        <v>-1</v>
      </c>
      <c r="NU37" s="244"/>
      <c r="NV37" s="218"/>
      <c r="NW37" s="245"/>
      <c r="NX37">
        <f t="shared" si="143"/>
        <v>0</v>
      </c>
      <c r="NY37">
        <f t="shared" si="124"/>
        <v>0</v>
      </c>
      <c r="NZ37" s="218"/>
      <c r="OA37">
        <f t="shared" si="140"/>
        <v>1</v>
      </c>
      <c r="OB37">
        <f t="shared" si="125"/>
        <v>1</v>
      </c>
      <c r="OC37">
        <f t="shared" si="126"/>
        <v>1</v>
      </c>
      <c r="OD37">
        <f t="shared" si="127"/>
        <v>1</v>
      </c>
      <c r="OE37" s="253"/>
      <c r="OF37" s="206"/>
      <c r="OG37">
        <v>60</v>
      </c>
      <c r="OH37" t="str">
        <f t="shared" si="88"/>
        <v>FALSE</v>
      </c>
      <c r="OI37">
        <f>VLOOKUP($A37,'FuturesInfo (3)'!$A$2:$V$80,22)</f>
        <v>2</v>
      </c>
      <c r="OJ37" s="257"/>
      <c r="OK37">
        <f t="shared" si="128"/>
        <v>2</v>
      </c>
      <c r="OL37" s="139">
        <f>VLOOKUP($A37,'FuturesInfo (3)'!$A$2:$O$80,15)*OI37</f>
        <v>181625.82680000001</v>
      </c>
      <c r="OM37" s="139">
        <f>VLOOKUP($A37,'FuturesInfo (3)'!$A$2:$O$80,15)*OK37</f>
        <v>181625.82680000001</v>
      </c>
      <c r="ON37" s="200">
        <f t="shared" si="129"/>
        <v>0</v>
      </c>
      <c r="OO37" s="200">
        <f t="shared" si="130"/>
        <v>0</v>
      </c>
      <c r="OP37" s="200">
        <f t="shared" si="131"/>
        <v>0</v>
      </c>
      <c r="OQ37" s="200">
        <f t="shared" si="132"/>
        <v>0</v>
      </c>
      <c r="OR37" s="200">
        <f t="shared" si="146"/>
        <v>0</v>
      </c>
    </row>
    <row r="38" spans="1:408"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4"/>
        <v>0</v>
      </c>
      <c r="BH38">
        <v>1</v>
      </c>
      <c r="BI38">
        <v>1</v>
      </c>
      <c r="BJ38">
        <f t="shared" si="89"/>
        <v>1</v>
      </c>
      <c r="BK38" s="1">
        <v>2.4305274244499999E-3</v>
      </c>
      <c r="BL38" s="2">
        <v>10</v>
      </c>
      <c r="BM38">
        <v>60</v>
      </c>
      <c r="BN38" t="str">
        <f t="shared" si="135"/>
        <v>TRUE</v>
      </c>
      <c r="BO38">
        <f>VLOOKUP($A38,'FuturesInfo (3)'!$A$2:$V$80,22)</f>
        <v>2</v>
      </c>
      <c r="BP38">
        <f t="shared" si="71"/>
        <v>2</v>
      </c>
      <c r="BQ38" s="139">
        <f>VLOOKUP($A38,'FuturesInfo (3)'!$A$2:$O$80,15)*BP38</f>
        <v>365363.24080000003</v>
      </c>
      <c r="BR38" s="145">
        <f t="shared" si="90"/>
        <v>888.02537665032924</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365363.24080000003</v>
      </c>
      <c r="CH38" s="145">
        <f t="shared" si="76"/>
        <v>2214.6805996921667</v>
      </c>
      <c r="CI38" s="145">
        <f t="shared" si="92"/>
        <v>2214.6805996921667</v>
      </c>
      <c r="CK38">
        <f t="shared" si="77"/>
        <v>1</v>
      </c>
      <c r="CL38">
        <v>1</v>
      </c>
      <c r="CM38">
        <v>1</v>
      </c>
      <c r="CN38">
        <v>-1</v>
      </c>
      <c r="CO38">
        <f t="shared" si="136"/>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365363.24080000003</v>
      </c>
      <c r="CY38" s="200">
        <f t="shared" si="94"/>
        <v>-176.10696053978191</v>
      </c>
      <c r="CZ38" s="200">
        <f t="shared" si="95"/>
        <v>-176.10696053978191</v>
      </c>
      <c r="DB38">
        <f t="shared" si="81"/>
        <v>1</v>
      </c>
      <c r="DC38">
        <v>-1</v>
      </c>
      <c r="DD38">
        <v>1</v>
      </c>
      <c r="DE38">
        <v>1</v>
      </c>
      <c r="DF38">
        <f t="shared" si="137"/>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365363.24080000003</v>
      </c>
      <c r="DP38" s="200">
        <f t="shared" si="85"/>
        <v>-675.4022294157719</v>
      </c>
      <c r="DQ38" s="200">
        <f t="shared" si="97"/>
        <v>675.4022294157719</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1273</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v>1</v>
      </c>
      <c r="KU38" s="244">
        <v>-1</v>
      </c>
      <c r="KV38" s="218">
        <v>1</v>
      </c>
      <c r="KW38" s="245">
        <v>-2</v>
      </c>
      <c r="KX38">
        <v>-1</v>
      </c>
      <c r="KY38">
        <v>-1</v>
      </c>
      <c r="KZ38" s="218">
        <v>-1</v>
      </c>
      <c r="LA38">
        <v>1</v>
      </c>
      <c r="LB38">
        <v>0</v>
      </c>
      <c r="LC38">
        <v>1</v>
      </c>
      <c r="LD38">
        <v>1</v>
      </c>
      <c r="LE38" s="253">
        <v>-8.7273881307500002E-3</v>
      </c>
      <c r="LF38" s="206">
        <v>42530</v>
      </c>
      <c r="LG38">
        <v>60</v>
      </c>
      <c r="LH38" t="s">
        <v>1273</v>
      </c>
      <c r="LI38">
        <v>2</v>
      </c>
      <c r="LJ38" s="257">
        <v>2</v>
      </c>
      <c r="LK38">
        <v>3</v>
      </c>
      <c r="LL38" s="139">
        <v>366743.87840000005</v>
      </c>
      <c r="LM38" s="139">
        <v>550115.81760000007</v>
      </c>
      <c r="LN38" s="200">
        <v>3200.7161713733817</v>
      </c>
      <c r="LO38" s="200">
        <v>4801.0742570600723</v>
      </c>
      <c r="LP38" s="200">
        <v>-3200.7161713733817</v>
      </c>
      <c r="LQ38" s="200">
        <v>3200.7161713733817</v>
      </c>
      <c r="LR38" s="200">
        <v>3200.7161713733817</v>
      </c>
      <c r="LT38">
        <f t="shared" si="98"/>
        <v>-1</v>
      </c>
      <c r="LU38" s="244">
        <v>1</v>
      </c>
      <c r="LV38" s="218">
        <v>1</v>
      </c>
      <c r="LW38" s="245">
        <v>2</v>
      </c>
      <c r="LX38">
        <f t="shared" si="141"/>
        <v>-1</v>
      </c>
      <c r="LY38">
        <f t="shared" si="100"/>
        <v>1</v>
      </c>
      <c r="LZ38" s="218">
        <v>-1</v>
      </c>
      <c r="MA38">
        <f t="shared" si="138"/>
        <v>0</v>
      </c>
      <c r="MB38">
        <f t="shared" si="101"/>
        <v>0</v>
      </c>
      <c r="MC38">
        <f t="shared" si="102"/>
        <v>1</v>
      </c>
      <c r="MD38">
        <f t="shared" si="103"/>
        <v>0</v>
      </c>
      <c r="ME38" s="253">
        <v>-2.8813830638699999E-3</v>
      </c>
      <c r="MF38" s="206">
        <v>42530</v>
      </c>
      <c r="MG38">
        <v>60</v>
      </c>
      <c r="MH38" t="str">
        <f t="shared" si="86"/>
        <v>TRUE</v>
      </c>
      <c r="MI38">
        <f>VLOOKUP($A38,'FuturesInfo (3)'!$A$2:$V$80,22)</f>
        <v>2</v>
      </c>
      <c r="MJ38" s="257">
        <v>2</v>
      </c>
      <c r="MK38">
        <f t="shared" si="104"/>
        <v>3</v>
      </c>
      <c r="ML38" s="139">
        <f>VLOOKUP($A38,'FuturesInfo (3)'!$A$2:$O$80,15)*MI38</f>
        <v>365363.24080000003</v>
      </c>
      <c r="MM38" s="139">
        <f>VLOOKUP($A38,'FuturesInfo (3)'!$A$2:$O$80,15)*MK38</f>
        <v>548044.86120000004</v>
      </c>
      <c r="MN38" s="200">
        <f t="shared" si="105"/>
        <v>-1052.7514542017766</v>
      </c>
      <c r="MO38" s="200">
        <f t="shared" si="106"/>
        <v>-1579.1271813026649</v>
      </c>
      <c r="MP38" s="200">
        <f t="shared" si="107"/>
        <v>-1052.7514542017766</v>
      </c>
      <c r="MQ38" s="200">
        <f t="shared" si="108"/>
        <v>1052.7514542017766</v>
      </c>
      <c r="MR38" s="200">
        <f t="shared" si="144"/>
        <v>-1052.7514542017766</v>
      </c>
      <c r="MT38">
        <f t="shared" si="110"/>
        <v>1</v>
      </c>
      <c r="MU38" s="244">
        <v>1</v>
      </c>
      <c r="MV38" s="218">
        <v>1</v>
      </c>
      <c r="MW38" s="245">
        <v>3</v>
      </c>
      <c r="MX38">
        <f t="shared" si="142"/>
        <v>-1</v>
      </c>
      <c r="MY38">
        <f t="shared" si="112"/>
        <v>1</v>
      </c>
      <c r="MZ38" s="218"/>
      <c r="NA38">
        <f t="shared" si="139"/>
        <v>0</v>
      </c>
      <c r="NB38">
        <f t="shared" si="113"/>
        <v>0</v>
      </c>
      <c r="NC38">
        <f t="shared" si="114"/>
        <v>0</v>
      </c>
      <c r="ND38">
        <f t="shared" si="115"/>
        <v>0</v>
      </c>
      <c r="NE38" s="253"/>
      <c r="NF38" s="206">
        <v>42536</v>
      </c>
      <c r="NG38">
        <v>60</v>
      </c>
      <c r="NH38" t="str">
        <f t="shared" si="87"/>
        <v>TRUE</v>
      </c>
      <c r="NI38">
        <f>VLOOKUP($A38,'FuturesInfo (3)'!$A$2:$V$80,22)</f>
        <v>2</v>
      </c>
      <c r="NJ38" s="257">
        <v>1</v>
      </c>
      <c r="NK38">
        <f t="shared" si="116"/>
        <v>3</v>
      </c>
      <c r="NL38" s="139">
        <f>VLOOKUP($A38,'FuturesInfo (3)'!$A$2:$O$80,15)*NI38</f>
        <v>365363.24080000003</v>
      </c>
      <c r="NM38" s="139">
        <f>VLOOKUP($A38,'FuturesInfo (3)'!$A$2:$O$80,15)*NK38</f>
        <v>548044.86120000004</v>
      </c>
      <c r="NN38" s="200">
        <f t="shared" si="117"/>
        <v>0</v>
      </c>
      <c r="NO38" s="200">
        <f t="shared" si="118"/>
        <v>0</v>
      </c>
      <c r="NP38" s="200">
        <f t="shared" si="119"/>
        <v>0</v>
      </c>
      <c r="NQ38" s="200">
        <f t="shared" si="120"/>
        <v>0</v>
      </c>
      <c r="NR38" s="200">
        <f t="shared" si="145"/>
        <v>0</v>
      </c>
      <c r="NT38">
        <f t="shared" si="122"/>
        <v>1</v>
      </c>
      <c r="NU38" s="244"/>
      <c r="NV38" s="218"/>
      <c r="NW38" s="245"/>
      <c r="NX38">
        <f t="shared" si="143"/>
        <v>0</v>
      </c>
      <c r="NY38">
        <f t="shared" si="124"/>
        <v>0</v>
      </c>
      <c r="NZ38" s="218"/>
      <c r="OA38">
        <f t="shared" si="140"/>
        <v>1</v>
      </c>
      <c r="OB38">
        <f t="shared" si="125"/>
        <v>1</v>
      </c>
      <c r="OC38">
        <f t="shared" si="126"/>
        <v>1</v>
      </c>
      <c r="OD38">
        <f t="shared" si="127"/>
        <v>1</v>
      </c>
      <c r="OE38" s="253"/>
      <c r="OF38" s="206"/>
      <c r="OG38">
        <v>60</v>
      </c>
      <c r="OH38" t="str">
        <f t="shared" si="88"/>
        <v>FALSE</v>
      </c>
      <c r="OI38">
        <f>VLOOKUP($A38,'FuturesInfo (3)'!$A$2:$V$80,22)</f>
        <v>2</v>
      </c>
      <c r="OJ38" s="257"/>
      <c r="OK38">
        <f t="shared" si="128"/>
        <v>2</v>
      </c>
      <c r="OL38" s="139">
        <f>VLOOKUP($A38,'FuturesInfo (3)'!$A$2:$O$80,15)*OI38</f>
        <v>365363.24080000003</v>
      </c>
      <c r="OM38" s="139">
        <f>VLOOKUP($A38,'FuturesInfo (3)'!$A$2:$O$80,15)*OK38</f>
        <v>365363.24080000003</v>
      </c>
      <c r="ON38" s="200">
        <f t="shared" si="129"/>
        <v>0</v>
      </c>
      <c r="OO38" s="200">
        <f t="shared" si="130"/>
        <v>0</v>
      </c>
      <c r="OP38" s="200">
        <f t="shared" si="131"/>
        <v>0</v>
      </c>
      <c r="OQ38" s="200">
        <f t="shared" si="132"/>
        <v>0</v>
      </c>
      <c r="OR38" s="200">
        <f t="shared" si="146"/>
        <v>0</v>
      </c>
    </row>
    <row r="39" spans="1:408"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4"/>
        <v>0</v>
      </c>
      <c r="BH39">
        <v>1</v>
      </c>
      <c r="BI39">
        <v>1</v>
      </c>
      <c r="BJ39">
        <f t="shared" si="89"/>
        <v>1</v>
      </c>
      <c r="BK39" s="1">
        <v>2.0116676724999999E-4</v>
      </c>
      <c r="BL39" s="2">
        <v>10</v>
      </c>
      <c r="BM39">
        <v>60</v>
      </c>
      <c r="BN39" t="str">
        <f t="shared" si="135"/>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6"/>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37"/>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1273</v>
      </c>
      <c r="KI39">
        <v>0</v>
      </c>
      <c r="KJ39" s="257">
        <v>2</v>
      </c>
      <c r="KK39">
        <v>0</v>
      </c>
      <c r="KL39" s="139">
        <v>0</v>
      </c>
      <c r="KM39" s="139">
        <v>0</v>
      </c>
      <c r="KN39" s="200">
        <v>0</v>
      </c>
      <c r="KO39" s="200">
        <v>0</v>
      </c>
      <c r="KP39" s="200">
        <v>0</v>
      </c>
      <c r="KQ39" s="200">
        <v>0</v>
      </c>
      <c r="KR39" s="200">
        <v>0</v>
      </c>
      <c r="KT39">
        <v>1</v>
      </c>
      <c r="KU39" s="244">
        <v>1</v>
      </c>
      <c r="KV39" s="218">
        <v>1</v>
      </c>
      <c r="KW39" s="245">
        <v>-27</v>
      </c>
      <c r="KX39">
        <v>-1</v>
      </c>
      <c r="KY39">
        <v>-1</v>
      </c>
      <c r="KZ39" s="218">
        <v>-1</v>
      </c>
      <c r="LA39">
        <v>0</v>
      </c>
      <c r="LB39">
        <v>0</v>
      </c>
      <c r="LC39">
        <v>1</v>
      </c>
      <c r="LD39">
        <v>1</v>
      </c>
      <c r="LE39" s="253">
        <v>-5.0271465915899998E-4</v>
      </c>
      <c r="LF39" s="206">
        <v>42514</v>
      </c>
      <c r="LG39">
        <v>60</v>
      </c>
      <c r="LH39" t="s">
        <v>1273</v>
      </c>
      <c r="LI39">
        <v>0</v>
      </c>
      <c r="LJ39" s="257">
        <v>1</v>
      </c>
      <c r="LK39">
        <v>0</v>
      </c>
      <c r="LL39" s="139">
        <v>0</v>
      </c>
      <c r="LM39" s="139">
        <v>0</v>
      </c>
      <c r="LN39" s="200">
        <v>0</v>
      </c>
      <c r="LO39" s="200">
        <v>0</v>
      </c>
      <c r="LP39" s="200">
        <v>0</v>
      </c>
      <c r="LQ39" s="200">
        <v>0</v>
      </c>
      <c r="LR39" s="200">
        <v>0</v>
      </c>
      <c r="LT39">
        <f t="shared" si="98"/>
        <v>1</v>
      </c>
      <c r="LU39" s="244">
        <v>-1</v>
      </c>
      <c r="LV39" s="218">
        <v>1</v>
      </c>
      <c r="LW39" s="245">
        <v>2</v>
      </c>
      <c r="LX39">
        <f t="shared" si="141"/>
        <v>-1</v>
      </c>
      <c r="LY39">
        <f t="shared" si="100"/>
        <v>1</v>
      </c>
      <c r="LZ39" s="218">
        <v>1</v>
      </c>
      <c r="MA39">
        <f t="shared" si="138"/>
        <v>0</v>
      </c>
      <c r="MB39">
        <f t="shared" si="101"/>
        <v>1</v>
      </c>
      <c r="MC39">
        <f t="shared" si="102"/>
        <v>0</v>
      </c>
      <c r="MD39">
        <f t="shared" si="103"/>
        <v>1</v>
      </c>
      <c r="ME39" s="253">
        <v>0</v>
      </c>
      <c r="MF39" s="206">
        <v>42514</v>
      </c>
      <c r="MG39">
        <v>60</v>
      </c>
      <c r="MH39" t="str">
        <f t="shared" si="86"/>
        <v>TRUE</v>
      </c>
      <c r="MI39">
        <f>VLOOKUP($A39,'FuturesInfo (3)'!$A$2:$V$80,22)</f>
        <v>0</v>
      </c>
      <c r="MJ39" s="257">
        <v>2</v>
      </c>
      <c r="MK39">
        <f t="shared" si="104"/>
        <v>0</v>
      </c>
      <c r="ML39" s="139">
        <f>VLOOKUP($A39,'FuturesInfo (3)'!$A$2:$O$80,15)*MI39</f>
        <v>0</v>
      </c>
      <c r="MM39" s="139">
        <f>VLOOKUP($A39,'FuturesInfo (3)'!$A$2:$O$80,15)*MK39</f>
        <v>0</v>
      </c>
      <c r="MN39" s="200">
        <f t="shared" si="105"/>
        <v>0</v>
      </c>
      <c r="MO39" s="200">
        <f t="shared" si="106"/>
        <v>0</v>
      </c>
      <c r="MP39" s="200">
        <f t="shared" si="107"/>
        <v>0</v>
      </c>
      <c r="MQ39" s="200">
        <f t="shared" si="108"/>
        <v>0</v>
      </c>
      <c r="MR39" s="200">
        <f t="shared" si="144"/>
        <v>0</v>
      </c>
      <c r="MT39">
        <f t="shared" si="110"/>
        <v>-1</v>
      </c>
      <c r="MU39" s="244">
        <v>1</v>
      </c>
      <c r="MV39" s="218">
        <v>1</v>
      </c>
      <c r="MW39" s="245">
        <v>3</v>
      </c>
      <c r="MX39">
        <f t="shared" si="142"/>
        <v>-1</v>
      </c>
      <c r="MY39">
        <f t="shared" si="112"/>
        <v>1</v>
      </c>
      <c r="MZ39" s="218"/>
      <c r="NA39">
        <f t="shared" si="139"/>
        <v>0</v>
      </c>
      <c r="NB39">
        <f t="shared" si="113"/>
        <v>0</v>
      </c>
      <c r="NC39">
        <f t="shared" si="114"/>
        <v>0</v>
      </c>
      <c r="ND39">
        <f t="shared" si="115"/>
        <v>0</v>
      </c>
      <c r="NE39" s="253"/>
      <c r="NF39" s="206">
        <v>42514</v>
      </c>
      <c r="NG39">
        <v>60</v>
      </c>
      <c r="NH39" t="str">
        <f t="shared" si="87"/>
        <v>TRUE</v>
      </c>
      <c r="NI39">
        <f>VLOOKUP($A39,'FuturesInfo (3)'!$A$2:$V$80,22)</f>
        <v>0</v>
      </c>
      <c r="NJ39" s="257">
        <v>1</v>
      </c>
      <c r="NK39">
        <f t="shared" si="116"/>
        <v>0</v>
      </c>
      <c r="NL39" s="139">
        <f>VLOOKUP($A39,'FuturesInfo (3)'!$A$2:$O$80,15)*NI39</f>
        <v>0</v>
      </c>
      <c r="NM39" s="139">
        <f>VLOOKUP($A39,'FuturesInfo (3)'!$A$2:$O$80,15)*NK39</f>
        <v>0</v>
      </c>
      <c r="NN39" s="200">
        <f t="shared" si="117"/>
        <v>0</v>
      </c>
      <c r="NO39" s="200">
        <f t="shared" si="118"/>
        <v>0</v>
      </c>
      <c r="NP39" s="200">
        <f t="shared" si="119"/>
        <v>0</v>
      </c>
      <c r="NQ39" s="200">
        <f t="shared" si="120"/>
        <v>0</v>
      </c>
      <c r="NR39" s="200">
        <f t="shared" si="145"/>
        <v>0</v>
      </c>
      <c r="NT39">
        <f t="shared" si="122"/>
        <v>1</v>
      </c>
      <c r="NU39" s="244"/>
      <c r="NV39" s="218"/>
      <c r="NW39" s="245"/>
      <c r="NX39">
        <f t="shared" si="143"/>
        <v>0</v>
      </c>
      <c r="NY39">
        <f t="shared" si="124"/>
        <v>0</v>
      </c>
      <c r="NZ39" s="218"/>
      <c r="OA39">
        <f t="shared" si="140"/>
        <v>1</v>
      </c>
      <c r="OB39">
        <f t="shared" si="125"/>
        <v>1</v>
      </c>
      <c r="OC39">
        <f t="shared" si="126"/>
        <v>1</v>
      </c>
      <c r="OD39">
        <f t="shared" si="127"/>
        <v>1</v>
      </c>
      <c r="OE39" s="253"/>
      <c r="OF39" s="206"/>
      <c r="OG39">
        <v>60</v>
      </c>
      <c r="OH39" t="str">
        <f t="shared" si="88"/>
        <v>FALSE</v>
      </c>
      <c r="OI39">
        <f>VLOOKUP($A39,'FuturesInfo (3)'!$A$2:$V$80,22)</f>
        <v>0</v>
      </c>
      <c r="OJ39" s="257"/>
      <c r="OK39">
        <f t="shared" si="128"/>
        <v>0</v>
      </c>
      <c r="OL39" s="139">
        <f>VLOOKUP($A39,'FuturesInfo (3)'!$A$2:$O$80,15)*OI39</f>
        <v>0</v>
      </c>
      <c r="OM39" s="139">
        <f>VLOOKUP($A39,'FuturesInfo (3)'!$A$2:$O$80,15)*OK39</f>
        <v>0</v>
      </c>
      <c r="ON39" s="200">
        <f t="shared" si="129"/>
        <v>0</v>
      </c>
      <c r="OO39" s="200">
        <f t="shared" si="130"/>
        <v>0</v>
      </c>
      <c r="OP39" s="200">
        <f t="shared" si="131"/>
        <v>0</v>
      </c>
      <c r="OQ39" s="200">
        <f t="shared" si="132"/>
        <v>0</v>
      </c>
      <c r="OR39" s="200">
        <f t="shared" si="146"/>
        <v>0</v>
      </c>
    </row>
    <row r="40" spans="1:408"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4"/>
        <v>0</v>
      </c>
      <c r="BH40">
        <v>-1</v>
      </c>
      <c r="BI40">
        <v>1</v>
      </c>
      <c r="BJ40">
        <f t="shared" si="89"/>
        <v>0</v>
      </c>
      <c r="BK40" s="1">
        <v>1.36754363115E-3</v>
      </c>
      <c r="BL40" s="2">
        <v>10</v>
      </c>
      <c r="BM40">
        <v>60</v>
      </c>
      <c r="BN40" t="str">
        <f t="shared" si="135"/>
        <v>TRUE</v>
      </c>
      <c r="BO40">
        <f>VLOOKUP($A40,'FuturesInfo (3)'!$A$2:$V$80,22)</f>
        <v>7</v>
      </c>
      <c r="BP40">
        <f t="shared" si="71"/>
        <v>7</v>
      </c>
      <c r="BQ40" s="139">
        <f>VLOOKUP($A40,'FuturesInfo (3)'!$A$2:$O$80,15)*BP40</f>
        <v>848039.0625</v>
      </c>
      <c r="BR40" s="145">
        <f t="shared" si="90"/>
        <v>-1159.7304188882918</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7</v>
      </c>
      <c r="CE40">
        <f t="shared" si="75"/>
        <v>7</v>
      </c>
      <c r="CF40">
        <f t="shared" si="75"/>
        <v>7</v>
      </c>
      <c r="CG40" s="139">
        <f>VLOOKUP($A40,'FuturesInfo (3)'!$A$2:$O$80,15)*CE40</f>
        <v>848039.0625</v>
      </c>
      <c r="CH40" s="145">
        <f t="shared" si="76"/>
        <v>4798.0359262187794</v>
      </c>
      <c r="CI40" s="145">
        <f t="shared" si="92"/>
        <v>4798.0359262187794</v>
      </c>
      <c r="CK40">
        <f t="shared" si="77"/>
        <v>1</v>
      </c>
      <c r="CL40">
        <v>-1</v>
      </c>
      <c r="CM40">
        <v>1</v>
      </c>
      <c r="CN40">
        <v>-1</v>
      </c>
      <c r="CO40">
        <f t="shared" si="136"/>
        <v>1</v>
      </c>
      <c r="CP40">
        <f t="shared" si="78"/>
        <v>0</v>
      </c>
      <c r="CQ40" s="1">
        <v>-1.93998965339E-4</v>
      </c>
      <c r="CR40" s="2">
        <v>10</v>
      </c>
      <c r="CS40">
        <v>60</v>
      </c>
      <c r="CT40" t="str">
        <f t="shared" si="79"/>
        <v>TRUE</v>
      </c>
      <c r="CU40">
        <f>VLOOKUP($A40,'FuturesInfo (3)'!$A$2:$V$80,22)</f>
        <v>7</v>
      </c>
      <c r="CV40">
        <f t="shared" si="80"/>
        <v>5</v>
      </c>
      <c r="CW40">
        <f t="shared" si="93"/>
        <v>7</v>
      </c>
      <c r="CX40" s="139">
        <f>VLOOKUP($A40,'FuturesInfo (3)'!$A$2:$O$80,15)*CW40</f>
        <v>848039.0625</v>
      </c>
      <c r="CY40" s="200">
        <f t="shared" si="94"/>
        <v>164.51870069205555</v>
      </c>
      <c r="CZ40" s="200">
        <f t="shared" si="95"/>
        <v>-164.51870069205555</v>
      </c>
      <c r="DB40">
        <f t="shared" si="81"/>
        <v>-1</v>
      </c>
      <c r="DC40">
        <v>1</v>
      </c>
      <c r="DD40">
        <v>1</v>
      </c>
      <c r="DE40">
        <v>1</v>
      </c>
      <c r="DF40">
        <f t="shared" si="137"/>
        <v>1</v>
      </c>
      <c r="DG40">
        <f t="shared" si="82"/>
        <v>1</v>
      </c>
      <c r="DH40" s="1">
        <v>5.1743095530699999E-4</v>
      </c>
      <c r="DI40" s="2">
        <v>10</v>
      </c>
      <c r="DJ40">
        <v>60</v>
      </c>
      <c r="DK40" t="str">
        <f t="shared" si="83"/>
        <v>TRUE</v>
      </c>
      <c r="DL40">
        <f>VLOOKUP($A40,'FuturesInfo (3)'!$A$2:$V$80,22)</f>
        <v>7</v>
      </c>
      <c r="DM40">
        <f t="shared" si="84"/>
        <v>9</v>
      </c>
      <c r="DN40">
        <f t="shared" si="96"/>
        <v>7</v>
      </c>
      <c r="DO40" s="139">
        <f>VLOOKUP($A40,'FuturesInfo (3)'!$A$2:$O$80,15)*DN40</f>
        <v>848039.0625</v>
      </c>
      <c r="DP40" s="200">
        <f t="shared" si="85"/>
        <v>438.80166224702765</v>
      </c>
      <c r="DQ40" s="200">
        <f t="shared" si="97"/>
        <v>438.80166224702765</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1273</v>
      </c>
      <c r="KI40">
        <v>7</v>
      </c>
      <c r="KJ40" s="257">
        <v>2</v>
      </c>
      <c r="KK40">
        <v>9</v>
      </c>
      <c r="KL40" s="139">
        <v>850500</v>
      </c>
      <c r="KM40" s="139">
        <v>1093500</v>
      </c>
      <c r="KN40" s="200">
        <v>-1474.003466202015</v>
      </c>
      <c r="KO40" s="200">
        <v>-1895.1473136883051</v>
      </c>
      <c r="KP40" s="200">
        <v>-1474.003466202015</v>
      </c>
      <c r="KQ40" s="200">
        <v>-1474.003466202015</v>
      </c>
      <c r="KR40" s="200">
        <v>-1474.003466202015</v>
      </c>
      <c r="KT40">
        <v>1</v>
      </c>
      <c r="KU40" s="244">
        <v>1</v>
      </c>
      <c r="KV40" s="218">
        <v>1</v>
      </c>
      <c r="KW40" s="245">
        <v>21</v>
      </c>
      <c r="KX40">
        <v>-1</v>
      </c>
      <c r="KY40">
        <v>1</v>
      </c>
      <c r="KZ40" s="218">
        <v>-1</v>
      </c>
      <c r="LA40">
        <v>0</v>
      </c>
      <c r="LB40">
        <v>0</v>
      </c>
      <c r="LC40">
        <v>1</v>
      </c>
      <c r="LD40">
        <v>0</v>
      </c>
      <c r="LE40" s="253">
        <v>-1.6075102880700001E-3</v>
      </c>
      <c r="LF40" s="206">
        <v>42508</v>
      </c>
      <c r="LG40">
        <v>60</v>
      </c>
      <c r="LH40" t="s">
        <v>1273</v>
      </c>
      <c r="LI40">
        <v>7</v>
      </c>
      <c r="LJ40" s="257">
        <v>2</v>
      </c>
      <c r="LK40">
        <v>9</v>
      </c>
      <c r="LL40" s="139">
        <v>849132.8125</v>
      </c>
      <c r="LM40" s="139">
        <v>1091742.1875</v>
      </c>
      <c r="LN40" s="200">
        <v>-1364.9897320315645</v>
      </c>
      <c r="LO40" s="200">
        <v>-1754.986798326297</v>
      </c>
      <c r="LP40" s="200">
        <v>-1364.9897320315645</v>
      </c>
      <c r="LQ40" s="200">
        <v>1364.9897320315645</v>
      </c>
      <c r="LR40" s="200">
        <v>-1364.9897320315645</v>
      </c>
      <c r="LT40">
        <f t="shared" si="98"/>
        <v>1</v>
      </c>
      <c r="LU40" s="244">
        <v>-1</v>
      </c>
      <c r="LV40" s="218">
        <v>1</v>
      </c>
      <c r="LW40" s="245">
        <v>22</v>
      </c>
      <c r="LX40">
        <f t="shared" si="141"/>
        <v>-1</v>
      </c>
      <c r="LY40">
        <f t="shared" si="100"/>
        <v>1</v>
      </c>
      <c r="LZ40" s="218">
        <v>-1</v>
      </c>
      <c r="MA40">
        <f t="shared" si="138"/>
        <v>1</v>
      </c>
      <c r="MB40">
        <f t="shared" si="101"/>
        <v>0</v>
      </c>
      <c r="MC40">
        <f t="shared" si="102"/>
        <v>1</v>
      </c>
      <c r="MD40">
        <f t="shared" si="103"/>
        <v>0</v>
      </c>
      <c r="ME40" s="253">
        <v>-1.2880788304199999E-3</v>
      </c>
      <c r="MF40" s="206">
        <v>42508</v>
      </c>
      <c r="MG40">
        <v>60</v>
      </c>
      <c r="MH40" t="str">
        <f t="shared" si="86"/>
        <v>TRUE</v>
      </c>
      <c r="MI40">
        <f>VLOOKUP($A40,'FuturesInfo (3)'!$A$2:$V$80,22)</f>
        <v>7</v>
      </c>
      <c r="MJ40" s="257">
        <v>1</v>
      </c>
      <c r="MK40">
        <f t="shared" si="104"/>
        <v>7</v>
      </c>
      <c r="ML40" s="139">
        <f>VLOOKUP($A40,'FuturesInfo (3)'!$A$2:$O$80,15)*MI40</f>
        <v>848039.0625</v>
      </c>
      <c r="MM40" s="139">
        <f>VLOOKUP($A40,'FuturesInfo (3)'!$A$2:$O$80,15)*MK40</f>
        <v>848039.0625</v>
      </c>
      <c r="MN40" s="200">
        <f t="shared" si="105"/>
        <v>1092.3411637754732</v>
      </c>
      <c r="MO40" s="200">
        <f t="shared" si="106"/>
        <v>1092.3411637754732</v>
      </c>
      <c r="MP40" s="200">
        <f t="shared" si="107"/>
        <v>-1092.3411637754732</v>
      </c>
      <c r="MQ40" s="200">
        <f t="shared" si="108"/>
        <v>1092.3411637754732</v>
      </c>
      <c r="MR40" s="200">
        <f t="shared" si="144"/>
        <v>-1092.3411637754732</v>
      </c>
      <c r="MT40">
        <f t="shared" si="110"/>
        <v>-1</v>
      </c>
      <c r="MU40" s="244">
        <v>1</v>
      </c>
      <c r="MV40" s="218">
        <v>1</v>
      </c>
      <c r="MW40" s="245">
        <v>-3</v>
      </c>
      <c r="MX40">
        <f t="shared" si="142"/>
        <v>-1</v>
      </c>
      <c r="MY40">
        <f t="shared" si="112"/>
        <v>-1</v>
      </c>
      <c r="MZ40" s="218"/>
      <c r="NA40">
        <f t="shared" si="139"/>
        <v>0</v>
      </c>
      <c r="NB40">
        <f t="shared" si="113"/>
        <v>0</v>
      </c>
      <c r="NC40">
        <f t="shared" si="114"/>
        <v>0</v>
      </c>
      <c r="ND40">
        <f t="shared" si="115"/>
        <v>0</v>
      </c>
      <c r="NE40" s="253"/>
      <c r="NF40" s="206">
        <v>42508</v>
      </c>
      <c r="NG40">
        <v>60</v>
      </c>
      <c r="NH40" t="str">
        <f t="shared" si="87"/>
        <v>TRUE</v>
      </c>
      <c r="NI40">
        <f>VLOOKUP($A40,'FuturesInfo (3)'!$A$2:$V$80,22)</f>
        <v>7</v>
      </c>
      <c r="NJ40" s="257">
        <v>2</v>
      </c>
      <c r="NK40">
        <f t="shared" si="116"/>
        <v>5</v>
      </c>
      <c r="NL40" s="139">
        <f>VLOOKUP($A40,'FuturesInfo (3)'!$A$2:$O$80,15)*NI40</f>
        <v>848039.0625</v>
      </c>
      <c r="NM40" s="139">
        <f>VLOOKUP($A40,'FuturesInfo (3)'!$A$2:$O$80,15)*NK40</f>
        <v>605742.1875</v>
      </c>
      <c r="NN40" s="200">
        <f t="shared" si="117"/>
        <v>0</v>
      </c>
      <c r="NO40" s="200">
        <f t="shared" si="118"/>
        <v>0</v>
      </c>
      <c r="NP40" s="200">
        <f t="shared" si="119"/>
        <v>0</v>
      </c>
      <c r="NQ40" s="200">
        <f t="shared" si="120"/>
        <v>0</v>
      </c>
      <c r="NR40" s="200">
        <f t="shared" si="145"/>
        <v>0</v>
      </c>
      <c r="NT40">
        <f t="shared" si="122"/>
        <v>1</v>
      </c>
      <c r="NU40" s="244"/>
      <c r="NV40" s="218"/>
      <c r="NW40" s="245"/>
      <c r="NX40">
        <f t="shared" si="143"/>
        <v>0</v>
      </c>
      <c r="NY40">
        <f t="shared" si="124"/>
        <v>0</v>
      </c>
      <c r="NZ40" s="218"/>
      <c r="OA40">
        <f t="shared" si="140"/>
        <v>1</v>
      </c>
      <c r="OB40">
        <f t="shared" si="125"/>
        <v>1</v>
      </c>
      <c r="OC40">
        <f t="shared" si="126"/>
        <v>1</v>
      </c>
      <c r="OD40">
        <f t="shared" si="127"/>
        <v>1</v>
      </c>
      <c r="OE40" s="253"/>
      <c r="OF40" s="206"/>
      <c r="OG40">
        <v>60</v>
      </c>
      <c r="OH40" t="str">
        <f t="shared" si="88"/>
        <v>FALSE</v>
      </c>
      <c r="OI40">
        <f>VLOOKUP($A40,'FuturesInfo (3)'!$A$2:$V$80,22)</f>
        <v>7</v>
      </c>
      <c r="OJ40" s="257"/>
      <c r="OK40">
        <f t="shared" si="128"/>
        <v>5</v>
      </c>
      <c r="OL40" s="139">
        <f>VLOOKUP($A40,'FuturesInfo (3)'!$A$2:$O$80,15)*OI40</f>
        <v>848039.0625</v>
      </c>
      <c r="OM40" s="139">
        <f>VLOOKUP($A40,'FuturesInfo (3)'!$A$2:$O$80,15)*OK40</f>
        <v>605742.1875</v>
      </c>
      <c r="ON40" s="200">
        <f t="shared" si="129"/>
        <v>0</v>
      </c>
      <c r="OO40" s="200">
        <f t="shared" si="130"/>
        <v>0</v>
      </c>
      <c r="OP40" s="200">
        <f t="shared" si="131"/>
        <v>0</v>
      </c>
      <c r="OQ40" s="200">
        <f t="shared" si="132"/>
        <v>0</v>
      </c>
      <c r="OR40" s="200">
        <f t="shared" si="146"/>
        <v>0</v>
      </c>
    </row>
    <row r="41" spans="1:408"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4"/>
        <v>0</v>
      </c>
      <c r="BH41">
        <v>-1</v>
      </c>
      <c r="BI41">
        <v>-1</v>
      </c>
      <c r="BJ41">
        <f t="shared" si="89"/>
        <v>1</v>
      </c>
      <c r="BK41" s="1">
        <v>-1.7288219313400001E-3</v>
      </c>
      <c r="BL41" s="2">
        <v>10</v>
      </c>
      <c r="BM41">
        <v>60</v>
      </c>
      <c r="BN41" t="str">
        <f t="shared" si="135"/>
        <v>TRUE</v>
      </c>
      <c r="BO41">
        <f>VLOOKUP($A41,'FuturesInfo (3)'!$A$2:$V$80,22)</f>
        <v>1</v>
      </c>
      <c r="BP41">
        <f t="shared" ref="BP41:BP83" si="160">BO41</f>
        <v>1</v>
      </c>
      <c r="BQ41" s="139">
        <f>VLOOKUP($A41,'FuturesInfo (3)'!$A$2:$O$80,15)*BP41</f>
        <v>127250</v>
      </c>
      <c r="BR41" s="145">
        <f t="shared" si="90"/>
        <v>219.99259076301502</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127250</v>
      </c>
      <c r="CH41" s="145">
        <f t="shared" si="76"/>
        <v>-3179.6759030189501</v>
      </c>
      <c r="CI41" s="145">
        <f t="shared" si="92"/>
        <v>3179.6759030189501</v>
      </c>
      <c r="CK41">
        <f t="shared" si="77"/>
        <v>-1</v>
      </c>
      <c r="CL41">
        <v>1</v>
      </c>
      <c r="CM41">
        <v>1</v>
      </c>
      <c r="CN41">
        <v>1</v>
      </c>
      <c r="CO41">
        <f t="shared" si="136"/>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127250</v>
      </c>
      <c r="CY41" s="200">
        <f t="shared" si="94"/>
        <v>460.71687183199754</v>
      </c>
      <c r="CZ41" s="200">
        <f t="shared" si="95"/>
        <v>460.71687183199754</v>
      </c>
      <c r="DB41">
        <f t="shared" si="81"/>
        <v>1</v>
      </c>
      <c r="DC41">
        <v>1</v>
      </c>
      <c r="DD41">
        <v>1</v>
      </c>
      <c r="DE41">
        <v>-1</v>
      </c>
      <c r="DF41">
        <f t="shared" si="137"/>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127250</v>
      </c>
      <c r="DP41" s="200">
        <f t="shared" si="85"/>
        <v>-40.804874138251499</v>
      </c>
      <c r="DQ41" s="200">
        <f t="shared" si="97"/>
        <v>-40.804874138251499</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1273</v>
      </c>
      <c r="KI41">
        <v>1</v>
      </c>
      <c r="KJ41" s="257">
        <v>1</v>
      </c>
      <c r="KK41">
        <v>1</v>
      </c>
      <c r="KL41" s="139">
        <v>129480</v>
      </c>
      <c r="KM41" s="139">
        <v>129480</v>
      </c>
      <c r="KN41" s="200">
        <v>359.0018484282204</v>
      </c>
      <c r="KO41" s="200">
        <v>359.0018484282204</v>
      </c>
      <c r="KP41" s="200">
        <v>359.0018484282204</v>
      </c>
      <c r="KQ41" s="200">
        <v>-359.0018484282204</v>
      </c>
      <c r="KR41" s="200">
        <v>359.0018484282204</v>
      </c>
      <c r="KT41">
        <v>-1</v>
      </c>
      <c r="KU41" s="244">
        <v>1</v>
      </c>
      <c r="KV41" s="218">
        <v>-1</v>
      </c>
      <c r="KW41" s="245">
        <v>4</v>
      </c>
      <c r="KX41">
        <v>-1</v>
      </c>
      <c r="KY41">
        <v>-1</v>
      </c>
      <c r="KZ41" s="218">
        <v>-1</v>
      </c>
      <c r="LA41">
        <v>0</v>
      </c>
      <c r="LB41">
        <v>1</v>
      </c>
      <c r="LC41">
        <v>1</v>
      </c>
      <c r="LD41">
        <v>1</v>
      </c>
      <c r="LE41" s="253">
        <v>-2.0852641334599999E-3</v>
      </c>
      <c r="LF41" s="206">
        <v>42534</v>
      </c>
      <c r="LG41">
        <v>60</v>
      </c>
      <c r="LH41" t="s">
        <v>1273</v>
      </c>
      <c r="LI41">
        <v>1</v>
      </c>
      <c r="LJ41" s="257">
        <v>1</v>
      </c>
      <c r="LK41">
        <v>1</v>
      </c>
      <c r="LL41" s="139">
        <v>129209.99999999999</v>
      </c>
      <c r="LM41" s="139">
        <v>129209.99999999999</v>
      </c>
      <c r="LN41" s="200">
        <v>-269.43697868436658</v>
      </c>
      <c r="LO41" s="200">
        <v>-269.43697868436658</v>
      </c>
      <c r="LP41" s="200">
        <v>269.43697868436658</v>
      </c>
      <c r="LQ41" s="200">
        <v>269.43697868436658</v>
      </c>
      <c r="LR41" s="200">
        <v>269.43697868436658</v>
      </c>
      <c r="LT41">
        <f t="shared" si="98"/>
        <v>1</v>
      </c>
      <c r="LU41" s="244">
        <v>-1</v>
      </c>
      <c r="LV41" s="218">
        <v>-1</v>
      </c>
      <c r="LW41" s="245">
        <v>5</v>
      </c>
      <c r="LX41">
        <f t="shared" si="141"/>
        <v>1</v>
      </c>
      <c r="LY41">
        <f t="shared" si="100"/>
        <v>-1</v>
      </c>
      <c r="LZ41" s="218">
        <v>-1</v>
      </c>
      <c r="MA41">
        <f t="shared" si="138"/>
        <v>1</v>
      </c>
      <c r="MB41">
        <f t="shared" si="101"/>
        <v>1</v>
      </c>
      <c r="MC41">
        <f t="shared" si="102"/>
        <v>0</v>
      </c>
      <c r="MD41">
        <f t="shared" si="103"/>
        <v>1</v>
      </c>
      <c r="ME41" s="253">
        <v>-1.5169104558500001E-2</v>
      </c>
      <c r="MF41" s="206">
        <v>42534</v>
      </c>
      <c r="MG41">
        <v>60</v>
      </c>
      <c r="MH41" t="str">
        <f t="shared" si="86"/>
        <v>TRUE</v>
      </c>
      <c r="MI41">
        <f>VLOOKUP($A41,'FuturesInfo (3)'!$A$2:$V$80,22)</f>
        <v>1</v>
      </c>
      <c r="MJ41" s="257">
        <v>2</v>
      </c>
      <c r="MK41">
        <f t="shared" si="104"/>
        <v>1</v>
      </c>
      <c r="ML41" s="139">
        <f>VLOOKUP($A41,'FuturesInfo (3)'!$A$2:$O$80,15)*MI41</f>
        <v>127250</v>
      </c>
      <c r="MM41" s="139">
        <f>VLOOKUP($A41,'FuturesInfo (3)'!$A$2:$O$80,15)*MK41</f>
        <v>127250</v>
      </c>
      <c r="MN41" s="200">
        <f t="shared" si="105"/>
        <v>1930.2685550691251</v>
      </c>
      <c r="MO41" s="200">
        <f t="shared" si="106"/>
        <v>1930.2685550691251</v>
      </c>
      <c r="MP41" s="200">
        <f t="shared" si="107"/>
        <v>1930.2685550691251</v>
      </c>
      <c r="MQ41" s="200">
        <f t="shared" si="108"/>
        <v>-1930.2685550691251</v>
      </c>
      <c r="MR41" s="200">
        <f t="shared" si="144"/>
        <v>1930.2685550691251</v>
      </c>
      <c r="MT41">
        <f t="shared" si="110"/>
        <v>-1</v>
      </c>
      <c r="MU41" s="244">
        <v>-1</v>
      </c>
      <c r="MV41" s="218">
        <v>-1</v>
      </c>
      <c r="MW41" s="245">
        <v>-3</v>
      </c>
      <c r="MX41">
        <f t="shared" si="142"/>
        <v>-1</v>
      </c>
      <c r="MY41">
        <f t="shared" si="112"/>
        <v>1</v>
      </c>
      <c r="MZ41" s="218"/>
      <c r="NA41">
        <f t="shared" si="139"/>
        <v>0</v>
      </c>
      <c r="NB41">
        <f t="shared" si="113"/>
        <v>0</v>
      </c>
      <c r="NC41">
        <f t="shared" si="114"/>
        <v>0</v>
      </c>
      <c r="ND41">
        <f t="shared" si="115"/>
        <v>0</v>
      </c>
      <c r="NE41" s="253"/>
      <c r="NF41" s="206">
        <v>42534</v>
      </c>
      <c r="NG41">
        <v>60</v>
      </c>
      <c r="NH41" t="str">
        <f t="shared" si="87"/>
        <v>TRUE</v>
      </c>
      <c r="NI41">
        <f>VLOOKUP($A41,'FuturesInfo (3)'!$A$2:$V$80,22)</f>
        <v>1</v>
      </c>
      <c r="NJ41" s="257">
        <v>2</v>
      </c>
      <c r="NK41">
        <f t="shared" si="116"/>
        <v>1</v>
      </c>
      <c r="NL41" s="139">
        <f>VLOOKUP($A41,'FuturesInfo (3)'!$A$2:$O$80,15)*NI41</f>
        <v>127250</v>
      </c>
      <c r="NM41" s="139">
        <f>VLOOKUP($A41,'FuturesInfo (3)'!$A$2:$O$80,15)*NK41</f>
        <v>127250</v>
      </c>
      <c r="NN41" s="200">
        <f t="shared" si="117"/>
        <v>0</v>
      </c>
      <c r="NO41" s="200">
        <f t="shared" si="118"/>
        <v>0</v>
      </c>
      <c r="NP41" s="200">
        <f t="shared" si="119"/>
        <v>0</v>
      </c>
      <c r="NQ41" s="200">
        <f t="shared" si="120"/>
        <v>0</v>
      </c>
      <c r="NR41" s="200">
        <f t="shared" si="145"/>
        <v>0</v>
      </c>
      <c r="NT41">
        <f t="shared" si="122"/>
        <v>-1</v>
      </c>
      <c r="NU41" s="244"/>
      <c r="NV41" s="218"/>
      <c r="NW41" s="245"/>
      <c r="NX41">
        <f t="shared" si="143"/>
        <v>0</v>
      </c>
      <c r="NY41">
        <f t="shared" si="124"/>
        <v>0</v>
      </c>
      <c r="NZ41" s="218"/>
      <c r="OA41">
        <f t="shared" si="140"/>
        <v>1</v>
      </c>
      <c r="OB41">
        <f t="shared" si="125"/>
        <v>1</v>
      </c>
      <c r="OC41">
        <f t="shared" si="126"/>
        <v>1</v>
      </c>
      <c r="OD41">
        <f t="shared" si="127"/>
        <v>1</v>
      </c>
      <c r="OE41" s="253"/>
      <c r="OF41" s="206"/>
      <c r="OG41">
        <v>60</v>
      </c>
      <c r="OH41" t="str">
        <f t="shared" si="88"/>
        <v>FALSE</v>
      </c>
      <c r="OI41">
        <f>VLOOKUP($A41,'FuturesInfo (3)'!$A$2:$V$80,22)</f>
        <v>1</v>
      </c>
      <c r="OJ41" s="257"/>
      <c r="OK41">
        <f t="shared" si="128"/>
        <v>1</v>
      </c>
      <c r="OL41" s="139">
        <f>VLOOKUP($A41,'FuturesInfo (3)'!$A$2:$O$80,15)*OI41</f>
        <v>127250</v>
      </c>
      <c r="OM41" s="139">
        <f>VLOOKUP($A41,'FuturesInfo (3)'!$A$2:$O$80,15)*OK41</f>
        <v>127250</v>
      </c>
      <c r="ON41" s="200">
        <f t="shared" si="129"/>
        <v>0</v>
      </c>
      <c r="OO41" s="200">
        <f t="shared" si="130"/>
        <v>0</v>
      </c>
      <c r="OP41" s="200">
        <f t="shared" si="131"/>
        <v>0</v>
      </c>
      <c r="OQ41" s="200">
        <f t="shared" si="132"/>
        <v>0</v>
      </c>
      <c r="OR41" s="200">
        <f t="shared" si="146"/>
        <v>0</v>
      </c>
    </row>
    <row r="42" spans="1:408"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4"/>
        <v>0</v>
      </c>
      <c r="BH42">
        <v>1</v>
      </c>
      <c r="BI42">
        <v>-1</v>
      </c>
      <c r="BJ42">
        <f t="shared" si="89"/>
        <v>0</v>
      </c>
      <c r="BK42" s="1">
        <v>-3.5348179568800003E-4</v>
      </c>
      <c r="BL42" s="2">
        <v>10</v>
      </c>
      <c r="BM42">
        <v>60</v>
      </c>
      <c r="BN42" t="str">
        <f t="shared" si="135"/>
        <v>TRUE</v>
      </c>
      <c r="BO42">
        <f>VLOOKUP($A42,'FuturesInfo (3)'!$A$2:$V$80,22)</f>
        <v>2</v>
      </c>
      <c r="BP42">
        <f t="shared" si="160"/>
        <v>2</v>
      </c>
      <c r="BQ42" s="139">
        <f>VLOOKUP($A42,'FuturesInfo (3)'!$A$2:$O$80,15)*BP42</f>
        <v>109884.1698841699</v>
      </c>
      <c r="BR42" s="145">
        <f t="shared" si="90"/>
        <v>-38.842053688341629</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109884.1698841699</v>
      </c>
      <c r="CH42" s="145">
        <f t="shared" si="76"/>
        <v>1049.1062895589562</v>
      </c>
      <c r="CI42" s="145">
        <f t="shared" si="92"/>
        <v>-1049.1062895589562</v>
      </c>
      <c r="CK42">
        <f t="shared" si="77"/>
        <v>1</v>
      </c>
      <c r="CL42">
        <v>1</v>
      </c>
      <c r="CM42">
        <v>-1</v>
      </c>
      <c r="CN42">
        <v>1</v>
      </c>
      <c r="CO42">
        <f t="shared" si="136"/>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109884.1698841699</v>
      </c>
      <c r="CY42" s="200">
        <f t="shared" si="94"/>
        <v>705.61930456843641</v>
      </c>
      <c r="CZ42" s="200">
        <f t="shared" si="95"/>
        <v>-705.61930456843641</v>
      </c>
      <c r="DB42">
        <f t="shared" si="81"/>
        <v>1</v>
      </c>
      <c r="DC42">
        <v>1</v>
      </c>
      <c r="DD42">
        <v>-1</v>
      </c>
      <c r="DE42">
        <v>1</v>
      </c>
      <c r="DF42">
        <f t="shared" si="137"/>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109884.1698841699</v>
      </c>
      <c r="DP42" s="200">
        <f t="shared" si="85"/>
        <v>2192.5843642777686</v>
      </c>
      <c r="DQ42" s="200">
        <f t="shared" si="97"/>
        <v>-2192.5843642777686</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1273</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v>1</v>
      </c>
      <c r="KU42" s="244">
        <v>1</v>
      </c>
      <c r="KV42" s="218">
        <v>1</v>
      </c>
      <c r="KW42" s="245">
        <v>6</v>
      </c>
      <c r="KX42">
        <v>1</v>
      </c>
      <c r="KY42">
        <v>1</v>
      </c>
      <c r="KZ42" s="218">
        <v>1</v>
      </c>
      <c r="LA42">
        <v>1</v>
      </c>
      <c r="LB42">
        <v>1</v>
      </c>
      <c r="LC42">
        <v>1</v>
      </c>
      <c r="LD42">
        <v>1</v>
      </c>
      <c r="LE42" s="253">
        <v>2.15922798552E-2</v>
      </c>
      <c r="LF42" s="206">
        <v>42529</v>
      </c>
      <c r="LG42">
        <v>60</v>
      </c>
      <c r="LH42" t="s">
        <v>1273</v>
      </c>
      <c r="LI42">
        <v>2</v>
      </c>
      <c r="LJ42" s="257">
        <v>2</v>
      </c>
      <c r="LK42">
        <v>3</v>
      </c>
      <c r="LL42" s="139">
        <v>108996.13899613901</v>
      </c>
      <c r="LM42" s="139">
        <v>163494.20849420852</v>
      </c>
      <c r="LN42" s="200">
        <v>2353.4751363409114</v>
      </c>
      <c r="LO42" s="200">
        <v>3530.2127045113675</v>
      </c>
      <c r="LP42" s="200">
        <v>2353.4751363409114</v>
      </c>
      <c r="LQ42" s="200">
        <v>2353.4751363409114</v>
      </c>
      <c r="LR42" s="200">
        <v>2353.4751363409114</v>
      </c>
      <c r="LT42">
        <f t="shared" si="98"/>
        <v>1</v>
      </c>
      <c r="LU42" s="244">
        <v>1</v>
      </c>
      <c r="LV42" s="218">
        <v>1</v>
      </c>
      <c r="LW42" s="245">
        <v>7</v>
      </c>
      <c r="LX42">
        <f t="shared" si="141"/>
        <v>1</v>
      </c>
      <c r="LY42">
        <f t="shared" si="100"/>
        <v>1</v>
      </c>
      <c r="LZ42" s="218">
        <v>1</v>
      </c>
      <c r="MA42">
        <f t="shared" si="138"/>
        <v>1</v>
      </c>
      <c r="MB42">
        <f t="shared" si="101"/>
        <v>1</v>
      </c>
      <c r="MC42">
        <f t="shared" si="102"/>
        <v>1</v>
      </c>
      <c r="MD42">
        <f t="shared" si="103"/>
        <v>1</v>
      </c>
      <c r="ME42" s="253">
        <v>8.1473609635100003E-3</v>
      </c>
      <c r="MF42" s="206">
        <v>42529</v>
      </c>
      <c r="MG42">
        <v>60</v>
      </c>
      <c r="MH42" t="str">
        <f t="shared" si="86"/>
        <v>TRUE</v>
      </c>
      <c r="MI42">
        <f>VLOOKUP($A42,'FuturesInfo (3)'!$A$2:$V$80,22)</f>
        <v>2</v>
      </c>
      <c r="MJ42" s="257">
        <v>2</v>
      </c>
      <c r="MK42">
        <f t="shared" si="104"/>
        <v>3</v>
      </c>
      <c r="ML42" s="139">
        <f>VLOOKUP($A42,'FuturesInfo (3)'!$A$2:$O$80,15)*MI42</f>
        <v>109884.1698841699</v>
      </c>
      <c r="MM42" s="139">
        <f>VLOOKUP($A42,'FuturesInfo (3)'!$A$2:$O$80,15)*MK42</f>
        <v>164826.25482625485</v>
      </c>
      <c r="MN42" s="200">
        <f t="shared" si="105"/>
        <v>895.26599622198705</v>
      </c>
      <c r="MO42" s="200">
        <f t="shared" si="106"/>
        <v>1342.8989943329805</v>
      </c>
      <c r="MP42" s="200">
        <f t="shared" si="107"/>
        <v>895.26599622198705</v>
      </c>
      <c r="MQ42" s="200">
        <f t="shared" si="108"/>
        <v>895.26599622198705</v>
      </c>
      <c r="MR42" s="200">
        <f t="shared" si="144"/>
        <v>895.26599622198705</v>
      </c>
      <c r="MT42">
        <f t="shared" si="110"/>
        <v>1</v>
      </c>
      <c r="MU42" s="244">
        <v>1</v>
      </c>
      <c r="MV42" s="218">
        <v>1</v>
      </c>
      <c r="MW42" s="245">
        <v>-3</v>
      </c>
      <c r="MX42">
        <f t="shared" si="142"/>
        <v>-1</v>
      </c>
      <c r="MY42">
        <f t="shared" si="112"/>
        <v>-1</v>
      </c>
      <c r="MZ42" s="218"/>
      <c r="NA42">
        <f t="shared" si="139"/>
        <v>0</v>
      </c>
      <c r="NB42">
        <f t="shared" si="113"/>
        <v>0</v>
      </c>
      <c r="NC42">
        <f t="shared" si="114"/>
        <v>0</v>
      </c>
      <c r="ND42">
        <f t="shared" si="115"/>
        <v>0</v>
      </c>
      <c r="NE42" s="253"/>
      <c r="NF42" s="206">
        <v>42529</v>
      </c>
      <c r="NG42">
        <v>60</v>
      </c>
      <c r="NH42" t="str">
        <f t="shared" si="87"/>
        <v>TRUE</v>
      </c>
      <c r="NI42">
        <f>VLOOKUP($A42,'FuturesInfo (3)'!$A$2:$V$80,22)</f>
        <v>2</v>
      </c>
      <c r="NJ42" s="257">
        <v>2</v>
      </c>
      <c r="NK42">
        <f t="shared" si="116"/>
        <v>2</v>
      </c>
      <c r="NL42" s="139">
        <f>VLOOKUP($A42,'FuturesInfo (3)'!$A$2:$O$80,15)*NI42</f>
        <v>109884.1698841699</v>
      </c>
      <c r="NM42" s="139">
        <f>VLOOKUP($A42,'FuturesInfo (3)'!$A$2:$O$80,15)*NK42</f>
        <v>109884.1698841699</v>
      </c>
      <c r="NN42" s="200">
        <f t="shared" si="117"/>
        <v>0</v>
      </c>
      <c r="NO42" s="200">
        <f t="shared" si="118"/>
        <v>0</v>
      </c>
      <c r="NP42" s="200">
        <f t="shared" si="119"/>
        <v>0</v>
      </c>
      <c r="NQ42" s="200">
        <f t="shared" si="120"/>
        <v>0</v>
      </c>
      <c r="NR42" s="200">
        <f t="shared" si="145"/>
        <v>0</v>
      </c>
      <c r="NT42">
        <f t="shared" si="122"/>
        <v>1</v>
      </c>
      <c r="NU42" s="244"/>
      <c r="NV42" s="218"/>
      <c r="NW42" s="245"/>
      <c r="NX42">
        <f t="shared" si="143"/>
        <v>0</v>
      </c>
      <c r="NY42">
        <f t="shared" si="124"/>
        <v>0</v>
      </c>
      <c r="NZ42" s="218"/>
      <c r="OA42">
        <f t="shared" si="140"/>
        <v>1</v>
      </c>
      <c r="OB42">
        <f t="shared" si="125"/>
        <v>1</v>
      </c>
      <c r="OC42">
        <f t="shared" si="126"/>
        <v>1</v>
      </c>
      <c r="OD42">
        <f t="shared" si="127"/>
        <v>1</v>
      </c>
      <c r="OE42" s="253"/>
      <c r="OF42" s="206"/>
      <c r="OG42">
        <v>60</v>
      </c>
      <c r="OH42" t="str">
        <f t="shared" si="88"/>
        <v>FALSE</v>
      </c>
      <c r="OI42">
        <f>VLOOKUP($A42,'FuturesInfo (3)'!$A$2:$V$80,22)</f>
        <v>2</v>
      </c>
      <c r="OJ42" s="257"/>
      <c r="OK42">
        <f t="shared" si="128"/>
        <v>2</v>
      </c>
      <c r="OL42" s="139">
        <f>VLOOKUP($A42,'FuturesInfo (3)'!$A$2:$O$80,15)*OI42</f>
        <v>109884.1698841699</v>
      </c>
      <c r="OM42" s="139">
        <f>VLOOKUP($A42,'FuturesInfo (3)'!$A$2:$O$80,15)*OK42</f>
        <v>109884.1698841699</v>
      </c>
      <c r="ON42" s="200">
        <f t="shared" si="129"/>
        <v>0</v>
      </c>
      <c r="OO42" s="200">
        <f t="shared" si="130"/>
        <v>0</v>
      </c>
      <c r="OP42" s="200">
        <f t="shared" si="131"/>
        <v>0</v>
      </c>
      <c r="OQ42" s="200">
        <f t="shared" si="132"/>
        <v>0</v>
      </c>
      <c r="OR42" s="200">
        <f t="shared" si="146"/>
        <v>0</v>
      </c>
    </row>
    <row r="43" spans="1:408"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4"/>
        <v>0</v>
      </c>
      <c r="BH43">
        <v>-1</v>
      </c>
      <c r="BI43">
        <v>-1</v>
      </c>
      <c r="BJ43">
        <f t="shared" si="89"/>
        <v>1</v>
      </c>
      <c r="BK43" s="1">
        <v>-1.44717800289E-3</v>
      </c>
      <c r="BL43" s="2">
        <v>10</v>
      </c>
      <c r="BM43">
        <v>60</v>
      </c>
      <c r="BN43" t="str">
        <f t="shared" si="135"/>
        <v>TRUE</v>
      </c>
      <c r="BO43">
        <f>VLOOKUP($A43,'FuturesInfo (3)'!$A$2:$V$80,22)</f>
        <v>2</v>
      </c>
      <c r="BP43">
        <f t="shared" si="160"/>
        <v>2</v>
      </c>
      <c r="BQ43" s="139">
        <f>VLOOKUP($A43,'FuturesInfo (3)'!$A$2:$O$80,15)*BP43</f>
        <v>105800</v>
      </c>
      <c r="BR43" s="145">
        <f t="shared" si="90"/>
        <v>153.11143270576201</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105800</v>
      </c>
      <c r="CH43" s="145">
        <f t="shared" si="76"/>
        <v>-2197.7777777774199</v>
      </c>
      <c r="CI43" s="145">
        <f t="shared" si="92"/>
        <v>2197.7777777774199</v>
      </c>
      <c r="CK43">
        <f t="shared" si="77"/>
        <v>-1</v>
      </c>
      <c r="CL43">
        <v>1</v>
      </c>
      <c r="CM43">
        <v>1</v>
      </c>
      <c r="CN43">
        <v>1</v>
      </c>
      <c r="CO43">
        <f t="shared" si="136"/>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105800</v>
      </c>
      <c r="CY43" s="200">
        <f t="shared" si="94"/>
        <v>225.31945101740598</v>
      </c>
      <c r="CZ43" s="200">
        <f t="shared" si="95"/>
        <v>225.31945101740598</v>
      </c>
      <c r="DB43">
        <f t="shared" si="81"/>
        <v>1</v>
      </c>
      <c r="DC43">
        <v>1</v>
      </c>
      <c r="DD43">
        <v>1</v>
      </c>
      <c r="DE43">
        <v>-1</v>
      </c>
      <c r="DF43">
        <f t="shared" si="137"/>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105800</v>
      </c>
      <c r="DP43" s="200">
        <f t="shared" si="85"/>
        <v>-3322.6446281006597</v>
      </c>
      <c r="DQ43" s="200">
        <f t="shared" si="97"/>
        <v>-3322.6446281006597</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1273</v>
      </c>
      <c r="KI43">
        <v>2</v>
      </c>
      <c r="KJ43" s="257">
        <v>2</v>
      </c>
      <c r="KK43">
        <v>3</v>
      </c>
      <c r="KL43" s="139">
        <v>102550</v>
      </c>
      <c r="KM43" s="139">
        <v>153825</v>
      </c>
      <c r="KN43" s="200">
        <v>-150.2197265625</v>
      </c>
      <c r="KO43" s="200">
        <v>-225.32958984375</v>
      </c>
      <c r="KP43" s="200">
        <v>150.2197265625</v>
      </c>
      <c r="KQ43" s="200">
        <v>-150.2197265625</v>
      </c>
      <c r="KR43" s="200">
        <v>150.2197265625</v>
      </c>
      <c r="KT43">
        <v>-1</v>
      </c>
      <c r="KU43" s="244">
        <v>-1</v>
      </c>
      <c r="KV43" s="218">
        <v>1</v>
      </c>
      <c r="KW43" s="245">
        <v>10</v>
      </c>
      <c r="KX43">
        <v>1</v>
      </c>
      <c r="KY43">
        <v>1</v>
      </c>
      <c r="KZ43" s="218">
        <v>1</v>
      </c>
      <c r="LA43">
        <v>0</v>
      </c>
      <c r="LB43">
        <v>1</v>
      </c>
      <c r="LC43">
        <v>1</v>
      </c>
      <c r="LD43">
        <v>1</v>
      </c>
      <c r="LE43" s="253">
        <v>2.0477815699699999E-2</v>
      </c>
      <c r="LF43" s="206">
        <v>42531</v>
      </c>
      <c r="LG43">
        <v>60</v>
      </c>
      <c r="LH43" t="s">
        <v>1273</v>
      </c>
      <c r="LI43">
        <v>2</v>
      </c>
      <c r="LJ43" s="257">
        <v>1</v>
      </c>
      <c r="LK43">
        <v>2</v>
      </c>
      <c r="LL43" s="139">
        <v>104650</v>
      </c>
      <c r="LM43" s="139">
        <v>104650</v>
      </c>
      <c r="LN43" s="200">
        <v>-2143.003412973605</v>
      </c>
      <c r="LO43" s="200">
        <v>-2143.003412973605</v>
      </c>
      <c r="LP43" s="200">
        <v>2143.003412973605</v>
      </c>
      <c r="LQ43" s="200">
        <v>2143.003412973605</v>
      </c>
      <c r="LR43" s="200">
        <v>2143.003412973605</v>
      </c>
      <c r="LT43">
        <f t="shared" si="98"/>
        <v>-1</v>
      </c>
      <c r="LU43" s="244">
        <v>1</v>
      </c>
      <c r="LV43" s="218">
        <v>1</v>
      </c>
      <c r="LW43" s="245">
        <v>-6</v>
      </c>
      <c r="LX43">
        <f t="shared" si="141"/>
        <v>-1</v>
      </c>
      <c r="LY43">
        <f t="shared" si="100"/>
        <v>-1</v>
      </c>
      <c r="LZ43" s="218">
        <v>1</v>
      </c>
      <c r="MA43">
        <f t="shared" si="138"/>
        <v>1</v>
      </c>
      <c r="MB43">
        <f t="shared" si="101"/>
        <v>1</v>
      </c>
      <c r="MC43">
        <f t="shared" si="102"/>
        <v>0</v>
      </c>
      <c r="MD43">
        <f t="shared" si="103"/>
        <v>0</v>
      </c>
      <c r="ME43" s="253">
        <v>1.0989010989E-2</v>
      </c>
      <c r="MF43" s="206">
        <v>42531</v>
      </c>
      <c r="MG43">
        <v>60</v>
      </c>
      <c r="MH43" t="str">
        <f t="shared" si="86"/>
        <v>TRUE</v>
      </c>
      <c r="MI43">
        <f>VLOOKUP($A43,'FuturesInfo (3)'!$A$2:$V$80,22)</f>
        <v>2</v>
      </c>
      <c r="MJ43" s="257">
        <v>2</v>
      </c>
      <c r="MK43">
        <f t="shared" si="104"/>
        <v>3</v>
      </c>
      <c r="ML43" s="139">
        <f>VLOOKUP($A43,'FuturesInfo (3)'!$A$2:$O$80,15)*MI43</f>
        <v>105800</v>
      </c>
      <c r="MM43" s="139">
        <f>VLOOKUP($A43,'FuturesInfo (3)'!$A$2:$O$80,15)*MK43</f>
        <v>158700</v>
      </c>
      <c r="MN43" s="200">
        <f t="shared" si="105"/>
        <v>1162.6373626362001</v>
      </c>
      <c r="MO43" s="200">
        <f t="shared" si="106"/>
        <v>1743.9560439543</v>
      </c>
      <c r="MP43" s="200">
        <f t="shared" si="107"/>
        <v>1162.6373626362001</v>
      </c>
      <c r="MQ43" s="200">
        <f t="shared" si="108"/>
        <v>-1162.6373626362001</v>
      </c>
      <c r="MR43" s="200">
        <f t="shared" si="144"/>
        <v>-1162.6373626362001</v>
      </c>
      <c r="MT43">
        <f t="shared" si="110"/>
        <v>1</v>
      </c>
      <c r="MU43" s="244">
        <v>1</v>
      </c>
      <c r="MV43" s="218">
        <v>1</v>
      </c>
      <c r="MW43" s="245">
        <v>5</v>
      </c>
      <c r="MX43">
        <f t="shared" si="142"/>
        <v>1</v>
      </c>
      <c r="MY43">
        <f t="shared" si="112"/>
        <v>1</v>
      </c>
      <c r="MZ43" s="218"/>
      <c r="NA43">
        <f t="shared" si="139"/>
        <v>0</v>
      </c>
      <c r="NB43">
        <f t="shared" si="113"/>
        <v>0</v>
      </c>
      <c r="NC43">
        <f t="shared" si="114"/>
        <v>0</v>
      </c>
      <c r="ND43">
        <f t="shared" si="115"/>
        <v>0</v>
      </c>
      <c r="NE43" s="253"/>
      <c r="NF43" s="206">
        <v>42535</v>
      </c>
      <c r="NG43">
        <v>60</v>
      </c>
      <c r="NH43" t="str">
        <f t="shared" si="87"/>
        <v>TRUE</v>
      </c>
      <c r="NI43">
        <f>VLOOKUP($A43,'FuturesInfo (3)'!$A$2:$V$80,22)</f>
        <v>2</v>
      </c>
      <c r="NJ43" s="257">
        <v>2</v>
      </c>
      <c r="NK43">
        <f t="shared" si="116"/>
        <v>2</v>
      </c>
      <c r="NL43" s="139">
        <f>VLOOKUP($A43,'FuturesInfo (3)'!$A$2:$O$80,15)*NI43</f>
        <v>105800</v>
      </c>
      <c r="NM43" s="139">
        <f>VLOOKUP($A43,'FuturesInfo (3)'!$A$2:$O$80,15)*NK43</f>
        <v>105800</v>
      </c>
      <c r="NN43" s="200">
        <f t="shared" si="117"/>
        <v>0</v>
      </c>
      <c r="NO43" s="200">
        <f t="shared" si="118"/>
        <v>0</v>
      </c>
      <c r="NP43" s="200">
        <f t="shared" si="119"/>
        <v>0</v>
      </c>
      <c r="NQ43" s="200">
        <f t="shared" si="120"/>
        <v>0</v>
      </c>
      <c r="NR43" s="200">
        <f t="shared" si="145"/>
        <v>0</v>
      </c>
      <c r="NT43">
        <f t="shared" si="122"/>
        <v>1</v>
      </c>
      <c r="NU43" s="244"/>
      <c r="NV43" s="218"/>
      <c r="NW43" s="245"/>
      <c r="NX43">
        <f t="shared" si="143"/>
        <v>0</v>
      </c>
      <c r="NY43">
        <f t="shared" si="124"/>
        <v>0</v>
      </c>
      <c r="NZ43" s="218"/>
      <c r="OA43">
        <f t="shared" si="140"/>
        <v>1</v>
      </c>
      <c r="OB43">
        <f t="shared" si="125"/>
        <v>1</v>
      </c>
      <c r="OC43">
        <f t="shared" si="126"/>
        <v>1</v>
      </c>
      <c r="OD43">
        <f t="shared" si="127"/>
        <v>1</v>
      </c>
      <c r="OE43" s="253"/>
      <c r="OF43" s="206"/>
      <c r="OG43">
        <v>60</v>
      </c>
      <c r="OH43" t="str">
        <f t="shared" si="88"/>
        <v>FALSE</v>
      </c>
      <c r="OI43">
        <f>VLOOKUP($A43,'FuturesInfo (3)'!$A$2:$V$80,22)</f>
        <v>2</v>
      </c>
      <c r="OJ43" s="257"/>
      <c r="OK43">
        <f t="shared" si="128"/>
        <v>2</v>
      </c>
      <c r="OL43" s="139">
        <f>VLOOKUP($A43,'FuturesInfo (3)'!$A$2:$O$80,15)*OI43</f>
        <v>105800</v>
      </c>
      <c r="OM43" s="139">
        <f>VLOOKUP($A43,'FuturesInfo (3)'!$A$2:$O$80,15)*OK43</f>
        <v>105800</v>
      </c>
      <c r="ON43" s="200">
        <f t="shared" si="129"/>
        <v>0</v>
      </c>
      <c r="OO43" s="200">
        <f t="shared" si="130"/>
        <v>0</v>
      </c>
      <c r="OP43" s="200">
        <f t="shared" si="131"/>
        <v>0</v>
      </c>
      <c r="OQ43" s="200">
        <f t="shared" si="132"/>
        <v>0</v>
      </c>
      <c r="OR43" s="200">
        <f t="shared" si="146"/>
        <v>0</v>
      </c>
    </row>
    <row r="44" spans="1:408"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4"/>
        <v>0</v>
      </c>
      <c r="BH44">
        <v>1</v>
      </c>
      <c r="BI44">
        <v>1</v>
      </c>
      <c r="BJ44">
        <f t="shared" si="89"/>
        <v>1</v>
      </c>
      <c r="BK44" s="1">
        <v>3.8476524449599999E-3</v>
      </c>
      <c r="BL44" s="2">
        <v>10</v>
      </c>
      <c r="BM44">
        <v>60</v>
      </c>
      <c r="BN44" t="str">
        <f t="shared" si="135"/>
        <v>TRUE</v>
      </c>
      <c r="BO44">
        <f>VLOOKUP($A44,'FuturesInfo (3)'!$A$2:$V$80,22)</f>
        <v>1</v>
      </c>
      <c r="BP44">
        <f t="shared" si="160"/>
        <v>1</v>
      </c>
      <c r="BQ44" s="139">
        <f>VLOOKUP($A44,'FuturesInfo (3)'!$A$2:$O$80,15)*BP44</f>
        <v>131756.75675675677</v>
      </c>
      <c r="BR44" s="145">
        <f t="shared" si="90"/>
        <v>506.95420727513516</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131756.75675675677</v>
      </c>
      <c r="CH44" s="145">
        <f t="shared" si="76"/>
        <v>639.25455706520279</v>
      </c>
      <c r="CI44" s="145">
        <f t="shared" si="92"/>
        <v>-639.25455706520279</v>
      </c>
      <c r="CK44">
        <f t="shared" si="77"/>
        <v>1</v>
      </c>
      <c r="CL44">
        <v>1</v>
      </c>
      <c r="CM44">
        <v>-1</v>
      </c>
      <c r="CN44">
        <v>1</v>
      </c>
      <c r="CO44">
        <f t="shared" si="136"/>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131756.75675675677</v>
      </c>
      <c r="CY44" s="200">
        <f t="shared" si="94"/>
        <v>413.509207145169</v>
      </c>
      <c r="CZ44" s="200">
        <f t="shared" si="95"/>
        <v>-413.509207145169</v>
      </c>
      <c r="DB44">
        <f t="shared" si="81"/>
        <v>1</v>
      </c>
      <c r="DC44">
        <v>1</v>
      </c>
      <c r="DD44">
        <v>-1</v>
      </c>
      <c r="DE44">
        <v>1</v>
      </c>
      <c r="DF44">
        <f t="shared" si="137"/>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131756.75675675677</v>
      </c>
      <c r="DP44" s="200">
        <f t="shared" si="85"/>
        <v>2073.7610444533784</v>
      </c>
      <c r="DQ44" s="200">
        <f t="shared" si="97"/>
        <v>-2073.7610444533784</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1273</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v>-1</v>
      </c>
      <c r="KU44" s="244">
        <v>1</v>
      </c>
      <c r="KV44" s="218">
        <v>1</v>
      </c>
      <c r="KW44" s="245">
        <v>6</v>
      </c>
      <c r="KX44">
        <v>1</v>
      </c>
      <c r="KY44">
        <v>1</v>
      </c>
      <c r="KZ44" s="218">
        <v>1</v>
      </c>
      <c r="LA44">
        <v>1</v>
      </c>
      <c r="LB44">
        <v>1</v>
      </c>
      <c r="LC44">
        <v>1</v>
      </c>
      <c r="LD44">
        <v>1</v>
      </c>
      <c r="LE44" s="253">
        <v>1.7970666266199999E-2</v>
      </c>
      <c r="LF44" s="206">
        <v>42529</v>
      </c>
      <c r="LG44">
        <v>60</v>
      </c>
      <c r="LH44" t="s">
        <v>1273</v>
      </c>
      <c r="LI44">
        <v>1</v>
      </c>
      <c r="LJ44" s="257">
        <v>2</v>
      </c>
      <c r="LK44">
        <v>1</v>
      </c>
      <c r="LL44" s="139">
        <v>130862.29086229087</v>
      </c>
      <c r="LM44" s="139">
        <v>130862.29086229087</v>
      </c>
      <c r="LN44" s="200">
        <v>2351.6825559166232</v>
      </c>
      <c r="LO44" s="200">
        <v>2351.6825559166232</v>
      </c>
      <c r="LP44" s="200">
        <v>2351.6825559166232</v>
      </c>
      <c r="LQ44" s="200">
        <v>2351.6825559166232</v>
      </c>
      <c r="LR44" s="200">
        <v>2351.6825559166232</v>
      </c>
      <c r="LT44">
        <f t="shared" si="98"/>
        <v>1</v>
      </c>
      <c r="LU44" s="244">
        <v>1</v>
      </c>
      <c r="LV44" s="218">
        <v>1</v>
      </c>
      <c r="LW44" s="245">
        <v>7</v>
      </c>
      <c r="LX44">
        <f t="shared" si="141"/>
        <v>1</v>
      </c>
      <c r="LY44">
        <f t="shared" si="100"/>
        <v>1</v>
      </c>
      <c r="LZ44" s="218">
        <v>1</v>
      </c>
      <c r="MA44">
        <f t="shared" si="138"/>
        <v>1</v>
      </c>
      <c r="MB44">
        <f t="shared" si="101"/>
        <v>1</v>
      </c>
      <c r="MC44">
        <f t="shared" si="102"/>
        <v>1</v>
      </c>
      <c r="MD44">
        <f t="shared" si="103"/>
        <v>1</v>
      </c>
      <c r="ME44" s="253">
        <v>6.8351691581399997E-3</v>
      </c>
      <c r="MF44" s="206">
        <v>42529</v>
      </c>
      <c r="MG44">
        <v>60</v>
      </c>
      <c r="MH44" t="str">
        <f t="shared" si="86"/>
        <v>TRUE</v>
      </c>
      <c r="MI44">
        <f>VLOOKUP($A44,'FuturesInfo (3)'!$A$2:$V$80,22)</f>
        <v>1</v>
      </c>
      <c r="MJ44" s="257">
        <v>2</v>
      </c>
      <c r="MK44">
        <f t="shared" si="104"/>
        <v>1</v>
      </c>
      <c r="ML44" s="139">
        <f>VLOOKUP($A44,'FuturesInfo (3)'!$A$2:$O$80,15)*MI44</f>
        <v>131756.75675675677</v>
      </c>
      <c r="MM44" s="139">
        <f>VLOOKUP($A44,'FuturesInfo (3)'!$A$2:$O$80,15)*MK44</f>
        <v>131756.75675675677</v>
      </c>
      <c r="MN44" s="200">
        <f t="shared" si="105"/>
        <v>900.57972016033796</v>
      </c>
      <c r="MO44" s="200">
        <f t="shared" si="106"/>
        <v>900.57972016033796</v>
      </c>
      <c r="MP44" s="200">
        <f t="shared" si="107"/>
        <v>900.57972016033796</v>
      </c>
      <c r="MQ44" s="200">
        <f t="shared" si="108"/>
        <v>900.57972016033796</v>
      </c>
      <c r="MR44" s="200">
        <f t="shared" si="144"/>
        <v>900.57972016033796</v>
      </c>
      <c r="MT44">
        <f t="shared" si="110"/>
        <v>1</v>
      </c>
      <c r="MU44" s="244">
        <v>-1</v>
      </c>
      <c r="MV44" s="218">
        <v>1</v>
      </c>
      <c r="MW44" s="245">
        <v>-3</v>
      </c>
      <c r="MX44">
        <f t="shared" si="142"/>
        <v>-1</v>
      </c>
      <c r="MY44">
        <f t="shared" si="112"/>
        <v>-1</v>
      </c>
      <c r="MZ44" s="218"/>
      <c r="NA44">
        <f t="shared" si="139"/>
        <v>0</v>
      </c>
      <c r="NB44">
        <f t="shared" si="113"/>
        <v>0</v>
      </c>
      <c r="NC44">
        <f t="shared" si="114"/>
        <v>0</v>
      </c>
      <c r="ND44">
        <f t="shared" si="115"/>
        <v>0</v>
      </c>
      <c r="NE44" s="253"/>
      <c r="NF44" s="206">
        <v>42529</v>
      </c>
      <c r="NG44">
        <v>60</v>
      </c>
      <c r="NH44" t="str">
        <f t="shared" si="87"/>
        <v>TRUE</v>
      </c>
      <c r="NI44">
        <f>VLOOKUP($A44,'FuturesInfo (3)'!$A$2:$V$80,22)</f>
        <v>1</v>
      </c>
      <c r="NJ44" s="257">
        <v>1</v>
      </c>
      <c r="NK44">
        <f t="shared" si="116"/>
        <v>1</v>
      </c>
      <c r="NL44" s="139">
        <f>VLOOKUP($A44,'FuturesInfo (3)'!$A$2:$O$80,15)*NI44</f>
        <v>131756.75675675677</v>
      </c>
      <c r="NM44" s="139">
        <f>VLOOKUP($A44,'FuturesInfo (3)'!$A$2:$O$80,15)*NK44</f>
        <v>131756.75675675677</v>
      </c>
      <c r="NN44" s="200">
        <f t="shared" si="117"/>
        <v>0</v>
      </c>
      <c r="NO44" s="200">
        <f t="shared" si="118"/>
        <v>0</v>
      </c>
      <c r="NP44" s="200">
        <f t="shared" si="119"/>
        <v>0</v>
      </c>
      <c r="NQ44" s="200">
        <f t="shared" si="120"/>
        <v>0</v>
      </c>
      <c r="NR44" s="200">
        <f t="shared" si="145"/>
        <v>0</v>
      </c>
      <c r="NT44">
        <f t="shared" si="122"/>
        <v>-1</v>
      </c>
      <c r="NU44" s="244"/>
      <c r="NV44" s="218"/>
      <c r="NW44" s="245"/>
      <c r="NX44">
        <f t="shared" si="143"/>
        <v>0</v>
      </c>
      <c r="NY44">
        <f t="shared" si="124"/>
        <v>0</v>
      </c>
      <c r="NZ44" s="218"/>
      <c r="OA44">
        <f t="shared" si="140"/>
        <v>1</v>
      </c>
      <c r="OB44">
        <f t="shared" si="125"/>
        <v>1</v>
      </c>
      <c r="OC44">
        <f t="shared" si="126"/>
        <v>1</v>
      </c>
      <c r="OD44">
        <f t="shared" si="127"/>
        <v>1</v>
      </c>
      <c r="OE44" s="253"/>
      <c r="OF44" s="206"/>
      <c r="OG44">
        <v>60</v>
      </c>
      <c r="OH44" t="str">
        <f t="shared" si="88"/>
        <v>FALSE</v>
      </c>
      <c r="OI44">
        <f>VLOOKUP($A44,'FuturesInfo (3)'!$A$2:$V$80,22)</f>
        <v>1</v>
      </c>
      <c r="OJ44" s="257"/>
      <c r="OK44">
        <f t="shared" si="128"/>
        <v>1</v>
      </c>
      <c r="OL44" s="139">
        <f>VLOOKUP($A44,'FuturesInfo (3)'!$A$2:$O$80,15)*OI44</f>
        <v>131756.75675675677</v>
      </c>
      <c r="OM44" s="139">
        <f>VLOOKUP($A44,'FuturesInfo (3)'!$A$2:$O$80,15)*OK44</f>
        <v>131756.75675675677</v>
      </c>
      <c r="ON44" s="200">
        <f t="shared" si="129"/>
        <v>0</v>
      </c>
      <c r="OO44" s="200">
        <f t="shared" si="130"/>
        <v>0</v>
      </c>
      <c r="OP44" s="200">
        <f t="shared" si="131"/>
        <v>0</v>
      </c>
      <c r="OQ44" s="200">
        <f t="shared" si="132"/>
        <v>0</v>
      </c>
      <c r="OR44" s="200">
        <f t="shared" si="146"/>
        <v>0</v>
      </c>
    </row>
    <row r="45" spans="1:408"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4"/>
        <v>0</v>
      </c>
      <c r="BH45">
        <v>1</v>
      </c>
      <c r="BI45">
        <v>1</v>
      </c>
      <c r="BJ45">
        <f t="shared" si="89"/>
        <v>1</v>
      </c>
      <c r="BK45" s="1">
        <v>6.6048435519399998E-3</v>
      </c>
      <c r="BL45" s="2">
        <v>10</v>
      </c>
      <c r="BM45">
        <v>60</v>
      </c>
      <c r="BN45" t="str">
        <f t="shared" si="135"/>
        <v>TRUE</v>
      </c>
      <c r="BO45">
        <f>VLOOKUP($A45,'FuturesInfo (3)'!$A$2:$V$80,22)</f>
        <v>1</v>
      </c>
      <c r="BP45">
        <f t="shared" si="160"/>
        <v>1</v>
      </c>
      <c r="BQ45" s="139">
        <f>VLOOKUP($A45,'FuturesInfo (3)'!$A$2:$O$80,15)*BP45</f>
        <v>64104.6</v>
      </c>
      <c r="BR45" s="145">
        <f t="shared" si="90"/>
        <v>423.40085395969288</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64104.6</v>
      </c>
      <c r="CH45" s="145">
        <f t="shared" si="76"/>
        <v>-879.48384146200749</v>
      </c>
      <c r="CI45" s="145">
        <f t="shared" si="92"/>
        <v>879.48384146200749</v>
      </c>
      <c r="CK45">
        <f t="shared" si="77"/>
        <v>1</v>
      </c>
      <c r="CL45">
        <v>-1</v>
      </c>
      <c r="CM45">
        <v>-1</v>
      </c>
      <c r="CN45">
        <v>1</v>
      </c>
      <c r="CO45">
        <f t="shared" si="136"/>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64104.6</v>
      </c>
      <c r="CY45" s="200">
        <f t="shared" si="94"/>
        <v>-646.17230024843286</v>
      </c>
      <c r="CZ45" s="200">
        <f t="shared" si="95"/>
        <v>-646.17230024843286</v>
      </c>
      <c r="DB45">
        <f t="shared" si="81"/>
        <v>-1</v>
      </c>
      <c r="DC45">
        <v>1</v>
      </c>
      <c r="DD45">
        <v>-1</v>
      </c>
      <c r="DE45">
        <v>1</v>
      </c>
      <c r="DF45">
        <f t="shared" si="137"/>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64104.6</v>
      </c>
      <c r="DP45" s="200">
        <f t="shared" si="85"/>
        <v>1637.6931940672921</v>
      </c>
      <c r="DQ45" s="200">
        <f t="shared" si="97"/>
        <v>-1637.6931940672921</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1273</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v>-1</v>
      </c>
      <c r="KU45" s="244">
        <v>1</v>
      </c>
      <c r="KV45" s="218">
        <v>-1</v>
      </c>
      <c r="KW45" s="245">
        <v>7</v>
      </c>
      <c r="KX45">
        <v>1</v>
      </c>
      <c r="KY45">
        <v>-1</v>
      </c>
      <c r="KZ45" s="218">
        <v>1</v>
      </c>
      <c r="LA45">
        <v>1</v>
      </c>
      <c r="LB45">
        <v>0</v>
      </c>
      <c r="LC45">
        <v>1</v>
      </c>
      <c r="LD45">
        <v>0</v>
      </c>
      <c r="LE45" s="253">
        <v>3.0842950664800001E-2</v>
      </c>
      <c r="LF45" s="206">
        <v>42529</v>
      </c>
      <c r="LG45">
        <v>60</v>
      </c>
      <c r="LH45" t="s">
        <v>1273</v>
      </c>
      <c r="LI45">
        <v>1</v>
      </c>
      <c r="LJ45" s="257">
        <v>1</v>
      </c>
      <c r="LK45">
        <v>1</v>
      </c>
      <c r="LL45" s="139">
        <v>64150.8</v>
      </c>
      <c r="LM45" s="139">
        <v>64150.8</v>
      </c>
      <c r="LN45" s="200">
        <v>1978.599959507452</v>
      </c>
      <c r="LO45" s="200">
        <v>1978.599959507452</v>
      </c>
      <c r="LP45" s="200">
        <v>-1978.599959507452</v>
      </c>
      <c r="LQ45" s="200">
        <v>1978.599959507452</v>
      </c>
      <c r="LR45" s="200">
        <v>-1978.599959507452</v>
      </c>
      <c r="LT45">
        <f t="shared" si="98"/>
        <v>1</v>
      </c>
      <c r="LU45" s="244">
        <v>1</v>
      </c>
      <c r="LV45" s="218">
        <v>1</v>
      </c>
      <c r="LW45" s="245">
        <v>-2</v>
      </c>
      <c r="LX45">
        <f t="shared" si="141"/>
        <v>-1</v>
      </c>
      <c r="LY45">
        <f t="shared" si="100"/>
        <v>-1</v>
      </c>
      <c r="LZ45" s="218">
        <v>-1</v>
      </c>
      <c r="MA45">
        <f t="shared" si="138"/>
        <v>0</v>
      </c>
      <c r="MB45">
        <f t="shared" si="101"/>
        <v>0</v>
      </c>
      <c r="MC45">
        <f t="shared" si="102"/>
        <v>1</v>
      </c>
      <c r="MD45">
        <f t="shared" si="103"/>
        <v>1</v>
      </c>
      <c r="ME45" s="253">
        <v>-7.0053711946700004E-3</v>
      </c>
      <c r="MF45" s="206">
        <v>42529</v>
      </c>
      <c r="MG45">
        <v>60</v>
      </c>
      <c r="MH45" t="str">
        <f t="shared" si="86"/>
        <v>TRUE</v>
      </c>
      <c r="MI45">
        <f>VLOOKUP($A45,'FuturesInfo (3)'!$A$2:$V$80,22)</f>
        <v>1</v>
      </c>
      <c r="MJ45" s="257">
        <v>2</v>
      </c>
      <c r="MK45">
        <f t="shared" si="104"/>
        <v>1</v>
      </c>
      <c r="ML45" s="139">
        <f>VLOOKUP($A45,'FuturesInfo (3)'!$A$2:$O$80,15)*MI45</f>
        <v>64104.6</v>
      </c>
      <c r="MM45" s="139">
        <f>VLOOKUP($A45,'FuturesInfo (3)'!$A$2:$O$80,15)*MK45</f>
        <v>64104.6</v>
      </c>
      <c r="MN45" s="200">
        <f t="shared" si="105"/>
        <v>-449.0765182858425</v>
      </c>
      <c r="MO45" s="200">
        <f t="shared" si="106"/>
        <v>-449.0765182858425</v>
      </c>
      <c r="MP45" s="200">
        <f t="shared" si="107"/>
        <v>-449.0765182858425</v>
      </c>
      <c r="MQ45" s="200">
        <f t="shared" si="108"/>
        <v>449.0765182858425</v>
      </c>
      <c r="MR45" s="200">
        <f t="shared" si="144"/>
        <v>449.0765182858425</v>
      </c>
      <c r="MT45">
        <f t="shared" si="110"/>
        <v>1</v>
      </c>
      <c r="MU45" s="244">
        <v>1</v>
      </c>
      <c r="MV45" s="218">
        <v>1</v>
      </c>
      <c r="MW45" s="245">
        <v>-3</v>
      </c>
      <c r="MX45">
        <f t="shared" si="142"/>
        <v>1</v>
      </c>
      <c r="MY45">
        <f t="shared" si="112"/>
        <v>-1</v>
      </c>
      <c r="MZ45" s="218"/>
      <c r="NA45">
        <f t="shared" si="139"/>
        <v>0</v>
      </c>
      <c r="NB45">
        <f t="shared" si="113"/>
        <v>0</v>
      </c>
      <c r="NC45">
        <f t="shared" si="114"/>
        <v>0</v>
      </c>
      <c r="ND45">
        <f t="shared" si="115"/>
        <v>0</v>
      </c>
      <c r="NE45" s="253"/>
      <c r="NF45" s="206">
        <v>42529</v>
      </c>
      <c r="NG45">
        <v>60</v>
      </c>
      <c r="NH45" t="str">
        <f t="shared" si="87"/>
        <v>TRUE</v>
      </c>
      <c r="NI45">
        <f>VLOOKUP($A45,'FuturesInfo (3)'!$A$2:$V$80,22)</f>
        <v>1</v>
      </c>
      <c r="NJ45" s="257">
        <v>1</v>
      </c>
      <c r="NK45">
        <f t="shared" si="116"/>
        <v>1</v>
      </c>
      <c r="NL45" s="139">
        <f>VLOOKUP($A45,'FuturesInfo (3)'!$A$2:$O$80,15)*NI45</f>
        <v>64104.6</v>
      </c>
      <c r="NM45" s="139">
        <f>VLOOKUP($A45,'FuturesInfo (3)'!$A$2:$O$80,15)*NK45</f>
        <v>64104.6</v>
      </c>
      <c r="NN45" s="200">
        <f t="shared" si="117"/>
        <v>0</v>
      </c>
      <c r="NO45" s="200">
        <f t="shared" si="118"/>
        <v>0</v>
      </c>
      <c r="NP45" s="200">
        <f t="shared" si="119"/>
        <v>0</v>
      </c>
      <c r="NQ45" s="200">
        <f t="shared" si="120"/>
        <v>0</v>
      </c>
      <c r="NR45" s="200">
        <f t="shared" si="145"/>
        <v>0</v>
      </c>
      <c r="NT45">
        <f t="shared" si="122"/>
        <v>1</v>
      </c>
      <c r="NU45" s="244"/>
      <c r="NV45" s="218"/>
      <c r="NW45" s="245"/>
      <c r="NX45">
        <f t="shared" si="143"/>
        <v>0</v>
      </c>
      <c r="NY45">
        <f t="shared" si="124"/>
        <v>0</v>
      </c>
      <c r="NZ45" s="218"/>
      <c r="OA45">
        <f t="shared" si="140"/>
        <v>1</v>
      </c>
      <c r="OB45">
        <f t="shared" si="125"/>
        <v>1</v>
      </c>
      <c r="OC45">
        <f t="shared" si="126"/>
        <v>1</v>
      </c>
      <c r="OD45">
        <f t="shared" si="127"/>
        <v>1</v>
      </c>
      <c r="OE45" s="253"/>
      <c r="OF45" s="206"/>
      <c r="OG45">
        <v>60</v>
      </c>
      <c r="OH45" t="str">
        <f t="shared" si="88"/>
        <v>FALSE</v>
      </c>
      <c r="OI45">
        <f>VLOOKUP($A45,'FuturesInfo (3)'!$A$2:$V$80,22)</f>
        <v>1</v>
      </c>
      <c r="OJ45" s="257"/>
      <c r="OK45">
        <f t="shared" si="128"/>
        <v>1</v>
      </c>
      <c r="OL45" s="139">
        <f>VLOOKUP($A45,'FuturesInfo (3)'!$A$2:$O$80,15)*OI45</f>
        <v>64104.6</v>
      </c>
      <c r="OM45" s="139">
        <f>VLOOKUP($A45,'FuturesInfo (3)'!$A$2:$O$80,15)*OK45</f>
        <v>64104.6</v>
      </c>
      <c r="ON45" s="200">
        <f t="shared" si="129"/>
        <v>0</v>
      </c>
      <c r="OO45" s="200">
        <f t="shared" si="130"/>
        <v>0</v>
      </c>
      <c r="OP45" s="200">
        <f t="shared" si="131"/>
        <v>0</v>
      </c>
      <c r="OQ45" s="200">
        <f t="shared" si="132"/>
        <v>0</v>
      </c>
      <c r="OR45" s="200">
        <f t="shared" si="146"/>
        <v>0</v>
      </c>
    </row>
    <row r="46" spans="1:408"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4"/>
        <v>-2</v>
      </c>
      <c r="BH46">
        <v>-1</v>
      </c>
      <c r="BI46">
        <v>1</v>
      </c>
      <c r="BJ46">
        <f t="shared" si="89"/>
        <v>0</v>
      </c>
      <c r="BK46" s="1">
        <v>6.1894068028700002E-3</v>
      </c>
      <c r="BL46" s="2">
        <v>10</v>
      </c>
      <c r="BM46">
        <v>60</v>
      </c>
      <c r="BN46" t="str">
        <f t="shared" si="135"/>
        <v>TRUE</v>
      </c>
      <c r="BO46">
        <f>VLOOKUP($A46,'FuturesInfo (3)'!$A$2:$V$80,22)</f>
        <v>2</v>
      </c>
      <c r="BP46">
        <f t="shared" si="160"/>
        <v>2</v>
      </c>
      <c r="BQ46" s="139">
        <f>VLOOKUP($A46,'FuturesInfo (3)'!$A$2:$O$80,15)*BP46</f>
        <v>239350</v>
      </c>
      <c r="BR46" s="145">
        <f t="shared" si="90"/>
        <v>-1481.4345182669344</v>
      </c>
      <c r="BT46">
        <f t="shared" si="91"/>
        <v>-1</v>
      </c>
      <c r="BU46">
        <v>1</v>
      </c>
      <c r="BV46">
        <v>1</v>
      </c>
      <c r="BW46">
        <v>1</v>
      </c>
      <c r="BX46">
        <f t="shared" ref="BX46:BX77" si="161">IF(BU46=BW46,1,0)</f>
        <v>1</v>
      </c>
      <c r="BY46">
        <f t="shared" ref="BY46:BY77" si="162">IF(BW46=BV46,1,0)</f>
        <v>1</v>
      </c>
      <c r="BZ46" s="188">
        <v>2.0577027762700002E-2</v>
      </c>
      <c r="CA46" s="2">
        <v>10</v>
      </c>
      <c r="CB46">
        <v>60</v>
      </c>
      <c r="CC46" t="str">
        <f t="shared" ref="CC46:CC77" si="163">IF(BU46="","FALSE","TRUE")</f>
        <v>TRUE</v>
      </c>
      <c r="CD46">
        <f>VLOOKUP($A46,'FuturesInfo (3)'!$A$2:$V$80,22)</f>
        <v>2</v>
      </c>
      <c r="CE46">
        <f t="shared" si="75"/>
        <v>2</v>
      </c>
      <c r="CF46">
        <f t="shared" si="75"/>
        <v>2</v>
      </c>
      <c r="CG46" s="139">
        <f>VLOOKUP($A46,'FuturesInfo (3)'!$A$2:$O$80,15)*CE46</f>
        <v>239350</v>
      </c>
      <c r="CH46" s="145">
        <f t="shared" ref="CH46:CH77" si="164">IF(BX46=1,ABS(CG46*BZ46),-ABS(CG46*BZ46))</f>
        <v>4925.1115950022449</v>
      </c>
      <c r="CI46" s="145">
        <f t="shared" si="92"/>
        <v>4925.1115950022449</v>
      </c>
      <c r="CK46">
        <f t="shared" ref="CK46:CK77" si="165">BU46</f>
        <v>1</v>
      </c>
      <c r="CL46">
        <v>1</v>
      </c>
      <c r="CM46">
        <v>1</v>
      </c>
      <c r="CN46">
        <v>-1</v>
      </c>
      <c r="CO46">
        <f t="shared" si="136"/>
        <v>0</v>
      </c>
      <c r="CP46">
        <f t="shared" ref="CP46:CP77" si="166">IF(CN46=CM46,1,0)</f>
        <v>0</v>
      </c>
      <c r="CQ46" s="1">
        <v>-6.40068273949E-3</v>
      </c>
      <c r="CR46" s="2">
        <v>10</v>
      </c>
      <c r="CS46">
        <v>60</v>
      </c>
      <c r="CT46" t="str">
        <f t="shared" ref="CT46:CT77" si="167">IF(CL46="","FALSE","TRUE")</f>
        <v>TRUE</v>
      </c>
      <c r="CU46">
        <f>VLOOKUP($A46,'FuturesInfo (3)'!$A$2:$V$80,22)</f>
        <v>2</v>
      </c>
      <c r="CV46">
        <f t="shared" ref="CV46:CV77" si="168">ROUND(IF(CL46=CM46,CU46*(1+$CV$95),CU46*(1-$CV$95)),0)</f>
        <v>3</v>
      </c>
      <c r="CW46">
        <f t="shared" si="93"/>
        <v>2</v>
      </c>
      <c r="CX46" s="139">
        <f>VLOOKUP($A46,'FuturesInfo (3)'!$A$2:$O$80,15)*CW46</f>
        <v>239350</v>
      </c>
      <c r="CY46" s="200">
        <f t="shared" ref="CY46:CY77" si="169">IF(CO46=1,ABS(CX46*CQ46),-ABS(CX46*CQ46))</f>
        <v>-1532.0034136969316</v>
      </c>
      <c r="CZ46" s="200">
        <f t="shared" si="95"/>
        <v>-1532.0034136969316</v>
      </c>
      <c r="DB46">
        <f t="shared" si="81"/>
        <v>1</v>
      </c>
      <c r="DC46">
        <v>-1</v>
      </c>
      <c r="DD46">
        <v>1</v>
      </c>
      <c r="DE46">
        <v>1</v>
      </c>
      <c r="DF46">
        <f t="shared" si="137"/>
        <v>0</v>
      </c>
      <c r="DG46">
        <f t="shared" si="82"/>
        <v>1</v>
      </c>
      <c r="DH46" s="1">
        <v>6.9787416791900001E-4</v>
      </c>
      <c r="DI46" s="2">
        <v>10</v>
      </c>
      <c r="DJ46">
        <v>60</v>
      </c>
      <c r="DK46" t="str">
        <f t="shared" si="83"/>
        <v>TRUE</v>
      </c>
      <c r="DL46">
        <f>VLOOKUP($A46,'FuturesInfo (3)'!$A$2:$V$80,22)</f>
        <v>2</v>
      </c>
      <c r="DM46">
        <f t="shared" si="84"/>
        <v>2</v>
      </c>
      <c r="DN46">
        <f t="shared" si="96"/>
        <v>2</v>
      </c>
      <c r="DO46" s="139">
        <f>VLOOKUP($A46,'FuturesInfo (3)'!$A$2:$O$80,15)*DN46</f>
        <v>239350</v>
      </c>
      <c r="DP46" s="200">
        <f t="shared" si="85"/>
        <v>-167.03618209141266</v>
      </c>
      <c r="DQ46" s="200">
        <f t="shared" si="97"/>
        <v>167.03618209141266</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1273</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v>1</v>
      </c>
      <c r="KU46" s="244">
        <v>1</v>
      </c>
      <c r="KV46" s="218">
        <v>1</v>
      </c>
      <c r="KW46" s="245">
        <v>-7</v>
      </c>
      <c r="KX46">
        <v>1</v>
      </c>
      <c r="KY46">
        <v>-1</v>
      </c>
      <c r="KZ46" s="218">
        <v>1</v>
      </c>
      <c r="LA46">
        <v>1</v>
      </c>
      <c r="LB46">
        <v>1</v>
      </c>
      <c r="LC46">
        <v>1</v>
      </c>
      <c r="LD46">
        <v>0</v>
      </c>
      <c r="LE46" s="253">
        <v>2.38961038961E-3</v>
      </c>
      <c r="LF46" s="206">
        <v>42529</v>
      </c>
      <c r="LG46">
        <v>60</v>
      </c>
      <c r="LH46" t="s">
        <v>1273</v>
      </c>
      <c r="LI46">
        <v>2</v>
      </c>
      <c r="LJ46" s="257">
        <v>2</v>
      </c>
      <c r="LK46">
        <v>3</v>
      </c>
      <c r="LL46" s="139">
        <v>241200</v>
      </c>
      <c r="LM46" s="139">
        <v>361800</v>
      </c>
      <c r="LN46" s="200">
        <v>576.37402597393202</v>
      </c>
      <c r="LO46" s="200">
        <v>864.56103896089803</v>
      </c>
      <c r="LP46" s="200">
        <v>576.37402597393202</v>
      </c>
      <c r="LQ46" s="200">
        <v>576.37402597393202</v>
      </c>
      <c r="LR46" s="200">
        <v>-576.37402597393202</v>
      </c>
      <c r="LT46">
        <f t="shared" si="98"/>
        <v>1</v>
      </c>
      <c r="LU46" s="244">
        <v>1</v>
      </c>
      <c r="LV46" s="218">
        <v>1</v>
      </c>
      <c r="LW46" s="245">
        <v>-8</v>
      </c>
      <c r="LX46">
        <f t="shared" si="141"/>
        <v>1</v>
      </c>
      <c r="LY46">
        <f t="shared" si="100"/>
        <v>-1</v>
      </c>
      <c r="LZ46" s="218">
        <v>-1</v>
      </c>
      <c r="MA46">
        <f t="shared" si="138"/>
        <v>0</v>
      </c>
      <c r="MB46">
        <f t="shared" si="101"/>
        <v>0</v>
      </c>
      <c r="MC46">
        <f t="shared" si="102"/>
        <v>0</v>
      </c>
      <c r="MD46">
        <f t="shared" si="103"/>
        <v>1</v>
      </c>
      <c r="ME46" s="253">
        <v>-7.6699834162499998E-3</v>
      </c>
      <c r="MF46" s="206">
        <v>42529</v>
      </c>
      <c r="MG46">
        <v>60</v>
      </c>
      <c r="MH46" t="str">
        <f t="shared" si="86"/>
        <v>TRUE</v>
      </c>
      <c r="MI46">
        <f>VLOOKUP($A46,'FuturesInfo (3)'!$A$2:$V$80,22)</f>
        <v>2</v>
      </c>
      <c r="MJ46" s="257">
        <v>2</v>
      </c>
      <c r="MK46">
        <f t="shared" si="104"/>
        <v>3</v>
      </c>
      <c r="ML46" s="139">
        <f>VLOOKUP($A46,'FuturesInfo (3)'!$A$2:$O$80,15)*MI46</f>
        <v>239350</v>
      </c>
      <c r="MM46" s="139">
        <f>VLOOKUP($A46,'FuturesInfo (3)'!$A$2:$O$80,15)*MK46</f>
        <v>359025</v>
      </c>
      <c r="MN46" s="200">
        <f t="shared" si="105"/>
        <v>-1835.8105306794375</v>
      </c>
      <c r="MO46" s="200">
        <f t="shared" si="106"/>
        <v>-2753.7157960191562</v>
      </c>
      <c r="MP46" s="200">
        <f t="shared" si="107"/>
        <v>-1835.8105306794375</v>
      </c>
      <c r="MQ46" s="200">
        <f t="shared" si="108"/>
        <v>-1835.8105306794375</v>
      </c>
      <c r="MR46" s="200">
        <f t="shared" si="144"/>
        <v>1835.8105306794375</v>
      </c>
      <c r="MT46">
        <f t="shared" si="110"/>
        <v>1</v>
      </c>
      <c r="MU46" s="244">
        <v>1</v>
      </c>
      <c r="MV46" s="218">
        <v>1</v>
      </c>
      <c r="MW46" s="245">
        <v>-9</v>
      </c>
      <c r="MX46">
        <f t="shared" si="142"/>
        <v>-1</v>
      </c>
      <c r="MY46">
        <f t="shared" si="112"/>
        <v>-1</v>
      </c>
      <c r="MZ46" s="218"/>
      <c r="NA46">
        <f t="shared" si="139"/>
        <v>0</v>
      </c>
      <c r="NB46">
        <f t="shared" si="113"/>
        <v>0</v>
      </c>
      <c r="NC46">
        <f t="shared" si="114"/>
        <v>0</v>
      </c>
      <c r="ND46">
        <f t="shared" si="115"/>
        <v>0</v>
      </c>
      <c r="NE46" s="253"/>
      <c r="NF46" s="206">
        <v>42529</v>
      </c>
      <c r="NG46">
        <v>60</v>
      </c>
      <c r="NH46" t="str">
        <f t="shared" si="87"/>
        <v>TRUE</v>
      </c>
      <c r="NI46">
        <f>VLOOKUP($A46,'FuturesInfo (3)'!$A$2:$V$80,22)</f>
        <v>2</v>
      </c>
      <c r="NJ46" s="257">
        <v>1</v>
      </c>
      <c r="NK46">
        <f t="shared" si="116"/>
        <v>3</v>
      </c>
      <c r="NL46" s="139">
        <f>VLOOKUP($A46,'FuturesInfo (3)'!$A$2:$O$80,15)*NI46</f>
        <v>239350</v>
      </c>
      <c r="NM46" s="139">
        <f>VLOOKUP($A46,'FuturesInfo (3)'!$A$2:$O$80,15)*NK46</f>
        <v>359025</v>
      </c>
      <c r="NN46" s="200">
        <f t="shared" si="117"/>
        <v>0</v>
      </c>
      <c r="NO46" s="200">
        <f t="shared" si="118"/>
        <v>0</v>
      </c>
      <c r="NP46" s="200">
        <f t="shared" si="119"/>
        <v>0</v>
      </c>
      <c r="NQ46" s="200">
        <f t="shared" si="120"/>
        <v>0</v>
      </c>
      <c r="NR46" s="200">
        <f t="shared" si="145"/>
        <v>0</v>
      </c>
      <c r="NT46">
        <f t="shared" si="122"/>
        <v>1</v>
      </c>
      <c r="NU46" s="244"/>
      <c r="NV46" s="218"/>
      <c r="NW46" s="245"/>
      <c r="NX46">
        <f t="shared" si="143"/>
        <v>0</v>
      </c>
      <c r="NY46">
        <f t="shared" si="124"/>
        <v>0</v>
      </c>
      <c r="NZ46" s="218"/>
      <c r="OA46">
        <f t="shared" si="140"/>
        <v>1</v>
      </c>
      <c r="OB46">
        <f t="shared" si="125"/>
        <v>1</v>
      </c>
      <c r="OC46">
        <f t="shared" si="126"/>
        <v>1</v>
      </c>
      <c r="OD46">
        <f t="shared" si="127"/>
        <v>1</v>
      </c>
      <c r="OE46" s="253"/>
      <c r="OF46" s="206"/>
      <c r="OG46">
        <v>60</v>
      </c>
      <c r="OH46" t="str">
        <f t="shared" si="88"/>
        <v>FALSE</v>
      </c>
      <c r="OI46">
        <f>VLOOKUP($A46,'FuturesInfo (3)'!$A$2:$V$80,22)</f>
        <v>2</v>
      </c>
      <c r="OJ46" s="257"/>
      <c r="OK46">
        <f t="shared" si="128"/>
        <v>2</v>
      </c>
      <c r="OL46" s="139">
        <f>VLOOKUP($A46,'FuturesInfo (3)'!$A$2:$O$80,15)*OI46</f>
        <v>239350</v>
      </c>
      <c r="OM46" s="139">
        <f>VLOOKUP($A46,'FuturesInfo (3)'!$A$2:$O$80,15)*OK46</f>
        <v>239350</v>
      </c>
      <c r="ON46" s="200">
        <f t="shared" si="129"/>
        <v>0</v>
      </c>
      <c r="OO46" s="200">
        <f t="shared" si="130"/>
        <v>0</v>
      </c>
      <c r="OP46" s="200">
        <f t="shared" si="131"/>
        <v>0</v>
      </c>
      <c r="OQ46" s="200">
        <f t="shared" si="132"/>
        <v>0</v>
      </c>
      <c r="OR46" s="200">
        <f t="shared" si="146"/>
        <v>0</v>
      </c>
    </row>
    <row r="47" spans="1:408"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4"/>
        <v>-2</v>
      </c>
      <c r="BH47">
        <v>-1</v>
      </c>
      <c r="BI47">
        <v>1</v>
      </c>
      <c r="BJ47">
        <f t="shared" si="89"/>
        <v>0</v>
      </c>
      <c r="BK47" s="1">
        <v>9.0237899918000006E-3</v>
      </c>
      <c r="BL47" s="2">
        <v>10</v>
      </c>
      <c r="BM47">
        <v>60</v>
      </c>
      <c r="BN47" t="str">
        <f t="shared" si="135"/>
        <v>TRUE</v>
      </c>
      <c r="BO47">
        <f>VLOOKUP($A47,'FuturesInfo (3)'!$A$2:$V$80,22)</f>
        <v>1</v>
      </c>
      <c r="BP47">
        <f t="shared" si="160"/>
        <v>1</v>
      </c>
      <c r="BQ47" s="139">
        <f>VLOOKUP($A47,'FuturesInfo (3)'!$A$2:$O$80,15)*BP47</f>
        <v>52856.249999999993</v>
      </c>
      <c r="BR47" s="145">
        <f t="shared" si="90"/>
        <v>-476.96369975407873</v>
      </c>
      <c r="BT47">
        <f t="shared" si="91"/>
        <v>-1</v>
      </c>
      <c r="BU47">
        <v>-1</v>
      </c>
      <c r="BV47">
        <v>-1</v>
      </c>
      <c r="BW47">
        <v>1</v>
      </c>
      <c r="BX47">
        <f t="shared" si="161"/>
        <v>0</v>
      </c>
      <c r="BY47">
        <f t="shared" si="162"/>
        <v>0</v>
      </c>
      <c r="BZ47" s="188">
        <v>3.3333333333299998E-2</v>
      </c>
      <c r="CA47" s="2">
        <v>10</v>
      </c>
      <c r="CB47">
        <v>60</v>
      </c>
      <c r="CC47" t="str">
        <f t="shared" si="163"/>
        <v>TRUE</v>
      </c>
      <c r="CD47">
        <f>VLOOKUP($A47,'FuturesInfo (3)'!$A$2:$V$80,22)</f>
        <v>1</v>
      </c>
      <c r="CE47">
        <f t="shared" si="75"/>
        <v>1</v>
      </c>
      <c r="CF47">
        <f t="shared" si="75"/>
        <v>1</v>
      </c>
      <c r="CG47" s="139">
        <f>VLOOKUP($A47,'FuturesInfo (3)'!$A$2:$O$80,15)*CE47</f>
        <v>52856.249999999993</v>
      </c>
      <c r="CH47" s="145">
        <f t="shared" si="164"/>
        <v>-1761.8749999982379</v>
      </c>
      <c r="CI47" s="145">
        <f t="shared" si="92"/>
        <v>-1761.8749999982379</v>
      </c>
      <c r="CK47">
        <f t="shared" si="165"/>
        <v>-1</v>
      </c>
      <c r="CL47">
        <v>-1</v>
      </c>
      <c r="CM47">
        <v>-1</v>
      </c>
      <c r="CN47">
        <v>1</v>
      </c>
      <c r="CO47">
        <f t="shared" si="136"/>
        <v>0</v>
      </c>
      <c r="CP47">
        <f t="shared" si="166"/>
        <v>0</v>
      </c>
      <c r="CQ47" s="1">
        <v>3.6191974823000003E-2</v>
      </c>
      <c r="CR47" s="2">
        <v>10</v>
      </c>
      <c r="CS47">
        <v>60</v>
      </c>
      <c r="CT47" t="str">
        <f t="shared" si="167"/>
        <v>TRUE</v>
      </c>
      <c r="CU47">
        <f>VLOOKUP($A47,'FuturesInfo (3)'!$A$2:$V$80,22)</f>
        <v>1</v>
      </c>
      <c r="CV47">
        <f t="shared" si="168"/>
        <v>1</v>
      </c>
      <c r="CW47">
        <f t="shared" si="93"/>
        <v>1</v>
      </c>
      <c r="CX47" s="139">
        <f>VLOOKUP($A47,'FuturesInfo (3)'!$A$2:$O$80,15)*CW47</f>
        <v>52856.249999999993</v>
      </c>
      <c r="CY47" s="200">
        <f t="shared" si="169"/>
        <v>-1912.9720692381936</v>
      </c>
      <c r="CZ47" s="200">
        <f t="shared" si="95"/>
        <v>-1912.9720692381936</v>
      </c>
      <c r="DB47">
        <f t="shared" si="81"/>
        <v>-1</v>
      </c>
      <c r="DC47">
        <v>-1</v>
      </c>
      <c r="DD47">
        <v>1</v>
      </c>
      <c r="DE47">
        <v>1</v>
      </c>
      <c r="DF47">
        <f t="shared" si="137"/>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52856.249999999993</v>
      </c>
      <c r="DP47" s="200">
        <f t="shared" si="85"/>
        <v>-200.66913439615948</v>
      </c>
      <c r="DQ47" s="200">
        <f t="shared" si="97"/>
        <v>200.66913439615948</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1273</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v>-1</v>
      </c>
      <c r="KU47" s="244">
        <v>1</v>
      </c>
      <c r="KV47" s="218">
        <v>-1</v>
      </c>
      <c r="KW47" s="245">
        <v>-14</v>
      </c>
      <c r="KX47">
        <v>-1</v>
      </c>
      <c r="KY47">
        <v>1</v>
      </c>
      <c r="KZ47" s="218">
        <v>-1</v>
      </c>
      <c r="LA47">
        <v>0</v>
      </c>
      <c r="LB47">
        <v>1</v>
      </c>
      <c r="LC47">
        <v>1</v>
      </c>
      <c r="LD47">
        <v>0</v>
      </c>
      <c r="LE47" s="253">
        <v>-1.08505425271E-2</v>
      </c>
      <c r="LF47" s="206">
        <v>42530</v>
      </c>
      <c r="LG47">
        <v>60</v>
      </c>
      <c r="LH47" t="s">
        <v>1273</v>
      </c>
      <c r="LI47">
        <v>1</v>
      </c>
      <c r="LJ47" s="257">
        <v>2</v>
      </c>
      <c r="LK47">
        <v>1</v>
      </c>
      <c r="LL47" s="139">
        <v>52987.500000000007</v>
      </c>
      <c r="LM47" s="139">
        <v>52987.500000000007</v>
      </c>
      <c r="LN47" s="200">
        <v>-574.94312215471132</v>
      </c>
      <c r="LO47" s="200">
        <v>-574.94312215471132</v>
      </c>
      <c r="LP47" s="200">
        <v>574.94312215471132</v>
      </c>
      <c r="LQ47" s="200">
        <v>574.94312215471132</v>
      </c>
      <c r="LR47" s="200">
        <v>-574.94312215471132</v>
      </c>
      <c r="LT47">
        <f t="shared" si="98"/>
        <v>1</v>
      </c>
      <c r="LU47" s="244">
        <v>1</v>
      </c>
      <c r="LV47" s="218">
        <v>-1</v>
      </c>
      <c r="LW47" s="245">
        <v>-7</v>
      </c>
      <c r="LX47">
        <f t="shared" si="141"/>
        <v>-1</v>
      </c>
      <c r="LY47">
        <f t="shared" si="100"/>
        <v>1</v>
      </c>
      <c r="LZ47" s="218">
        <v>-1</v>
      </c>
      <c r="MA47">
        <f t="shared" si="138"/>
        <v>0</v>
      </c>
      <c r="MB47">
        <f t="shared" si="101"/>
        <v>1</v>
      </c>
      <c r="MC47">
        <f t="shared" si="102"/>
        <v>1</v>
      </c>
      <c r="MD47">
        <f t="shared" si="103"/>
        <v>0</v>
      </c>
      <c r="ME47" s="253">
        <v>-2.4769992922900001E-3</v>
      </c>
      <c r="MF47" s="206">
        <v>42530</v>
      </c>
      <c r="MG47">
        <v>60</v>
      </c>
      <c r="MH47" t="str">
        <f t="shared" si="86"/>
        <v>TRUE</v>
      </c>
      <c r="MI47">
        <f>VLOOKUP($A47,'FuturesInfo (3)'!$A$2:$V$80,22)</f>
        <v>1</v>
      </c>
      <c r="MJ47" s="257">
        <v>2</v>
      </c>
      <c r="MK47">
        <f t="shared" si="104"/>
        <v>1</v>
      </c>
      <c r="ML47" s="139">
        <f>VLOOKUP($A47,'FuturesInfo (3)'!$A$2:$O$80,15)*MI47</f>
        <v>52856.249999999993</v>
      </c>
      <c r="MM47" s="139">
        <f>VLOOKUP($A47,'FuturesInfo (3)'!$A$2:$O$80,15)*MK47</f>
        <v>52856.249999999993</v>
      </c>
      <c r="MN47" s="200">
        <f t="shared" si="105"/>
        <v>-130.92489384310329</v>
      </c>
      <c r="MO47" s="200">
        <f t="shared" si="106"/>
        <v>-130.92489384310329</v>
      </c>
      <c r="MP47" s="200">
        <f t="shared" si="107"/>
        <v>130.92489384310329</v>
      </c>
      <c r="MQ47" s="200">
        <f t="shared" si="108"/>
        <v>130.92489384310329</v>
      </c>
      <c r="MR47" s="200">
        <f t="shared" si="144"/>
        <v>-130.92489384310329</v>
      </c>
      <c r="MT47">
        <f t="shared" si="110"/>
        <v>1</v>
      </c>
      <c r="MU47" s="244">
        <v>1</v>
      </c>
      <c r="MV47" s="218">
        <v>-1</v>
      </c>
      <c r="MW47" s="245">
        <v>-8</v>
      </c>
      <c r="MX47">
        <f t="shared" si="142"/>
        <v>-1</v>
      </c>
      <c r="MY47">
        <f t="shared" si="112"/>
        <v>1</v>
      </c>
      <c r="MZ47" s="218"/>
      <c r="NA47">
        <f t="shared" si="139"/>
        <v>0</v>
      </c>
      <c r="NB47">
        <f t="shared" si="113"/>
        <v>0</v>
      </c>
      <c r="NC47">
        <f t="shared" si="114"/>
        <v>0</v>
      </c>
      <c r="ND47">
        <f t="shared" si="115"/>
        <v>0</v>
      </c>
      <c r="NE47" s="253"/>
      <c r="NF47" s="206">
        <v>42530</v>
      </c>
      <c r="NG47">
        <v>60</v>
      </c>
      <c r="NH47" t="str">
        <f t="shared" si="87"/>
        <v>TRUE</v>
      </c>
      <c r="NI47">
        <f>VLOOKUP($A47,'FuturesInfo (3)'!$A$2:$V$80,22)</f>
        <v>1</v>
      </c>
      <c r="NJ47" s="257">
        <v>1</v>
      </c>
      <c r="NK47">
        <f t="shared" si="116"/>
        <v>1</v>
      </c>
      <c r="NL47" s="139">
        <f>VLOOKUP($A47,'FuturesInfo (3)'!$A$2:$O$80,15)*NI47</f>
        <v>52856.249999999993</v>
      </c>
      <c r="NM47" s="139">
        <f>VLOOKUP($A47,'FuturesInfo (3)'!$A$2:$O$80,15)*NK47</f>
        <v>52856.249999999993</v>
      </c>
      <c r="NN47" s="200">
        <f t="shared" si="117"/>
        <v>0</v>
      </c>
      <c r="NO47" s="200">
        <f t="shared" si="118"/>
        <v>0</v>
      </c>
      <c r="NP47" s="200">
        <f t="shared" si="119"/>
        <v>0</v>
      </c>
      <c r="NQ47" s="200">
        <f t="shared" si="120"/>
        <v>0</v>
      </c>
      <c r="NR47" s="200">
        <f t="shared" si="145"/>
        <v>0</v>
      </c>
      <c r="NT47">
        <f t="shared" si="122"/>
        <v>1</v>
      </c>
      <c r="NU47" s="244"/>
      <c r="NV47" s="218"/>
      <c r="NW47" s="245"/>
      <c r="NX47">
        <f t="shared" si="143"/>
        <v>0</v>
      </c>
      <c r="NY47">
        <f t="shared" si="124"/>
        <v>0</v>
      </c>
      <c r="NZ47" s="218"/>
      <c r="OA47">
        <f t="shared" si="140"/>
        <v>1</v>
      </c>
      <c r="OB47">
        <f t="shared" si="125"/>
        <v>1</v>
      </c>
      <c r="OC47">
        <f t="shared" si="126"/>
        <v>1</v>
      </c>
      <c r="OD47">
        <f t="shared" si="127"/>
        <v>1</v>
      </c>
      <c r="OE47" s="253"/>
      <c r="OF47" s="206"/>
      <c r="OG47">
        <v>60</v>
      </c>
      <c r="OH47" t="str">
        <f t="shared" si="88"/>
        <v>FALSE</v>
      </c>
      <c r="OI47">
        <f>VLOOKUP($A47,'FuturesInfo (3)'!$A$2:$V$80,22)</f>
        <v>1</v>
      </c>
      <c r="OJ47" s="257"/>
      <c r="OK47">
        <f t="shared" si="128"/>
        <v>1</v>
      </c>
      <c r="OL47" s="139">
        <f>VLOOKUP($A47,'FuturesInfo (3)'!$A$2:$O$80,15)*OI47</f>
        <v>52856.249999999993</v>
      </c>
      <c r="OM47" s="139">
        <f>VLOOKUP($A47,'FuturesInfo (3)'!$A$2:$O$80,15)*OK47</f>
        <v>52856.249999999993</v>
      </c>
      <c r="ON47" s="200">
        <f t="shared" si="129"/>
        <v>0</v>
      </c>
      <c r="OO47" s="200">
        <f t="shared" si="130"/>
        <v>0</v>
      </c>
      <c r="OP47" s="200">
        <f t="shared" si="131"/>
        <v>0</v>
      </c>
      <c r="OQ47" s="200">
        <f t="shared" si="132"/>
        <v>0</v>
      </c>
      <c r="OR47" s="200">
        <f t="shared" si="146"/>
        <v>0</v>
      </c>
    </row>
    <row r="48" spans="1:408"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4"/>
        <v>0</v>
      </c>
      <c r="BH48">
        <v>1</v>
      </c>
      <c r="BI48">
        <v>1</v>
      </c>
      <c r="BJ48">
        <f t="shared" si="89"/>
        <v>1</v>
      </c>
      <c r="BK48" s="1">
        <v>1.86403508772E-2</v>
      </c>
      <c r="BL48" s="2">
        <v>10</v>
      </c>
      <c r="BM48">
        <v>60</v>
      </c>
      <c r="BN48" t="str">
        <f t="shared" si="135"/>
        <v>TRUE</v>
      </c>
      <c r="BO48">
        <f>VLOOKUP($A48,'FuturesInfo (3)'!$A$2:$V$80,22)</f>
        <v>3</v>
      </c>
      <c r="BP48">
        <f t="shared" si="160"/>
        <v>3</v>
      </c>
      <c r="BQ48" s="139">
        <f>VLOOKUP($A48,'FuturesInfo (3)'!$A$2:$O$80,15)*BP48</f>
        <v>67875</v>
      </c>
      <c r="BR48" s="145">
        <f t="shared" si="90"/>
        <v>1265.2138157899501</v>
      </c>
      <c r="BT48">
        <f t="shared" si="91"/>
        <v>1</v>
      </c>
      <c r="BU48">
        <v>1</v>
      </c>
      <c r="BV48">
        <v>-1</v>
      </c>
      <c r="BW48">
        <v>1</v>
      </c>
      <c r="BX48">
        <f t="shared" si="161"/>
        <v>1</v>
      </c>
      <c r="BY48">
        <f t="shared" si="162"/>
        <v>0</v>
      </c>
      <c r="BZ48" s="188">
        <v>2.0452099031199999E-2</v>
      </c>
      <c r="CA48" s="2">
        <v>10</v>
      </c>
      <c r="CB48">
        <v>60</v>
      </c>
      <c r="CC48" t="str">
        <f t="shared" si="163"/>
        <v>TRUE</v>
      </c>
      <c r="CD48">
        <f>VLOOKUP($A48,'FuturesInfo (3)'!$A$2:$V$80,22)</f>
        <v>3</v>
      </c>
      <c r="CE48">
        <f t="shared" si="75"/>
        <v>3</v>
      </c>
      <c r="CF48">
        <f t="shared" si="75"/>
        <v>3</v>
      </c>
      <c r="CG48" s="139">
        <f>VLOOKUP($A48,'FuturesInfo (3)'!$A$2:$O$80,15)*CE48</f>
        <v>67875</v>
      </c>
      <c r="CH48" s="145">
        <f t="shared" si="164"/>
        <v>1388.1862217426999</v>
      </c>
      <c r="CI48" s="145">
        <f t="shared" si="92"/>
        <v>-1388.1862217426999</v>
      </c>
      <c r="CK48">
        <f t="shared" si="165"/>
        <v>1</v>
      </c>
      <c r="CL48">
        <v>1</v>
      </c>
      <c r="CM48">
        <v>-1</v>
      </c>
      <c r="CN48">
        <v>1</v>
      </c>
      <c r="CO48">
        <f t="shared" si="136"/>
        <v>1</v>
      </c>
      <c r="CP48">
        <f t="shared" si="166"/>
        <v>0</v>
      </c>
      <c r="CQ48" s="1">
        <v>1.52953586498E-2</v>
      </c>
      <c r="CR48" s="2">
        <v>10</v>
      </c>
      <c r="CS48">
        <v>60</v>
      </c>
      <c r="CT48" t="str">
        <f t="shared" si="167"/>
        <v>TRUE</v>
      </c>
      <c r="CU48">
        <f>VLOOKUP($A48,'FuturesInfo (3)'!$A$2:$V$80,22)</f>
        <v>3</v>
      </c>
      <c r="CV48">
        <f t="shared" si="168"/>
        <v>2</v>
      </c>
      <c r="CW48">
        <f t="shared" si="93"/>
        <v>3</v>
      </c>
      <c r="CX48" s="139">
        <f>VLOOKUP($A48,'FuturesInfo (3)'!$A$2:$O$80,15)*CW48</f>
        <v>67875</v>
      </c>
      <c r="CY48" s="200">
        <f t="shared" si="169"/>
        <v>1038.1724683551749</v>
      </c>
      <c r="CZ48" s="200">
        <f t="shared" si="95"/>
        <v>-1038.1724683551749</v>
      </c>
      <c r="DB48">
        <f t="shared" si="81"/>
        <v>1</v>
      </c>
      <c r="DC48">
        <v>-1</v>
      </c>
      <c r="DD48">
        <v>-1</v>
      </c>
      <c r="DE48">
        <v>1</v>
      </c>
      <c r="DF48">
        <f t="shared" si="137"/>
        <v>0</v>
      </c>
      <c r="DG48">
        <f t="shared" si="82"/>
        <v>0</v>
      </c>
      <c r="DH48" s="1">
        <v>7.7922077922099996E-3</v>
      </c>
      <c r="DI48" s="2">
        <v>10</v>
      </c>
      <c r="DJ48">
        <v>60</v>
      </c>
      <c r="DK48" t="str">
        <f t="shared" si="83"/>
        <v>TRUE</v>
      </c>
      <c r="DL48">
        <f>VLOOKUP($A48,'FuturesInfo (3)'!$A$2:$V$80,22)</f>
        <v>3</v>
      </c>
      <c r="DM48">
        <f t="shared" si="84"/>
        <v>4</v>
      </c>
      <c r="DN48">
        <f t="shared" si="96"/>
        <v>3</v>
      </c>
      <c r="DO48" s="139">
        <f>VLOOKUP($A48,'FuturesInfo (3)'!$A$2:$O$80,15)*DN48</f>
        <v>67875</v>
      </c>
      <c r="DP48" s="200">
        <f t="shared" si="85"/>
        <v>-528.89610389625375</v>
      </c>
      <c r="DQ48" s="200">
        <f t="shared" si="97"/>
        <v>-528.89610389625375</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1273</v>
      </c>
      <c r="KI48">
        <v>4</v>
      </c>
      <c r="KJ48" s="257">
        <v>2</v>
      </c>
      <c r="KK48">
        <v>5</v>
      </c>
      <c r="KL48" s="139">
        <v>95700</v>
      </c>
      <c r="KM48" s="139">
        <v>119625</v>
      </c>
      <c r="KN48" s="200">
        <v>-2042.68943436525</v>
      </c>
      <c r="KO48" s="200">
        <v>-2553.3617929565626</v>
      </c>
      <c r="KP48" s="200">
        <v>-2042.68943436525</v>
      </c>
      <c r="KQ48" s="200">
        <v>2042.68943436525</v>
      </c>
      <c r="KR48" s="200">
        <v>-2042.68943436525</v>
      </c>
      <c r="KT48">
        <v>-1</v>
      </c>
      <c r="KU48" s="244">
        <v>-1</v>
      </c>
      <c r="KV48" s="218">
        <v>-1</v>
      </c>
      <c r="KW48" s="245">
        <v>7</v>
      </c>
      <c r="KX48">
        <v>1</v>
      </c>
      <c r="KY48">
        <v>-1</v>
      </c>
      <c r="KZ48" s="218">
        <v>-1</v>
      </c>
      <c r="LA48">
        <v>1</v>
      </c>
      <c r="LB48">
        <v>1</v>
      </c>
      <c r="LC48">
        <v>0</v>
      </c>
      <c r="LD48">
        <v>1</v>
      </c>
      <c r="LE48" s="253">
        <v>-1.9853709508899999E-2</v>
      </c>
      <c r="LF48" s="206">
        <v>42529</v>
      </c>
      <c r="LG48">
        <v>60</v>
      </c>
      <c r="LH48" t="s">
        <v>1273</v>
      </c>
      <c r="LI48">
        <v>4</v>
      </c>
      <c r="LJ48" s="257">
        <v>1</v>
      </c>
      <c r="LK48">
        <v>4</v>
      </c>
      <c r="LL48" s="139">
        <v>93800</v>
      </c>
      <c r="LM48" s="139">
        <v>93800</v>
      </c>
      <c r="LN48" s="200">
        <v>1862.2779519348198</v>
      </c>
      <c r="LO48" s="200">
        <v>1862.2779519348198</v>
      </c>
      <c r="LP48" s="200">
        <v>1862.2779519348198</v>
      </c>
      <c r="LQ48" s="200">
        <v>-1862.2779519348198</v>
      </c>
      <c r="LR48" s="200">
        <v>1862.2779519348198</v>
      </c>
      <c r="LT48">
        <f t="shared" si="98"/>
        <v>-1</v>
      </c>
      <c r="LU48" s="244">
        <v>-1</v>
      </c>
      <c r="LV48" s="218">
        <v>-1</v>
      </c>
      <c r="LW48" s="245">
        <v>8</v>
      </c>
      <c r="LX48">
        <f t="shared" si="141"/>
        <v>-1</v>
      </c>
      <c r="LY48">
        <f t="shared" si="100"/>
        <v>-1</v>
      </c>
      <c r="LZ48" s="218">
        <v>-1</v>
      </c>
      <c r="MA48">
        <f t="shared" si="138"/>
        <v>1</v>
      </c>
      <c r="MB48">
        <f t="shared" si="101"/>
        <v>1</v>
      </c>
      <c r="MC48">
        <f t="shared" si="102"/>
        <v>1</v>
      </c>
      <c r="MD48">
        <f t="shared" si="103"/>
        <v>1</v>
      </c>
      <c r="ME48" s="253">
        <v>-3.51812366738E-2</v>
      </c>
      <c r="MF48" s="206">
        <v>42529</v>
      </c>
      <c r="MG48">
        <v>60</v>
      </c>
      <c r="MH48" t="str">
        <f t="shared" si="86"/>
        <v>TRUE</v>
      </c>
      <c r="MI48">
        <f>VLOOKUP($A48,'FuturesInfo (3)'!$A$2:$V$80,22)</f>
        <v>3</v>
      </c>
      <c r="MJ48" s="257">
        <v>2</v>
      </c>
      <c r="MK48">
        <f t="shared" si="104"/>
        <v>4</v>
      </c>
      <c r="ML48" s="139">
        <f>VLOOKUP($A48,'FuturesInfo (3)'!$A$2:$O$80,15)*MI48</f>
        <v>67875</v>
      </c>
      <c r="MM48" s="139">
        <f>VLOOKUP($A48,'FuturesInfo (3)'!$A$2:$O$80,15)*MK48</f>
        <v>90500</v>
      </c>
      <c r="MN48" s="200">
        <f t="shared" si="105"/>
        <v>2387.9264392341752</v>
      </c>
      <c r="MO48" s="200">
        <f t="shared" si="106"/>
        <v>3183.9019189789001</v>
      </c>
      <c r="MP48" s="200">
        <f t="shared" si="107"/>
        <v>2387.9264392341752</v>
      </c>
      <c r="MQ48" s="200">
        <f t="shared" si="108"/>
        <v>2387.9264392341752</v>
      </c>
      <c r="MR48" s="200">
        <f t="shared" si="144"/>
        <v>2387.9264392341752</v>
      </c>
      <c r="MT48">
        <f t="shared" si="110"/>
        <v>-1</v>
      </c>
      <c r="MU48" s="244">
        <v>-1</v>
      </c>
      <c r="MV48" s="218">
        <v>-1</v>
      </c>
      <c r="MW48" s="245">
        <v>9</v>
      </c>
      <c r="MX48">
        <f t="shared" si="142"/>
        <v>-1</v>
      </c>
      <c r="MY48">
        <f t="shared" si="112"/>
        <v>-1</v>
      </c>
      <c r="MZ48" s="218"/>
      <c r="NA48">
        <f t="shared" si="139"/>
        <v>0</v>
      </c>
      <c r="NB48">
        <f t="shared" si="113"/>
        <v>0</v>
      </c>
      <c r="NC48">
        <f t="shared" si="114"/>
        <v>0</v>
      </c>
      <c r="ND48">
        <f t="shared" si="115"/>
        <v>0</v>
      </c>
      <c r="NE48" s="253"/>
      <c r="NF48" s="206">
        <v>42529</v>
      </c>
      <c r="NG48">
        <v>60</v>
      </c>
      <c r="NH48" t="str">
        <f t="shared" si="87"/>
        <v>TRUE</v>
      </c>
      <c r="NI48">
        <f>VLOOKUP($A48,'FuturesInfo (3)'!$A$2:$V$80,22)</f>
        <v>3</v>
      </c>
      <c r="NJ48" s="257">
        <v>2</v>
      </c>
      <c r="NK48">
        <f t="shared" si="116"/>
        <v>2</v>
      </c>
      <c r="NL48" s="139">
        <f>VLOOKUP($A48,'FuturesInfo (3)'!$A$2:$O$80,15)*NI48</f>
        <v>67875</v>
      </c>
      <c r="NM48" s="139">
        <f>VLOOKUP($A48,'FuturesInfo (3)'!$A$2:$O$80,15)*NK48</f>
        <v>45250</v>
      </c>
      <c r="NN48" s="200">
        <f t="shared" si="117"/>
        <v>0</v>
      </c>
      <c r="NO48" s="200">
        <f t="shared" si="118"/>
        <v>0</v>
      </c>
      <c r="NP48" s="200">
        <f t="shared" si="119"/>
        <v>0</v>
      </c>
      <c r="NQ48" s="200">
        <f t="shared" si="120"/>
        <v>0</v>
      </c>
      <c r="NR48" s="200">
        <f t="shared" si="145"/>
        <v>0</v>
      </c>
      <c r="NT48">
        <f t="shared" si="122"/>
        <v>-1</v>
      </c>
      <c r="NU48" s="244"/>
      <c r="NV48" s="218"/>
      <c r="NW48" s="245"/>
      <c r="NX48">
        <f t="shared" si="143"/>
        <v>0</v>
      </c>
      <c r="NY48">
        <f t="shared" si="124"/>
        <v>0</v>
      </c>
      <c r="NZ48" s="218"/>
      <c r="OA48">
        <f t="shared" si="140"/>
        <v>1</v>
      </c>
      <c r="OB48">
        <f t="shared" si="125"/>
        <v>1</v>
      </c>
      <c r="OC48">
        <f t="shared" si="126"/>
        <v>1</v>
      </c>
      <c r="OD48">
        <f t="shared" si="127"/>
        <v>1</v>
      </c>
      <c r="OE48" s="253"/>
      <c r="OF48" s="206"/>
      <c r="OG48">
        <v>60</v>
      </c>
      <c r="OH48" t="str">
        <f t="shared" si="88"/>
        <v>FALSE</v>
      </c>
      <c r="OI48">
        <f>VLOOKUP($A48,'FuturesInfo (3)'!$A$2:$V$80,22)</f>
        <v>3</v>
      </c>
      <c r="OJ48" s="257"/>
      <c r="OK48">
        <f t="shared" si="128"/>
        <v>2</v>
      </c>
      <c r="OL48" s="139">
        <f>VLOOKUP($A48,'FuturesInfo (3)'!$A$2:$O$80,15)*OI48</f>
        <v>67875</v>
      </c>
      <c r="OM48" s="139">
        <f>VLOOKUP($A48,'FuturesInfo (3)'!$A$2:$O$80,15)*OK48</f>
        <v>45250</v>
      </c>
      <c r="ON48" s="200">
        <f t="shared" si="129"/>
        <v>0</v>
      </c>
      <c r="OO48" s="200">
        <f t="shared" si="130"/>
        <v>0</v>
      </c>
      <c r="OP48" s="200">
        <f t="shared" si="131"/>
        <v>0</v>
      </c>
      <c r="OQ48" s="200">
        <f t="shared" si="132"/>
        <v>0</v>
      </c>
      <c r="OR48" s="200">
        <f t="shared" si="146"/>
        <v>0</v>
      </c>
    </row>
    <row r="49" spans="1:408"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4"/>
        <v>0</v>
      </c>
      <c r="BH49" s="5">
        <v>-1</v>
      </c>
      <c r="BI49" s="5">
        <v>1</v>
      </c>
      <c r="BJ49">
        <f t="shared" si="89"/>
        <v>0</v>
      </c>
      <c r="BK49" s="5">
        <v>1.01180438449E-3</v>
      </c>
      <c r="BL49" s="170">
        <v>10</v>
      </c>
      <c r="BM49" s="5">
        <v>60</v>
      </c>
      <c r="BN49" t="str">
        <f t="shared" si="135"/>
        <v>TRUE</v>
      </c>
      <c r="BO49">
        <f>VLOOKUP($A49,'FuturesInfo (3)'!$A$2:$V$80,22)</f>
        <v>3</v>
      </c>
      <c r="BP49">
        <f t="shared" si="160"/>
        <v>3</v>
      </c>
      <c r="BQ49" s="139">
        <f>VLOOKUP($A49,'FuturesInfo (3)'!$A$2:$O$80,15)*BP49</f>
        <v>101706</v>
      </c>
      <c r="BR49" s="145">
        <f t="shared" si="90"/>
        <v>-102.90657672893994</v>
      </c>
      <c r="BT49" s="5">
        <f t="shared" si="91"/>
        <v>-1</v>
      </c>
      <c r="BU49" s="5">
        <v>1</v>
      </c>
      <c r="BV49">
        <v>1</v>
      </c>
      <c r="BW49" s="5">
        <v>1</v>
      </c>
      <c r="BX49">
        <f t="shared" si="161"/>
        <v>1</v>
      </c>
      <c r="BY49">
        <f t="shared" si="162"/>
        <v>1</v>
      </c>
      <c r="BZ49" s="189">
        <v>1.6846361186000001E-2</v>
      </c>
      <c r="CA49" s="170">
        <v>10</v>
      </c>
      <c r="CB49" s="5">
        <v>60</v>
      </c>
      <c r="CC49" t="str">
        <f t="shared" si="163"/>
        <v>TRUE</v>
      </c>
      <c r="CD49">
        <f>VLOOKUP($A49,'FuturesInfo (3)'!$A$2:$V$80,22)</f>
        <v>3</v>
      </c>
      <c r="CE49">
        <f t="shared" si="75"/>
        <v>3</v>
      </c>
      <c r="CF49">
        <f t="shared" si="75"/>
        <v>3</v>
      </c>
      <c r="CG49" s="139">
        <f>VLOOKUP($A49,'FuturesInfo (3)'!$A$2:$O$80,15)*CE49</f>
        <v>101706</v>
      </c>
      <c r="CH49" s="145">
        <f t="shared" si="164"/>
        <v>1713.3760107833161</v>
      </c>
      <c r="CI49" s="145">
        <f t="shared" si="92"/>
        <v>1713.3760107833161</v>
      </c>
      <c r="CK49" s="5">
        <f t="shared" si="165"/>
        <v>1</v>
      </c>
      <c r="CL49" s="5">
        <v>1</v>
      </c>
      <c r="CM49">
        <v>1</v>
      </c>
      <c r="CN49" s="5">
        <v>1</v>
      </c>
      <c r="CO49">
        <f t="shared" si="136"/>
        <v>1</v>
      </c>
      <c r="CP49">
        <f t="shared" si="166"/>
        <v>1</v>
      </c>
      <c r="CQ49" s="5">
        <v>1.4247846255800001E-2</v>
      </c>
      <c r="CR49" s="170">
        <v>10</v>
      </c>
      <c r="CS49" s="5">
        <v>60</v>
      </c>
      <c r="CT49" t="str">
        <f t="shared" si="167"/>
        <v>TRUE</v>
      </c>
      <c r="CU49">
        <f>VLOOKUP($A49,'FuturesInfo (3)'!$A$2:$V$80,22)</f>
        <v>3</v>
      </c>
      <c r="CV49">
        <f t="shared" si="168"/>
        <v>4</v>
      </c>
      <c r="CW49">
        <f t="shared" si="93"/>
        <v>3</v>
      </c>
      <c r="CX49" s="139">
        <f>VLOOKUP($A49,'FuturesInfo (3)'!$A$2:$O$80,15)*CW49</f>
        <v>101706</v>
      </c>
      <c r="CY49" s="200">
        <f t="shared" si="169"/>
        <v>1449.0914512923948</v>
      </c>
      <c r="CZ49" s="200">
        <f t="shared" si="95"/>
        <v>1449.0914512923948</v>
      </c>
      <c r="DB49" s="5">
        <f t="shared" si="81"/>
        <v>1</v>
      </c>
      <c r="DC49" s="5">
        <v>-1</v>
      </c>
      <c r="DD49">
        <v>1</v>
      </c>
      <c r="DE49" s="5">
        <v>-1</v>
      </c>
      <c r="DF49">
        <f t="shared" si="137"/>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101706</v>
      </c>
      <c r="DP49" s="200">
        <f t="shared" si="85"/>
        <v>2392.3005553746088</v>
      </c>
      <c r="DQ49" s="200">
        <f t="shared" si="97"/>
        <v>-2392.3005553746088</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1273</v>
      </c>
      <c r="KI49">
        <v>3</v>
      </c>
      <c r="KJ49" s="257">
        <v>2</v>
      </c>
      <c r="KK49">
        <v>4</v>
      </c>
      <c r="KL49" s="139">
        <v>98340</v>
      </c>
      <c r="KM49" s="139">
        <v>131120</v>
      </c>
      <c r="KN49" s="200">
        <v>-1238.21073558798</v>
      </c>
      <c r="KO49" s="200">
        <v>-1650.94764745064</v>
      </c>
      <c r="KP49" s="200">
        <v>1238.21073558798</v>
      </c>
      <c r="KQ49" s="200">
        <v>-1238.21073558798</v>
      </c>
      <c r="KR49" s="200">
        <v>-1238.21073558798</v>
      </c>
      <c r="KT49">
        <v>1</v>
      </c>
      <c r="KU49" s="247">
        <v>-1</v>
      </c>
      <c r="KV49" s="218">
        <v>-1</v>
      </c>
      <c r="KW49" s="245">
        <v>-21</v>
      </c>
      <c r="KX49">
        <v>-1</v>
      </c>
      <c r="KY49">
        <v>1</v>
      </c>
      <c r="KZ49" s="251">
        <v>1</v>
      </c>
      <c r="LA49">
        <v>0</v>
      </c>
      <c r="LB49">
        <v>0</v>
      </c>
      <c r="LC49">
        <v>0</v>
      </c>
      <c r="LD49">
        <v>1</v>
      </c>
      <c r="LE49" s="251">
        <v>6.0402684563800003E-3</v>
      </c>
      <c r="LF49" s="206">
        <v>42529</v>
      </c>
      <c r="LG49" s="5">
        <v>60</v>
      </c>
      <c r="LH49" t="s">
        <v>1273</v>
      </c>
      <c r="LI49">
        <v>3</v>
      </c>
      <c r="LJ49" s="257">
        <v>1</v>
      </c>
      <c r="LK49">
        <v>3</v>
      </c>
      <c r="LL49" s="139">
        <v>98934</v>
      </c>
      <c r="LM49" s="139">
        <v>98934</v>
      </c>
      <c r="LN49" s="200">
        <v>-597.58791946349891</v>
      </c>
      <c r="LO49" s="200">
        <v>-597.58791946349891</v>
      </c>
      <c r="LP49" s="200">
        <v>-597.58791946349891</v>
      </c>
      <c r="LQ49" s="200">
        <v>-597.58791946349891</v>
      </c>
      <c r="LR49" s="200">
        <v>597.58791946349891</v>
      </c>
      <c r="LT49">
        <f t="shared" si="98"/>
        <v>-1</v>
      </c>
      <c r="LU49" s="247">
        <v>1</v>
      </c>
      <c r="LV49" s="218">
        <v>-1</v>
      </c>
      <c r="LW49" s="245">
        <v>8</v>
      </c>
      <c r="LX49">
        <f t="shared" si="141"/>
        <v>-1</v>
      </c>
      <c r="LY49">
        <f t="shared" si="100"/>
        <v>-1</v>
      </c>
      <c r="LZ49" s="251">
        <v>-1</v>
      </c>
      <c r="MA49">
        <f t="shared" si="138"/>
        <v>0</v>
      </c>
      <c r="MB49">
        <f t="shared" si="101"/>
        <v>1</v>
      </c>
      <c r="MC49">
        <f t="shared" si="102"/>
        <v>1</v>
      </c>
      <c r="MD49">
        <f t="shared" si="103"/>
        <v>1</v>
      </c>
      <c r="ME49" s="251">
        <v>-3.3355570379800001E-3</v>
      </c>
      <c r="MF49" s="206">
        <v>42529</v>
      </c>
      <c r="MG49" s="5">
        <v>60</v>
      </c>
      <c r="MH49" t="str">
        <f t="shared" si="86"/>
        <v>TRUE</v>
      </c>
      <c r="MI49">
        <f>VLOOKUP($A49,'FuturesInfo (3)'!$A$2:$V$80,22)</f>
        <v>3</v>
      </c>
      <c r="MJ49" s="257">
        <v>1</v>
      </c>
      <c r="MK49">
        <f t="shared" si="104"/>
        <v>3</v>
      </c>
      <c r="ML49" s="139">
        <f>VLOOKUP($A49,'FuturesInfo (3)'!$A$2:$O$80,15)*MI49</f>
        <v>101706</v>
      </c>
      <c r="MM49" s="139">
        <f>VLOOKUP($A49,'FuturesInfo (3)'!$A$2:$O$80,15)*MK49</f>
        <v>101706</v>
      </c>
      <c r="MN49" s="200">
        <f t="shared" si="105"/>
        <v>-339.24616410479388</v>
      </c>
      <c r="MO49" s="200">
        <f t="shared" si="106"/>
        <v>-339.24616410479388</v>
      </c>
      <c r="MP49" s="200">
        <f t="shared" si="107"/>
        <v>339.24616410479388</v>
      </c>
      <c r="MQ49" s="200">
        <f t="shared" si="108"/>
        <v>339.24616410479388</v>
      </c>
      <c r="MR49" s="200">
        <f t="shared" si="144"/>
        <v>339.24616410479388</v>
      </c>
      <c r="MT49">
        <f t="shared" si="110"/>
        <v>1</v>
      </c>
      <c r="MU49" s="247">
        <v>-1</v>
      </c>
      <c r="MV49" s="218">
        <v>-1</v>
      </c>
      <c r="MW49" s="245">
        <v>9</v>
      </c>
      <c r="MX49">
        <f t="shared" si="142"/>
        <v>-1</v>
      </c>
      <c r="MY49">
        <f t="shared" si="112"/>
        <v>-1</v>
      </c>
      <c r="MZ49" s="251"/>
      <c r="NA49">
        <f t="shared" si="139"/>
        <v>0</v>
      </c>
      <c r="NB49">
        <f t="shared" si="113"/>
        <v>0</v>
      </c>
      <c r="NC49">
        <f t="shared" si="114"/>
        <v>0</v>
      </c>
      <c r="ND49">
        <f t="shared" si="115"/>
        <v>0</v>
      </c>
      <c r="NE49" s="251"/>
      <c r="NF49" s="206">
        <v>42529</v>
      </c>
      <c r="NG49" s="5">
        <v>60</v>
      </c>
      <c r="NH49" t="str">
        <f t="shared" si="87"/>
        <v>TRUE</v>
      </c>
      <c r="NI49">
        <f>VLOOKUP($A49,'FuturesInfo (3)'!$A$2:$V$80,22)</f>
        <v>3</v>
      </c>
      <c r="NJ49" s="257">
        <v>1</v>
      </c>
      <c r="NK49">
        <f t="shared" si="116"/>
        <v>4</v>
      </c>
      <c r="NL49" s="139">
        <f>VLOOKUP($A49,'FuturesInfo (3)'!$A$2:$O$80,15)*NI49</f>
        <v>101706</v>
      </c>
      <c r="NM49" s="139">
        <f>VLOOKUP($A49,'FuturesInfo (3)'!$A$2:$O$80,15)*NK49</f>
        <v>135608</v>
      </c>
      <c r="NN49" s="200">
        <f t="shared" si="117"/>
        <v>0</v>
      </c>
      <c r="NO49" s="200">
        <f t="shared" si="118"/>
        <v>0</v>
      </c>
      <c r="NP49" s="200">
        <f t="shared" si="119"/>
        <v>0</v>
      </c>
      <c r="NQ49" s="200">
        <f t="shared" si="120"/>
        <v>0</v>
      </c>
      <c r="NR49" s="200">
        <f t="shared" si="145"/>
        <v>0</v>
      </c>
      <c r="NT49">
        <f t="shared" si="122"/>
        <v>-1</v>
      </c>
      <c r="NU49" s="247"/>
      <c r="NV49" s="218"/>
      <c r="NW49" s="245"/>
      <c r="NX49">
        <f t="shared" si="143"/>
        <v>0</v>
      </c>
      <c r="NY49">
        <f t="shared" si="124"/>
        <v>0</v>
      </c>
      <c r="NZ49" s="251"/>
      <c r="OA49">
        <f t="shared" si="140"/>
        <v>1</v>
      </c>
      <c r="OB49">
        <f t="shared" si="125"/>
        <v>1</v>
      </c>
      <c r="OC49">
        <f t="shared" si="126"/>
        <v>1</v>
      </c>
      <c r="OD49">
        <f t="shared" si="127"/>
        <v>1</v>
      </c>
      <c r="OE49" s="251"/>
      <c r="OF49" s="206"/>
      <c r="OG49" s="5">
        <v>60</v>
      </c>
      <c r="OH49" t="str">
        <f t="shared" si="88"/>
        <v>FALSE</v>
      </c>
      <c r="OI49">
        <f>VLOOKUP($A49,'FuturesInfo (3)'!$A$2:$V$80,22)</f>
        <v>3</v>
      </c>
      <c r="OJ49" s="257"/>
      <c r="OK49">
        <f t="shared" si="128"/>
        <v>2</v>
      </c>
      <c r="OL49" s="139">
        <f>VLOOKUP($A49,'FuturesInfo (3)'!$A$2:$O$80,15)*OI49</f>
        <v>101706</v>
      </c>
      <c r="OM49" s="139">
        <f>VLOOKUP($A49,'FuturesInfo (3)'!$A$2:$O$80,15)*OK49</f>
        <v>67804</v>
      </c>
      <c r="ON49" s="200">
        <f t="shared" si="129"/>
        <v>0</v>
      </c>
      <c r="OO49" s="200">
        <f t="shared" si="130"/>
        <v>0</v>
      </c>
      <c r="OP49" s="200">
        <f t="shared" si="131"/>
        <v>0</v>
      </c>
      <c r="OQ49" s="200">
        <f t="shared" si="132"/>
        <v>0</v>
      </c>
      <c r="OR49" s="200">
        <f t="shared" si="146"/>
        <v>0</v>
      </c>
    </row>
    <row r="50" spans="1:408"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4"/>
        <v>2</v>
      </c>
      <c r="BH50">
        <v>1</v>
      </c>
      <c r="BI50">
        <v>1</v>
      </c>
      <c r="BJ50">
        <f t="shared" si="89"/>
        <v>1</v>
      </c>
      <c r="BK50" s="1">
        <v>1.7028522775600001E-3</v>
      </c>
      <c r="BL50" s="2">
        <v>10</v>
      </c>
      <c r="BM50">
        <v>60</v>
      </c>
      <c r="BN50" t="str">
        <f t="shared" si="135"/>
        <v>TRUE</v>
      </c>
      <c r="BO50">
        <f>VLOOKUP($A50,'FuturesInfo (3)'!$A$2:$V$80,22)</f>
        <v>2</v>
      </c>
      <c r="BP50">
        <f t="shared" si="160"/>
        <v>2</v>
      </c>
      <c r="BQ50" s="139">
        <f>VLOOKUP($A50,'FuturesInfo (3)'!$A$2:$O$80,15)*BP50</f>
        <v>89160</v>
      </c>
      <c r="BR50" s="145">
        <f t="shared" si="90"/>
        <v>151.82630906724961</v>
      </c>
      <c r="BT50">
        <f t="shared" si="91"/>
        <v>1</v>
      </c>
      <c r="BU50">
        <v>-1</v>
      </c>
      <c r="BV50">
        <v>1</v>
      </c>
      <c r="BW50">
        <v>1</v>
      </c>
      <c r="BX50">
        <f t="shared" si="161"/>
        <v>0</v>
      </c>
      <c r="BY50">
        <f t="shared" si="162"/>
        <v>1</v>
      </c>
      <c r="BZ50" s="188">
        <v>1.2749681258E-3</v>
      </c>
      <c r="CA50" s="2">
        <v>10</v>
      </c>
      <c r="CB50">
        <v>60</v>
      </c>
      <c r="CC50" t="str">
        <f t="shared" si="163"/>
        <v>TRUE</v>
      </c>
      <c r="CD50">
        <f>VLOOKUP($A50,'FuturesInfo (3)'!$A$2:$V$80,22)</f>
        <v>2</v>
      </c>
      <c r="CE50">
        <f t="shared" si="75"/>
        <v>2</v>
      </c>
      <c r="CF50">
        <f t="shared" si="75"/>
        <v>2</v>
      </c>
      <c r="CG50" s="139">
        <f>VLOOKUP($A50,'FuturesInfo (3)'!$A$2:$O$80,15)*CE50</f>
        <v>89160</v>
      </c>
      <c r="CH50" s="145">
        <f t="shared" si="164"/>
        <v>-113.676158096328</v>
      </c>
      <c r="CI50" s="145">
        <f t="shared" si="92"/>
        <v>113.676158096328</v>
      </c>
      <c r="CK50">
        <f t="shared" si="165"/>
        <v>-1</v>
      </c>
      <c r="CL50">
        <v>-1</v>
      </c>
      <c r="CM50">
        <v>1</v>
      </c>
      <c r="CN50">
        <v>-1</v>
      </c>
      <c r="CO50">
        <f t="shared" si="136"/>
        <v>1</v>
      </c>
      <c r="CP50">
        <f t="shared" si="166"/>
        <v>0</v>
      </c>
      <c r="CQ50" s="1">
        <v>-1.0611205432900001E-2</v>
      </c>
      <c r="CR50" s="2">
        <v>10</v>
      </c>
      <c r="CS50">
        <v>60</v>
      </c>
      <c r="CT50" t="str">
        <f t="shared" si="167"/>
        <v>TRUE</v>
      </c>
      <c r="CU50">
        <f>VLOOKUP($A50,'FuturesInfo (3)'!$A$2:$V$80,22)</f>
        <v>2</v>
      </c>
      <c r="CV50">
        <f t="shared" si="168"/>
        <v>2</v>
      </c>
      <c r="CW50">
        <f t="shared" si="93"/>
        <v>2</v>
      </c>
      <c r="CX50" s="139">
        <f>VLOOKUP($A50,'FuturesInfo (3)'!$A$2:$O$80,15)*CW50</f>
        <v>89160</v>
      </c>
      <c r="CY50" s="200">
        <f t="shared" si="169"/>
        <v>946.0950763973641</v>
      </c>
      <c r="CZ50" s="200">
        <f t="shared" si="95"/>
        <v>-946.0950763973641</v>
      </c>
      <c r="DB50">
        <f t="shared" si="81"/>
        <v>-1</v>
      </c>
      <c r="DC50">
        <v>-1</v>
      </c>
      <c r="DD50">
        <v>1</v>
      </c>
      <c r="DE50">
        <v>-1</v>
      </c>
      <c r="DF50">
        <f t="shared" si="137"/>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89160</v>
      </c>
      <c r="DP50" s="200">
        <f t="shared" si="85"/>
        <v>420.74646074603999</v>
      </c>
      <c r="DQ50" s="200">
        <f t="shared" si="97"/>
        <v>-420.74646074603999</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1273</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v>-1</v>
      </c>
      <c r="KU50">
        <v>-1</v>
      </c>
      <c r="KV50" s="218">
        <v>1</v>
      </c>
      <c r="KW50" s="245">
        <v>-6</v>
      </c>
      <c r="KX50">
        <v>-1</v>
      </c>
      <c r="KY50">
        <v>-1</v>
      </c>
      <c r="KZ50" s="218">
        <v>-1</v>
      </c>
      <c r="LA50">
        <v>1</v>
      </c>
      <c r="LB50">
        <v>0</v>
      </c>
      <c r="LC50">
        <v>1</v>
      </c>
      <c r="LD50">
        <v>1</v>
      </c>
      <c r="LE50" s="253">
        <v>-2.0435362061299998E-2</v>
      </c>
      <c r="LF50" s="206">
        <v>42530</v>
      </c>
      <c r="LG50">
        <v>60</v>
      </c>
      <c r="LH50" t="s">
        <v>1273</v>
      </c>
      <c r="LI50">
        <v>2</v>
      </c>
      <c r="LJ50" s="257">
        <v>2</v>
      </c>
      <c r="LK50">
        <v>3</v>
      </c>
      <c r="LL50" s="139">
        <v>88200</v>
      </c>
      <c r="LM50" s="139">
        <v>132300</v>
      </c>
      <c r="LN50" s="200">
        <v>1802.3989338066599</v>
      </c>
      <c r="LO50" s="200">
        <v>2703.5984007099896</v>
      </c>
      <c r="LP50" s="200">
        <v>-1802.3989338066599</v>
      </c>
      <c r="LQ50" s="200">
        <v>1802.3989338066599</v>
      </c>
      <c r="LR50" s="200">
        <v>1802.3989338066599</v>
      </c>
      <c r="LT50">
        <f t="shared" si="98"/>
        <v>-1</v>
      </c>
      <c r="LU50" s="244">
        <v>-1</v>
      </c>
      <c r="LV50" s="218">
        <v>1</v>
      </c>
      <c r="LW50" s="245">
        <v>-7</v>
      </c>
      <c r="LX50">
        <f t="shared" si="141"/>
        <v>-1</v>
      </c>
      <c r="LY50">
        <f t="shared" si="100"/>
        <v>-1</v>
      </c>
      <c r="LZ50" s="218">
        <v>1</v>
      </c>
      <c r="MA50">
        <f t="shared" si="138"/>
        <v>0</v>
      </c>
      <c r="MB50">
        <f t="shared" si="101"/>
        <v>1</v>
      </c>
      <c r="MC50">
        <f t="shared" si="102"/>
        <v>0</v>
      </c>
      <c r="MD50">
        <f t="shared" si="103"/>
        <v>0</v>
      </c>
      <c r="ME50" s="253">
        <v>1.08843537415E-2</v>
      </c>
      <c r="MF50" s="206">
        <v>42530</v>
      </c>
      <c r="MG50">
        <v>60</v>
      </c>
      <c r="MH50" t="str">
        <f t="shared" si="86"/>
        <v>TRUE</v>
      </c>
      <c r="MI50">
        <f>VLOOKUP($A50,'FuturesInfo (3)'!$A$2:$V$80,22)</f>
        <v>2</v>
      </c>
      <c r="MJ50" s="257">
        <v>2</v>
      </c>
      <c r="MK50">
        <f t="shared" si="104"/>
        <v>3</v>
      </c>
      <c r="ML50" s="139">
        <f>VLOOKUP($A50,'FuturesInfo (3)'!$A$2:$O$80,15)*MI50</f>
        <v>89160</v>
      </c>
      <c r="MM50" s="139">
        <f>VLOOKUP($A50,'FuturesInfo (3)'!$A$2:$O$80,15)*MK50</f>
        <v>133740</v>
      </c>
      <c r="MN50" s="200">
        <f t="shared" si="105"/>
        <v>-970.44897959213995</v>
      </c>
      <c r="MO50" s="200">
        <f t="shared" si="106"/>
        <v>-1455.6734693882099</v>
      </c>
      <c r="MP50" s="200">
        <f t="shared" si="107"/>
        <v>970.44897959213995</v>
      </c>
      <c r="MQ50" s="200">
        <f t="shared" si="108"/>
        <v>-970.44897959213995</v>
      </c>
      <c r="MR50" s="200">
        <f t="shared" si="144"/>
        <v>-970.44897959213995</v>
      </c>
      <c r="MT50">
        <f t="shared" si="110"/>
        <v>-1</v>
      </c>
      <c r="MU50" s="244">
        <v>1</v>
      </c>
      <c r="MV50" s="218">
        <v>1</v>
      </c>
      <c r="MW50" s="245">
        <v>-8</v>
      </c>
      <c r="MX50">
        <f t="shared" si="142"/>
        <v>1</v>
      </c>
      <c r="MY50">
        <f t="shared" si="112"/>
        <v>-1</v>
      </c>
      <c r="MZ50" s="218"/>
      <c r="NA50">
        <f t="shared" si="139"/>
        <v>0</v>
      </c>
      <c r="NB50">
        <f t="shared" si="113"/>
        <v>0</v>
      </c>
      <c r="NC50">
        <f t="shared" si="114"/>
        <v>0</v>
      </c>
      <c r="ND50">
        <f t="shared" si="115"/>
        <v>0</v>
      </c>
      <c r="NE50" s="253"/>
      <c r="NF50" s="206">
        <v>42530</v>
      </c>
      <c r="NG50">
        <v>60</v>
      </c>
      <c r="NH50" t="str">
        <f t="shared" si="87"/>
        <v>TRUE</v>
      </c>
      <c r="NI50">
        <f>VLOOKUP($A50,'FuturesInfo (3)'!$A$2:$V$80,22)</f>
        <v>2</v>
      </c>
      <c r="NJ50" s="257">
        <v>1</v>
      </c>
      <c r="NK50">
        <f t="shared" si="116"/>
        <v>3</v>
      </c>
      <c r="NL50" s="139">
        <f>VLOOKUP($A50,'FuturesInfo (3)'!$A$2:$O$80,15)*NI50</f>
        <v>89160</v>
      </c>
      <c r="NM50" s="139">
        <f>VLOOKUP($A50,'FuturesInfo (3)'!$A$2:$O$80,15)*NK50</f>
        <v>133740</v>
      </c>
      <c r="NN50" s="200">
        <f t="shared" si="117"/>
        <v>0</v>
      </c>
      <c r="NO50" s="200">
        <f t="shared" si="118"/>
        <v>0</v>
      </c>
      <c r="NP50" s="200">
        <f t="shared" si="119"/>
        <v>0</v>
      </c>
      <c r="NQ50" s="200">
        <f t="shared" si="120"/>
        <v>0</v>
      </c>
      <c r="NR50" s="200">
        <f t="shared" si="145"/>
        <v>0</v>
      </c>
      <c r="NT50">
        <f t="shared" si="122"/>
        <v>1</v>
      </c>
      <c r="NU50" s="244"/>
      <c r="NV50" s="218"/>
      <c r="NW50" s="245"/>
      <c r="NX50">
        <f t="shared" si="143"/>
        <v>0</v>
      </c>
      <c r="NY50">
        <f t="shared" si="124"/>
        <v>0</v>
      </c>
      <c r="NZ50" s="218"/>
      <c r="OA50">
        <f t="shared" si="140"/>
        <v>1</v>
      </c>
      <c r="OB50">
        <f t="shared" si="125"/>
        <v>1</v>
      </c>
      <c r="OC50">
        <f t="shared" si="126"/>
        <v>1</v>
      </c>
      <c r="OD50">
        <f t="shared" si="127"/>
        <v>1</v>
      </c>
      <c r="OE50" s="253"/>
      <c r="OF50" s="206"/>
      <c r="OG50">
        <v>60</v>
      </c>
      <c r="OH50" t="str">
        <f t="shared" si="88"/>
        <v>FALSE</v>
      </c>
      <c r="OI50">
        <f>VLOOKUP($A50,'FuturesInfo (3)'!$A$2:$V$80,22)</f>
        <v>2</v>
      </c>
      <c r="OJ50" s="257"/>
      <c r="OK50">
        <f t="shared" si="128"/>
        <v>2</v>
      </c>
      <c r="OL50" s="139">
        <f>VLOOKUP($A50,'FuturesInfo (3)'!$A$2:$O$80,15)*OI50</f>
        <v>89160</v>
      </c>
      <c r="OM50" s="139">
        <f>VLOOKUP($A50,'FuturesInfo (3)'!$A$2:$O$80,15)*OK50</f>
        <v>89160</v>
      </c>
      <c r="ON50" s="200">
        <f t="shared" si="129"/>
        <v>0</v>
      </c>
      <c r="OO50" s="200">
        <f t="shared" si="130"/>
        <v>0</v>
      </c>
      <c r="OP50" s="200">
        <f t="shared" si="131"/>
        <v>0</v>
      </c>
      <c r="OQ50" s="200">
        <f t="shared" si="132"/>
        <v>0</v>
      </c>
      <c r="OR50" s="200">
        <f t="shared" si="146"/>
        <v>0</v>
      </c>
    </row>
    <row r="51" spans="1:408"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4"/>
        <v>0</v>
      </c>
      <c r="BH51">
        <v>-1</v>
      </c>
      <c r="BI51">
        <v>1</v>
      </c>
      <c r="BJ51">
        <f t="shared" si="89"/>
        <v>0</v>
      </c>
      <c r="BK51" s="1">
        <v>6.4360418342700003E-3</v>
      </c>
      <c r="BL51" s="2">
        <v>10</v>
      </c>
      <c r="BM51">
        <v>60</v>
      </c>
      <c r="BN51" t="str">
        <f t="shared" si="135"/>
        <v>TRUE</v>
      </c>
      <c r="BO51">
        <f>VLOOKUP($A51,'FuturesInfo (3)'!$A$2:$V$80,22)</f>
        <v>2</v>
      </c>
      <c r="BP51">
        <f t="shared" si="160"/>
        <v>2</v>
      </c>
      <c r="BQ51" s="139">
        <f>VLOOKUP($A51,'FuturesInfo (3)'!$A$2:$O$80,15)*BP51</f>
        <v>104840</v>
      </c>
      <c r="BR51" s="145">
        <f t="shared" si="90"/>
        <v>-674.75462590486688</v>
      </c>
      <c r="BT51">
        <f t="shared" si="91"/>
        <v>-1</v>
      </c>
      <c r="BU51">
        <v>-1</v>
      </c>
      <c r="BV51">
        <v>-1</v>
      </c>
      <c r="BW51">
        <v>-1</v>
      </c>
      <c r="BX51">
        <f t="shared" si="161"/>
        <v>1</v>
      </c>
      <c r="BY51">
        <f t="shared" si="162"/>
        <v>1</v>
      </c>
      <c r="BZ51" s="188">
        <v>-7.9936051159099995E-3</v>
      </c>
      <c r="CA51" s="2">
        <v>10</v>
      </c>
      <c r="CB51">
        <v>60</v>
      </c>
      <c r="CC51" t="str">
        <f t="shared" si="163"/>
        <v>TRUE</v>
      </c>
      <c r="CD51">
        <f>VLOOKUP($A51,'FuturesInfo (3)'!$A$2:$V$80,22)</f>
        <v>2</v>
      </c>
      <c r="CE51">
        <f t="shared" si="75"/>
        <v>2</v>
      </c>
      <c r="CF51">
        <f t="shared" si="75"/>
        <v>2</v>
      </c>
      <c r="CG51" s="139">
        <f>VLOOKUP($A51,'FuturesInfo (3)'!$A$2:$O$80,15)*CE51</f>
        <v>104840</v>
      </c>
      <c r="CH51" s="145">
        <f t="shared" si="164"/>
        <v>838.04956035200439</v>
      </c>
      <c r="CI51" s="145">
        <f t="shared" si="92"/>
        <v>838.04956035200439</v>
      </c>
      <c r="CK51">
        <f t="shared" si="165"/>
        <v>-1</v>
      </c>
      <c r="CL51">
        <v>-1</v>
      </c>
      <c r="CM51">
        <v>-1</v>
      </c>
      <c r="CN51">
        <v>1</v>
      </c>
      <c r="CO51">
        <f t="shared" si="136"/>
        <v>0</v>
      </c>
      <c r="CP51">
        <f t="shared" si="166"/>
        <v>0</v>
      </c>
      <c r="CQ51" s="1">
        <v>1.8331990330399998E-2</v>
      </c>
      <c r="CR51" s="2">
        <v>10</v>
      </c>
      <c r="CS51">
        <v>60</v>
      </c>
      <c r="CT51" t="str">
        <f t="shared" si="167"/>
        <v>TRUE</v>
      </c>
      <c r="CU51">
        <f>VLOOKUP($A51,'FuturesInfo (3)'!$A$2:$V$80,22)</f>
        <v>2</v>
      </c>
      <c r="CV51">
        <f t="shared" si="168"/>
        <v>3</v>
      </c>
      <c r="CW51">
        <f t="shared" si="93"/>
        <v>2</v>
      </c>
      <c r="CX51" s="139">
        <f>VLOOKUP($A51,'FuturesInfo (3)'!$A$2:$O$80,15)*CW51</f>
        <v>104840</v>
      </c>
      <c r="CY51" s="200">
        <f t="shared" si="169"/>
        <v>-1921.9258662391358</v>
      </c>
      <c r="CZ51" s="200">
        <f t="shared" si="95"/>
        <v>-1921.9258662391358</v>
      </c>
      <c r="DB51">
        <f t="shared" si="81"/>
        <v>-1</v>
      </c>
      <c r="DC51">
        <v>1</v>
      </c>
      <c r="DD51">
        <v>-1</v>
      </c>
      <c r="DE51">
        <v>1</v>
      </c>
      <c r="DF51">
        <f t="shared" si="137"/>
        <v>1</v>
      </c>
      <c r="DG51">
        <f t="shared" si="82"/>
        <v>0</v>
      </c>
      <c r="DH51" s="1">
        <v>1.7606330366000001E-2</v>
      </c>
      <c r="DI51" s="2">
        <v>10</v>
      </c>
      <c r="DJ51">
        <v>60</v>
      </c>
      <c r="DK51" t="str">
        <f t="shared" si="83"/>
        <v>TRUE</v>
      </c>
      <c r="DL51">
        <f>VLOOKUP($A51,'FuturesInfo (3)'!$A$2:$V$80,22)</f>
        <v>2</v>
      </c>
      <c r="DM51">
        <f t="shared" si="84"/>
        <v>2</v>
      </c>
      <c r="DN51">
        <f t="shared" si="96"/>
        <v>2</v>
      </c>
      <c r="DO51" s="139">
        <f>VLOOKUP($A51,'FuturesInfo (3)'!$A$2:$O$80,15)*DN51</f>
        <v>104840</v>
      </c>
      <c r="DP51" s="200">
        <f t="shared" si="85"/>
        <v>1845.84767557144</v>
      </c>
      <c r="DQ51" s="200">
        <f t="shared" si="97"/>
        <v>-1845.84767557144</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1273</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v>-1</v>
      </c>
      <c r="KU51">
        <v>1</v>
      </c>
      <c r="KV51" s="218">
        <v>-1</v>
      </c>
      <c r="KW51" s="245">
        <v>9</v>
      </c>
      <c r="KX51">
        <v>1</v>
      </c>
      <c r="KY51">
        <v>-1</v>
      </c>
      <c r="KZ51" s="218">
        <v>1</v>
      </c>
      <c r="LA51">
        <v>1</v>
      </c>
      <c r="LB51">
        <v>0</v>
      </c>
      <c r="LC51">
        <v>1</v>
      </c>
      <c r="LD51">
        <v>0</v>
      </c>
      <c r="LE51" s="253">
        <v>3.0100334448200001E-2</v>
      </c>
      <c r="LF51" s="206">
        <v>42529</v>
      </c>
      <c r="LG51">
        <v>60</v>
      </c>
      <c r="LH51" t="s">
        <v>1273</v>
      </c>
      <c r="LI51">
        <v>2</v>
      </c>
      <c r="LJ51" s="257">
        <v>2</v>
      </c>
      <c r="LK51">
        <v>3</v>
      </c>
      <c r="LL51" s="139">
        <v>104720</v>
      </c>
      <c r="LM51" s="139">
        <v>157080</v>
      </c>
      <c r="LN51" s="200">
        <v>3152.107023415504</v>
      </c>
      <c r="LO51" s="200">
        <v>4728.1605351232565</v>
      </c>
      <c r="LP51" s="200">
        <v>-3152.107023415504</v>
      </c>
      <c r="LQ51" s="200">
        <v>3152.107023415504</v>
      </c>
      <c r="LR51" s="200">
        <v>-3152.107023415504</v>
      </c>
      <c r="LT51">
        <f t="shared" si="98"/>
        <v>1</v>
      </c>
      <c r="LU51" s="244">
        <v>-1</v>
      </c>
      <c r="LV51" s="218">
        <v>-1</v>
      </c>
      <c r="LW51" s="245">
        <v>-2</v>
      </c>
      <c r="LX51">
        <f t="shared" si="141"/>
        <v>1</v>
      </c>
      <c r="LY51">
        <f t="shared" si="100"/>
        <v>1</v>
      </c>
      <c r="LZ51" s="218">
        <v>1</v>
      </c>
      <c r="MA51">
        <f t="shared" si="138"/>
        <v>0</v>
      </c>
      <c r="MB51">
        <f t="shared" si="101"/>
        <v>0</v>
      </c>
      <c r="MC51">
        <f t="shared" si="102"/>
        <v>1</v>
      </c>
      <c r="MD51">
        <f t="shared" si="103"/>
        <v>1</v>
      </c>
      <c r="ME51" s="253">
        <v>1.14591291062E-3</v>
      </c>
      <c r="MF51" s="206">
        <v>42529</v>
      </c>
      <c r="MG51">
        <v>60</v>
      </c>
      <c r="MH51" t="str">
        <f t="shared" si="86"/>
        <v>TRUE</v>
      </c>
      <c r="MI51">
        <f>VLOOKUP($A51,'FuturesInfo (3)'!$A$2:$V$80,22)</f>
        <v>2</v>
      </c>
      <c r="MJ51" s="257">
        <v>2</v>
      </c>
      <c r="MK51">
        <f t="shared" si="104"/>
        <v>3</v>
      </c>
      <c r="ML51" s="139">
        <f>VLOOKUP($A51,'FuturesInfo (3)'!$A$2:$O$80,15)*MI51</f>
        <v>104840</v>
      </c>
      <c r="MM51" s="139">
        <f>VLOOKUP($A51,'FuturesInfo (3)'!$A$2:$O$80,15)*MK51</f>
        <v>157260</v>
      </c>
      <c r="MN51" s="200">
        <f t="shared" si="105"/>
        <v>-120.1375095494008</v>
      </c>
      <c r="MO51" s="200">
        <f t="shared" si="106"/>
        <v>-180.2062643241012</v>
      </c>
      <c r="MP51" s="200">
        <f t="shared" si="107"/>
        <v>-120.1375095494008</v>
      </c>
      <c r="MQ51" s="200">
        <f t="shared" si="108"/>
        <v>120.1375095494008</v>
      </c>
      <c r="MR51" s="200">
        <f t="shared" si="144"/>
        <v>120.1375095494008</v>
      </c>
      <c r="MT51">
        <f t="shared" si="110"/>
        <v>-1</v>
      </c>
      <c r="MU51" s="244">
        <v>-1</v>
      </c>
      <c r="MV51" s="218">
        <v>1</v>
      </c>
      <c r="MW51" s="245">
        <v>-3</v>
      </c>
      <c r="MX51">
        <f t="shared" si="142"/>
        <v>1</v>
      </c>
      <c r="MY51">
        <f t="shared" si="112"/>
        <v>-1</v>
      </c>
      <c r="MZ51" s="218"/>
      <c r="NA51">
        <f t="shared" si="139"/>
        <v>0</v>
      </c>
      <c r="NB51">
        <f t="shared" si="113"/>
        <v>0</v>
      </c>
      <c r="NC51">
        <f t="shared" si="114"/>
        <v>0</v>
      </c>
      <c r="ND51">
        <f t="shared" si="115"/>
        <v>0</v>
      </c>
      <c r="NE51" s="253"/>
      <c r="NF51" s="206">
        <v>42529</v>
      </c>
      <c r="NG51">
        <v>60</v>
      </c>
      <c r="NH51" t="str">
        <f t="shared" si="87"/>
        <v>TRUE</v>
      </c>
      <c r="NI51">
        <f>VLOOKUP($A51,'FuturesInfo (3)'!$A$2:$V$80,22)</f>
        <v>2</v>
      </c>
      <c r="NJ51" s="257">
        <v>1</v>
      </c>
      <c r="NK51">
        <f t="shared" si="116"/>
        <v>3</v>
      </c>
      <c r="NL51" s="139">
        <f>VLOOKUP($A51,'FuturesInfo (3)'!$A$2:$O$80,15)*NI51</f>
        <v>104840</v>
      </c>
      <c r="NM51" s="139">
        <f>VLOOKUP($A51,'FuturesInfo (3)'!$A$2:$O$80,15)*NK51</f>
        <v>157260</v>
      </c>
      <c r="NN51" s="200">
        <f t="shared" si="117"/>
        <v>0</v>
      </c>
      <c r="NO51" s="200">
        <f t="shared" si="118"/>
        <v>0</v>
      </c>
      <c r="NP51" s="200">
        <f t="shared" si="119"/>
        <v>0</v>
      </c>
      <c r="NQ51" s="200">
        <f t="shared" si="120"/>
        <v>0</v>
      </c>
      <c r="NR51" s="200">
        <f t="shared" si="145"/>
        <v>0</v>
      </c>
      <c r="NT51">
        <f t="shared" si="122"/>
        <v>-1</v>
      </c>
      <c r="NU51" s="244"/>
      <c r="NV51" s="218"/>
      <c r="NW51" s="245"/>
      <c r="NX51">
        <f t="shared" si="143"/>
        <v>0</v>
      </c>
      <c r="NY51">
        <f t="shared" si="124"/>
        <v>0</v>
      </c>
      <c r="NZ51" s="218"/>
      <c r="OA51">
        <f t="shared" si="140"/>
        <v>1</v>
      </c>
      <c r="OB51">
        <f t="shared" si="125"/>
        <v>1</v>
      </c>
      <c r="OC51">
        <f t="shared" si="126"/>
        <v>1</v>
      </c>
      <c r="OD51">
        <f t="shared" si="127"/>
        <v>1</v>
      </c>
      <c r="OE51" s="253"/>
      <c r="OF51" s="206"/>
      <c r="OG51">
        <v>60</v>
      </c>
      <c r="OH51" t="str">
        <f t="shared" si="88"/>
        <v>FALSE</v>
      </c>
      <c r="OI51">
        <f>VLOOKUP($A51,'FuturesInfo (3)'!$A$2:$V$80,22)</f>
        <v>2</v>
      </c>
      <c r="OJ51" s="257"/>
      <c r="OK51">
        <f t="shared" si="128"/>
        <v>2</v>
      </c>
      <c r="OL51" s="139">
        <f>VLOOKUP($A51,'FuturesInfo (3)'!$A$2:$O$80,15)*OI51</f>
        <v>104840</v>
      </c>
      <c r="OM51" s="139">
        <f>VLOOKUP($A51,'FuturesInfo (3)'!$A$2:$O$80,15)*OK51</f>
        <v>104840</v>
      </c>
      <c r="ON51" s="200">
        <f t="shared" si="129"/>
        <v>0</v>
      </c>
      <c r="OO51" s="200">
        <f t="shared" si="130"/>
        <v>0</v>
      </c>
      <c r="OP51" s="200">
        <f t="shared" si="131"/>
        <v>0</v>
      </c>
      <c r="OQ51" s="200">
        <f t="shared" si="132"/>
        <v>0</v>
      </c>
      <c r="OR51" s="200">
        <f t="shared" si="146"/>
        <v>0</v>
      </c>
    </row>
    <row r="52" spans="1:408"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4"/>
        <v>0</v>
      </c>
      <c r="BH52">
        <v>-1</v>
      </c>
      <c r="BI52">
        <v>1</v>
      </c>
      <c r="BJ52">
        <f t="shared" si="89"/>
        <v>0</v>
      </c>
      <c r="BK52" s="1">
        <v>1.23804164322E-2</v>
      </c>
      <c r="BL52" s="2">
        <v>10</v>
      </c>
      <c r="BM52">
        <v>60</v>
      </c>
      <c r="BN52" t="str">
        <f t="shared" si="135"/>
        <v>TRUE</v>
      </c>
      <c r="BO52">
        <f>VLOOKUP($A52,'FuturesInfo (3)'!$A$2:$V$80,22)</f>
        <v>2</v>
      </c>
      <c r="BP52">
        <f t="shared" si="160"/>
        <v>2</v>
      </c>
      <c r="BQ52" s="139">
        <f>VLOOKUP($A52,'FuturesInfo (3)'!$A$2:$O$80,15)*BP52</f>
        <v>89750</v>
      </c>
      <c r="BR52" s="145">
        <f t="shared" si="90"/>
        <v>-1111.1423747899501</v>
      </c>
      <c r="BT52">
        <f t="shared" si="91"/>
        <v>-1</v>
      </c>
      <c r="BU52">
        <v>1</v>
      </c>
      <c r="BV52">
        <v>-1</v>
      </c>
      <c r="BW52">
        <v>-1</v>
      </c>
      <c r="BX52">
        <f t="shared" si="161"/>
        <v>0</v>
      </c>
      <c r="BY52">
        <f t="shared" si="162"/>
        <v>1</v>
      </c>
      <c r="BZ52" s="188">
        <v>-1.4452473596399999E-2</v>
      </c>
      <c r="CA52" s="2">
        <v>10</v>
      </c>
      <c r="CB52">
        <v>60</v>
      </c>
      <c r="CC52" t="str">
        <f t="shared" si="163"/>
        <v>TRUE</v>
      </c>
      <c r="CD52">
        <f>VLOOKUP($A52,'FuturesInfo (3)'!$A$2:$V$80,22)</f>
        <v>2</v>
      </c>
      <c r="CE52">
        <f t="shared" si="75"/>
        <v>2</v>
      </c>
      <c r="CF52">
        <f t="shared" si="75"/>
        <v>2</v>
      </c>
      <c r="CG52" s="139">
        <f>VLOOKUP($A52,'FuturesInfo (3)'!$A$2:$O$80,15)*CE52</f>
        <v>89750</v>
      </c>
      <c r="CH52" s="145">
        <f t="shared" si="164"/>
        <v>-1297.1095052768999</v>
      </c>
      <c r="CI52" s="145">
        <f t="shared" si="92"/>
        <v>1297.1095052768999</v>
      </c>
      <c r="CK52">
        <f t="shared" si="165"/>
        <v>1</v>
      </c>
      <c r="CL52">
        <v>-1</v>
      </c>
      <c r="CM52">
        <v>-1</v>
      </c>
      <c r="CN52">
        <v>1</v>
      </c>
      <c r="CO52">
        <f t="shared" si="136"/>
        <v>0</v>
      </c>
      <c r="CP52">
        <f t="shared" si="166"/>
        <v>0</v>
      </c>
      <c r="CQ52" s="1">
        <v>5.6401579244200004E-3</v>
      </c>
      <c r="CR52" s="2">
        <v>10</v>
      </c>
      <c r="CS52">
        <v>60</v>
      </c>
      <c r="CT52" t="str">
        <f t="shared" si="167"/>
        <v>TRUE</v>
      </c>
      <c r="CU52">
        <f>VLOOKUP($A52,'FuturesInfo (3)'!$A$2:$V$80,22)</f>
        <v>2</v>
      </c>
      <c r="CV52">
        <f t="shared" si="168"/>
        <v>3</v>
      </c>
      <c r="CW52">
        <f t="shared" si="93"/>
        <v>2</v>
      </c>
      <c r="CX52" s="139">
        <f>VLOOKUP($A52,'FuturesInfo (3)'!$A$2:$O$80,15)*CW52</f>
        <v>89750</v>
      </c>
      <c r="CY52" s="200">
        <f t="shared" si="169"/>
        <v>-506.20417371669504</v>
      </c>
      <c r="CZ52" s="200">
        <f t="shared" si="95"/>
        <v>-506.20417371669504</v>
      </c>
      <c r="DB52">
        <f t="shared" si="81"/>
        <v>-1</v>
      </c>
      <c r="DC52">
        <v>-1</v>
      </c>
      <c r="DD52">
        <v>1</v>
      </c>
      <c r="DE52">
        <v>1</v>
      </c>
      <c r="DF52">
        <f t="shared" si="137"/>
        <v>0</v>
      </c>
      <c r="DG52">
        <f t="shared" si="82"/>
        <v>1</v>
      </c>
      <c r="DH52" s="1">
        <v>2.41166573191E-2</v>
      </c>
      <c r="DI52" s="2">
        <v>10</v>
      </c>
      <c r="DJ52">
        <v>60</v>
      </c>
      <c r="DK52" t="str">
        <f t="shared" si="83"/>
        <v>TRUE</v>
      </c>
      <c r="DL52">
        <f>VLOOKUP($A52,'FuturesInfo (3)'!$A$2:$V$80,22)</f>
        <v>2</v>
      </c>
      <c r="DM52">
        <f t="shared" si="84"/>
        <v>2</v>
      </c>
      <c r="DN52">
        <f t="shared" si="96"/>
        <v>2</v>
      </c>
      <c r="DO52" s="139">
        <f>VLOOKUP($A52,'FuturesInfo (3)'!$A$2:$O$80,15)*DN52</f>
        <v>89750</v>
      </c>
      <c r="DP52" s="200">
        <f t="shared" si="85"/>
        <v>-2164.4699943892251</v>
      </c>
      <c r="DQ52" s="200">
        <f t="shared" si="97"/>
        <v>2164.4699943892251</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1273</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v>-1</v>
      </c>
      <c r="KU52">
        <v>-1</v>
      </c>
      <c r="KV52" s="218">
        <v>1</v>
      </c>
      <c r="KW52" s="245">
        <v>7</v>
      </c>
      <c r="KX52">
        <v>-1</v>
      </c>
      <c r="KY52">
        <v>1</v>
      </c>
      <c r="KZ52" s="218">
        <v>1</v>
      </c>
      <c r="LA52">
        <v>0</v>
      </c>
      <c r="LB52">
        <v>1</v>
      </c>
      <c r="LC52">
        <v>0</v>
      </c>
      <c r="LD52">
        <v>1</v>
      </c>
      <c r="LE52" s="253">
        <v>4.0183696900099999E-2</v>
      </c>
      <c r="LF52" s="206">
        <v>42529</v>
      </c>
      <c r="LG52">
        <v>60</v>
      </c>
      <c r="LH52" t="s">
        <v>1273</v>
      </c>
      <c r="LI52">
        <v>2</v>
      </c>
      <c r="LJ52" s="257">
        <v>2</v>
      </c>
      <c r="LK52">
        <v>3</v>
      </c>
      <c r="LL52" s="139">
        <v>90600</v>
      </c>
      <c r="LM52" s="139">
        <v>135900</v>
      </c>
      <c r="LN52" s="200">
        <v>-3640.6429391490601</v>
      </c>
      <c r="LO52" s="200">
        <v>-5460.9644087235902</v>
      </c>
      <c r="LP52" s="200">
        <v>3640.6429391490601</v>
      </c>
      <c r="LQ52" s="200">
        <v>-3640.6429391490601</v>
      </c>
      <c r="LR52" s="200">
        <v>3640.6429391490601</v>
      </c>
      <c r="LT52">
        <f t="shared" si="98"/>
        <v>-1</v>
      </c>
      <c r="LU52" s="244">
        <v>1</v>
      </c>
      <c r="LV52" s="218">
        <v>1</v>
      </c>
      <c r="LW52" s="245">
        <v>-2</v>
      </c>
      <c r="LX52">
        <f t="shared" si="141"/>
        <v>-1</v>
      </c>
      <c r="LY52">
        <f t="shared" si="100"/>
        <v>-1</v>
      </c>
      <c r="LZ52" s="218">
        <v>-1</v>
      </c>
      <c r="MA52">
        <f t="shared" si="138"/>
        <v>0</v>
      </c>
      <c r="MB52">
        <f t="shared" si="101"/>
        <v>0</v>
      </c>
      <c r="MC52">
        <f t="shared" si="102"/>
        <v>1</v>
      </c>
      <c r="MD52">
        <f t="shared" si="103"/>
        <v>1</v>
      </c>
      <c r="ME52" s="253">
        <v>-9.3818984547499994E-3</v>
      </c>
      <c r="MF52" s="206">
        <v>42529</v>
      </c>
      <c r="MG52">
        <v>60</v>
      </c>
      <c r="MH52" t="str">
        <f t="shared" si="86"/>
        <v>TRUE</v>
      </c>
      <c r="MI52">
        <f>VLOOKUP($A52,'FuturesInfo (3)'!$A$2:$V$80,22)</f>
        <v>2</v>
      </c>
      <c r="MJ52" s="257">
        <v>2</v>
      </c>
      <c r="MK52">
        <f t="shared" si="104"/>
        <v>3</v>
      </c>
      <c r="ML52" s="139">
        <f>VLOOKUP($A52,'FuturesInfo (3)'!$A$2:$O$80,15)*MI52</f>
        <v>89750</v>
      </c>
      <c r="MM52" s="139">
        <f>VLOOKUP($A52,'FuturesInfo (3)'!$A$2:$O$80,15)*MK52</f>
        <v>134625</v>
      </c>
      <c r="MN52" s="200">
        <f t="shared" si="105"/>
        <v>-842.02538631381242</v>
      </c>
      <c r="MO52" s="200">
        <f t="shared" si="106"/>
        <v>-1263.0380794707187</v>
      </c>
      <c r="MP52" s="200">
        <f t="shared" si="107"/>
        <v>-842.02538631381242</v>
      </c>
      <c r="MQ52" s="200">
        <f t="shared" si="108"/>
        <v>842.02538631381242</v>
      </c>
      <c r="MR52" s="200">
        <f t="shared" si="144"/>
        <v>842.02538631381242</v>
      </c>
      <c r="MT52">
        <f t="shared" si="110"/>
        <v>1</v>
      </c>
      <c r="MU52" s="244">
        <v>1</v>
      </c>
      <c r="MV52" s="218">
        <v>1</v>
      </c>
      <c r="MW52" s="245">
        <v>-3</v>
      </c>
      <c r="MX52">
        <f t="shared" si="142"/>
        <v>1</v>
      </c>
      <c r="MY52">
        <f t="shared" si="112"/>
        <v>-1</v>
      </c>
      <c r="MZ52" s="218"/>
      <c r="NA52">
        <f t="shared" si="139"/>
        <v>0</v>
      </c>
      <c r="NB52">
        <f t="shared" si="113"/>
        <v>0</v>
      </c>
      <c r="NC52">
        <f t="shared" si="114"/>
        <v>0</v>
      </c>
      <c r="ND52">
        <f t="shared" si="115"/>
        <v>0</v>
      </c>
      <c r="NE52" s="253"/>
      <c r="NF52" s="206">
        <v>42529</v>
      </c>
      <c r="NG52">
        <v>60</v>
      </c>
      <c r="NH52" t="str">
        <f t="shared" si="87"/>
        <v>TRUE</v>
      </c>
      <c r="NI52">
        <f>VLOOKUP($A52,'FuturesInfo (3)'!$A$2:$V$80,22)</f>
        <v>2</v>
      </c>
      <c r="NJ52" s="257">
        <v>1</v>
      </c>
      <c r="NK52">
        <f t="shared" si="116"/>
        <v>3</v>
      </c>
      <c r="NL52" s="139">
        <f>VLOOKUP($A52,'FuturesInfo (3)'!$A$2:$O$80,15)*NI52</f>
        <v>89750</v>
      </c>
      <c r="NM52" s="139">
        <f>VLOOKUP($A52,'FuturesInfo (3)'!$A$2:$O$80,15)*NK52</f>
        <v>134625</v>
      </c>
      <c r="NN52" s="200">
        <f t="shared" si="117"/>
        <v>0</v>
      </c>
      <c r="NO52" s="200">
        <f t="shared" si="118"/>
        <v>0</v>
      </c>
      <c r="NP52" s="200">
        <f t="shared" si="119"/>
        <v>0</v>
      </c>
      <c r="NQ52" s="200">
        <f t="shared" si="120"/>
        <v>0</v>
      </c>
      <c r="NR52" s="200">
        <f t="shared" si="145"/>
        <v>0</v>
      </c>
      <c r="NT52">
        <f t="shared" si="122"/>
        <v>1</v>
      </c>
      <c r="NU52" s="244"/>
      <c r="NV52" s="218"/>
      <c r="NW52" s="245"/>
      <c r="NX52">
        <f t="shared" si="143"/>
        <v>0</v>
      </c>
      <c r="NY52">
        <f t="shared" si="124"/>
        <v>0</v>
      </c>
      <c r="NZ52" s="218"/>
      <c r="OA52">
        <f t="shared" si="140"/>
        <v>1</v>
      </c>
      <c r="OB52">
        <f t="shared" si="125"/>
        <v>1</v>
      </c>
      <c r="OC52">
        <f t="shared" si="126"/>
        <v>1</v>
      </c>
      <c r="OD52">
        <f t="shared" si="127"/>
        <v>1</v>
      </c>
      <c r="OE52" s="253"/>
      <c r="OF52" s="206"/>
      <c r="OG52">
        <v>60</v>
      </c>
      <c r="OH52" t="str">
        <f t="shared" si="88"/>
        <v>FALSE</v>
      </c>
      <c r="OI52">
        <f>VLOOKUP($A52,'FuturesInfo (3)'!$A$2:$V$80,22)</f>
        <v>2</v>
      </c>
      <c r="OJ52" s="257"/>
      <c r="OK52">
        <f t="shared" si="128"/>
        <v>2</v>
      </c>
      <c r="OL52" s="139">
        <f>VLOOKUP($A52,'FuturesInfo (3)'!$A$2:$O$80,15)*OI52</f>
        <v>89750</v>
      </c>
      <c r="OM52" s="139">
        <f>VLOOKUP($A52,'FuturesInfo (3)'!$A$2:$O$80,15)*OK52</f>
        <v>89750</v>
      </c>
      <c r="ON52" s="200">
        <f t="shared" si="129"/>
        <v>0</v>
      </c>
      <c r="OO52" s="200">
        <f t="shared" si="130"/>
        <v>0</v>
      </c>
      <c r="OP52" s="200">
        <f t="shared" si="131"/>
        <v>0</v>
      </c>
      <c r="OQ52" s="200">
        <f t="shared" si="132"/>
        <v>0</v>
      </c>
      <c r="OR52" s="200">
        <f t="shared" si="146"/>
        <v>0</v>
      </c>
    </row>
    <row r="53" spans="1:408"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4"/>
        <v>0</v>
      </c>
      <c r="BH53">
        <v>1</v>
      </c>
      <c r="BI53">
        <v>1</v>
      </c>
      <c r="BJ53">
        <f t="shared" si="89"/>
        <v>1</v>
      </c>
      <c r="BK53" s="1">
        <v>1.9927536231899998E-2</v>
      </c>
      <c r="BL53" s="2">
        <v>10</v>
      </c>
      <c r="BM53">
        <v>60</v>
      </c>
      <c r="BN53" t="str">
        <f t="shared" si="135"/>
        <v>TRUE</v>
      </c>
      <c r="BO53">
        <f>VLOOKUP($A53,'FuturesInfo (3)'!$A$2:$V$80,22)</f>
        <v>4</v>
      </c>
      <c r="BP53">
        <f t="shared" si="160"/>
        <v>4</v>
      </c>
      <c r="BQ53" s="139">
        <f>VLOOKUP($A53,'FuturesInfo (3)'!$A$2:$O$80,15)*BP53</f>
        <v>141560</v>
      </c>
      <c r="BR53" s="145">
        <f t="shared" si="90"/>
        <v>2820.9420289877639</v>
      </c>
      <c r="BT53">
        <f t="shared" si="91"/>
        <v>1</v>
      </c>
      <c r="BU53">
        <v>1</v>
      </c>
      <c r="BV53">
        <v>-1</v>
      </c>
      <c r="BW53">
        <v>1</v>
      </c>
      <c r="BX53">
        <f t="shared" si="161"/>
        <v>1</v>
      </c>
      <c r="BY53">
        <f t="shared" si="162"/>
        <v>0</v>
      </c>
      <c r="BZ53" s="188">
        <v>1.8058022498500002E-2</v>
      </c>
      <c r="CA53" s="2">
        <v>10</v>
      </c>
      <c r="CB53">
        <v>60</v>
      </c>
      <c r="CC53" t="str">
        <f t="shared" si="163"/>
        <v>TRUE</v>
      </c>
      <c r="CD53">
        <f>VLOOKUP($A53,'FuturesInfo (3)'!$A$2:$V$80,22)</f>
        <v>4</v>
      </c>
      <c r="CE53">
        <f t="shared" si="75"/>
        <v>4</v>
      </c>
      <c r="CF53">
        <f t="shared" si="75"/>
        <v>4</v>
      </c>
      <c r="CG53" s="139">
        <f>VLOOKUP($A53,'FuturesInfo (3)'!$A$2:$O$80,15)*CE53</f>
        <v>141560</v>
      </c>
      <c r="CH53" s="145">
        <f t="shared" si="164"/>
        <v>2556.2936648876603</v>
      </c>
      <c r="CI53" s="145">
        <f t="shared" si="92"/>
        <v>-2556.2936648876603</v>
      </c>
      <c r="CK53">
        <f t="shared" si="165"/>
        <v>1</v>
      </c>
      <c r="CL53">
        <v>1</v>
      </c>
      <c r="CM53">
        <v>-1</v>
      </c>
      <c r="CN53">
        <v>1</v>
      </c>
      <c r="CO53">
        <f t="shared" si="136"/>
        <v>1</v>
      </c>
      <c r="CP53">
        <f t="shared" si="166"/>
        <v>0</v>
      </c>
      <c r="CQ53" s="1">
        <v>9.5958127362599996E-3</v>
      </c>
      <c r="CR53" s="2">
        <v>10</v>
      </c>
      <c r="CS53">
        <v>60</v>
      </c>
      <c r="CT53" t="str">
        <f t="shared" si="167"/>
        <v>TRUE</v>
      </c>
      <c r="CU53">
        <f>VLOOKUP($A53,'FuturesInfo (3)'!$A$2:$V$80,22)</f>
        <v>4</v>
      </c>
      <c r="CV53">
        <f t="shared" si="168"/>
        <v>3</v>
      </c>
      <c r="CW53">
        <f t="shared" si="93"/>
        <v>4</v>
      </c>
      <c r="CX53" s="139">
        <f>VLOOKUP($A53,'FuturesInfo (3)'!$A$2:$O$80,15)*CW53</f>
        <v>141560</v>
      </c>
      <c r="CY53" s="200">
        <f t="shared" si="169"/>
        <v>1358.3832509449655</v>
      </c>
      <c r="CZ53" s="200">
        <f t="shared" si="95"/>
        <v>-1358.3832509449655</v>
      </c>
      <c r="DB53">
        <f t="shared" si="81"/>
        <v>1</v>
      </c>
      <c r="DC53">
        <v>1</v>
      </c>
      <c r="DD53">
        <v>-1</v>
      </c>
      <c r="DE53">
        <v>-1</v>
      </c>
      <c r="DF53">
        <f t="shared" si="137"/>
        <v>0</v>
      </c>
      <c r="DG53">
        <f t="shared" si="82"/>
        <v>1</v>
      </c>
      <c r="DH53" s="1">
        <v>-6.0483870967699997E-3</v>
      </c>
      <c r="DI53" s="2">
        <v>10</v>
      </c>
      <c r="DJ53">
        <v>60</v>
      </c>
      <c r="DK53" t="str">
        <f t="shared" si="83"/>
        <v>TRUE</v>
      </c>
      <c r="DL53">
        <f>VLOOKUP($A53,'FuturesInfo (3)'!$A$2:$V$80,22)</f>
        <v>4</v>
      </c>
      <c r="DM53">
        <f t="shared" si="84"/>
        <v>3</v>
      </c>
      <c r="DN53">
        <f t="shared" si="96"/>
        <v>4</v>
      </c>
      <c r="DO53" s="139">
        <f>VLOOKUP($A53,'FuturesInfo (3)'!$A$2:$O$80,15)*DN53</f>
        <v>141560</v>
      </c>
      <c r="DP53" s="200">
        <f t="shared" si="85"/>
        <v>-856.2096774187612</v>
      </c>
      <c r="DQ53" s="200">
        <f t="shared" si="97"/>
        <v>856.2096774187612</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1273</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v>-1</v>
      </c>
      <c r="KU53">
        <v>1</v>
      </c>
      <c r="KV53" s="218">
        <v>-1</v>
      </c>
      <c r="KW53" s="245">
        <v>15</v>
      </c>
      <c r="KX53">
        <v>1</v>
      </c>
      <c r="KY53">
        <v>-1</v>
      </c>
      <c r="KZ53" s="218">
        <v>-1</v>
      </c>
      <c r="LA53">
        <v>0</v>
      </c>
      <c r="LB53">
        <v>1</v>
      </c>
      <c r="LC53">
        <v>0</v>
      </c>
      <c r="LD53">
        <v>1</v>
      </c>
      <c r="LE53" s="253">
        <v>-2.5231286795600002E-3</v>
      </c>
      <c r="LF53" s="206">
        <v>42516</v>
      </c>
      <c r="LG53">
        <v>60</v>
      </c>
      <c r="LH53" t="s">
        <v>1273</v>
      </c>
      <c r="LI53">
        <v>4</v>
      </c>
      <c r="LJ53" s="257">
        <v>1</v>
      </c>
      <c r="LK53">
        <v>4</v>
      </c>
      <c r="LL53" s="139">
        <v>142320</v>
      </c>
      <c r="LM53" s="139">
        <v>142320</v>
      </c>
      <c r="LN53" s="200">
        <v>-359.09167367497923</v>
      </c>
      <c r="LO53" s="200">
        <v>-359.09167367497923</v>
      </c>
      <c r="LP53" s="200">
        <v>359.09167367497923</v>
      </c>
      <c r="LQ53" s="200">
        <v>-359.09167367497923</v>
      </c>
      <c r="LR53" s="200">
        <v>359.09167367497923</v>
      </c>
      <c r="LT53">
        <f t="shared" si="98"/>
        <v>1</v>
      </c>
      <c r="LU53" s="244">
        <v>-1</v>
      </c>
      <c r="LV53" s="218">
        <v>-1</v>
      </c>
      <c r="LW53" s="245">
        <v>16</v>
      </c>
      <c r="LX53">
        <f t="shared" si="141"/>
        <v>1</v>
      </c>
      <c r="LY53">
        <f t="shared" si="100"/>
        <v>-1</v>
      </c>
      <c r="LZ53" s="218">
        <v>-1</v>
      </c>
      <c r="MA53">
        <f t="shared" si="138"/>
        <v>1</v>
      </c>
      <c r="MB53">
        <f t="shared" si="101"/>
        <v>1</v>
      </c>
      <c r="MC53">
        <f t="shared" si="102"/>
        <v>0</v>
      </c>
      <c r="MD53">
        <f t="shared" si="103"/>
        <v>1</v>
      </c>
      <c r="ME53" s="253">
        <v>-5.3400786958999998E-3</v>
      </c>
      <c r="MF53" s="206">
        <v>42516</v>
      </c>
      <c r="MG53">
        <v>60</v>
      </c>
      <c r="MH53" t="str">
        <f t="shared" si="86"/>
        <v>TRUE</v>
      </c>
      <c r="MI53">
        <f>VLOOKUP($A53,'FuturesInfo (3)'!$A$2:$V$80,22)</f>
        <v>4</v>
      </c>
      <c r="MJ53" s="257">
        <v>1</v>
      </c>
      <c r="MK53">
        <f t="shared" si="104"/>
        <v>4</v>
      </c>
      <c r="ML53" s="139">
        <f>VLOOKUP($A53,'FuturesInfo (3)'!$A$2:$O$80,15)*MI53</f>
        <v>141560</v>
      </c>
      <c r="MM53" s="139">
        <f>VLOOKUP($A53,'FuturesInfo (3)'!$A$2:$O$80,15)*MK53</f>
        <v>141560</v>
      </c>
      <c r="MN53" s="200">
        <f t="shared" si="105"/>
        <v>755.94154019160396</v>
      </c>
      <c r="MO53" s="200">
        <f t="shared" si="106"/>
        <v>755.94154019160396</v>
      </c>
      <c r="MP53" s="200">
        <f t="shared" si="107"/>
        <v>755.94154019160396</v>
      </c>
      <c r="MQ53" s="200">
        <f t="shared" si="108"/>
        <v>-755.94154019160396</v>
      </c>
      <c r="MR53" s="200">
        <f t="shared" si="144"/>
        <v>755.94154019160396</v>
      </c>
      <c r="MT53">
        <f t="shared" si="110"/>
        <v>-1</v>
      </c>
      <c r="MU53" s="244">
        <v>-1</v>
      </c>
      <c r="MV53" s="218">
        <v>-1</v>
      </c>
      <c r="MW53" s="245">
        <v>17</v>
      </c>
      <c r="MX53">
        <f t="shared" si="142"/>
        <v>-1</v>
      </c>
      <c r="MY53">
        <f t="shared" si="112"/>
        <v>-1</v>
      </c>
      <c r="MZ53" s="218"/>
      <c r="NA53">
        <f t="shared" si="139"/>
        <v>0</v>
      </c>
      <c r="NB53">
        <f t="shared" si="113"/>
        <v>0</v>
      </c>
      <c r="NC53">
        <f t="shared" si="114"/>
        <v>0</v>
      </c>
      <c r="ND53">
        <f t="shared" si="115"/>
        <v>0</v>
      </c>
      <c r="NE53" s="253"/>
      <c r="NF53" s="206">
        <v>42516</v>
      </c>
      <c r="NG53">
        <v>60</v>
      </c>
      <c r="NH53" t="str">
        <f t="shared" si="87"/>
        <v>TRUE</v>
      </c>
      <c r="NI53">
        <f>VLOOKUP($A53,'FuturesInfo (3)'!$A$2:$V$80,22)</f>
        <v>4</v>
      </c>
      <c r="NJ53" s="257">
        <v>2</v>
      </c>
      <c r="NK53">
        <f t="shared" si="116"/>
        <v>3</v>
      </c>
      <c r="NL53" s="139">
        <f>VLOOKUP($A53,'FuturesInfo (3)'!$A$2:$O$80,15)*NI53</f>
        <v>141560</v>
      </c>
      <c r="NM53" s="139">
        <f>VLOOKUP($A53,'FuturesInfo (3)'!$A$2:$O$80,15)*NK53</f>
        <v>106170</v>
      </c>
      <c r="NN53" s="200">
        <f t="shared" si="117"/>
        <v>0</v>
      </c>
      <c r="NO53" s="200">
        <f t="shared" si="118"/>
        <v>0</v>
      </c>
      <c r="NP53" s="200">
        <f t="shared" si="119"/>
        <v>0</v>
      </c>
      <c r="NQ53" s="200">
        <f t="shared" si="120"/>
        <v>0</v>
      </c>
      <c r="NR53" s="200">
        <f t="shared" si="145"/>
        <v>0</v>
      </c>
      <c r="NT53">
        <f t="shared" si="122"/>
        <v>-1</v>
      </c>
      <c r="NU53" s="244"/>
      <c r="NV53" s="218"/>
      <c r="NW53" s="245"/>
      <c r="NX53">
        <f t="shared" si="143"/>
        <v>0</v>
      </c>
      <c r="NY53">
        <f t="shared" si="124"/>
        <v>0</v>
      </c>
      <c r="NZ53" s="218"/>
      <c r="OA53">
        <f t="shared" si="140"/>
        <v>1</v>
      </c>
      <c r="OB53">
        <f t="shared" si="125"/>
        <v>1</v>
      </c>
      <c r="OC53">
        <f t="shared" si="126"/>
        <v>1</v>
      </c>
      <c r="OD53">
        <f t="shared" si="127"/>
        <v>1</v>
      </c>
      <c r="OE53" s="253"/>
      <c r="OF53" s="206"/>
      <c r="OG53">
        <v>60</v>
      </c>
      <c r="OH53" t="str">
        <f t="shared" si="88"/>
        <v>FALSE</v>
      </c>
      <c r="OI53">
        <f>VLOOKUP($A53,'FuturesInfo (3)'!$A$2:$V$80,22)</f>
        <v>4</v>
      </c>
      <c r="OJ53" s="257"/>
      <c r="OK53">
        <f t="shared" si="128"/>
        <v>3</v>
      </c>
      <c r="OL53" s="139">
        <f>VLOOKUP($A53,'FuturesInfo (3)'!$A$2:$O$80,15)*OI53</f>
        <v>141560</v>
      </c>
      <c r="OM53" s="139">
        <f>VLOOKUP($A53,'FuturesInfo (3)'!$A$2:$O$80,15)*OK53</f>
        <v>106170</v>
      </c>
      <c r="ON53" s="200">
        <f t="shared" si="129"/>
        <v>0</v>
      </c>
      <c r="OO53" s="200">
        <f t="shared" si="130"/>
        <v>0</v>
      </c>
      <c r="OP53" s="200">
        <f t="shared" si="131"/>
        <v>0</v>
      </c>
      <c r="OQ53" s="200">
        <f t="shared" si="132"/>
        <v>0</v>
      </c>
      <c r="OR53" s="200">
        <f t="shared" si="146"/>
        <v>0</v>
      </c>
    </row>
    <row r="54" spans="1:408"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4"/>
        <v>2</v>
      </c>
      <c r="BH54">
        <v>1</v>
      </c>
      <c r="BI54">
        <v>-1</v>
      </c>
      <c r="BJ54">
        <f t="shared" si="89"/>
        <v>0</v>
      </c>
      <c r="BK54" s="1">
        <v>-8.5054678007300006E-3</v>
      </c>
      <c r="BL54" s="2">
        <v>10</v>
      </c>
      <c r="BM54">
        <v>60</v>
      </c>
      <c r="BN54" t="str">
        <f t="shared" si="135"/>
        <v>TRUE</v>
      </c>
      <c r="BO54">
        <f>VLOOKUP($A54,'FuturesInfo (3)'!$A$2:$V$80,22)</f>
        <v>6</v>
      </c>
      <c r="BP54">
        <f t="shared" si="160"/>
        <v>6</v>
      </c>
      <c r="BQ54" s="139">
        <f>VLOOKUP($A54,'FuturesInfo (3)'!$A$2:$O$80,15)*BP54</f>
        <v>102900</v>
      </c>
      <c r="BR54" s="145">
        <f t="shared" si="90"/>
        <v>-875.21263669511711</v>
      </c>
      <c r="BT54">
        <f t="shared" si="91"/>
        <v>1</v>
      </c>
      <c r="BU54">
        <v>1</v>
      </c>
      <c r="BV54">
        <v>-1</v>
      </c>
      <c r="BW54">
        <v>1</v>
      </c>
      <c r="BX54">
        <f t="shared" si="161"/>
        <v>1</v>
      </c>
      <c r="BY54">
        <f t="shared" si="162"/>
        <v>0</v>
      </c>
      <c r="BZ54" s="188">
        <v>5.5147058823500003E-3</v>
      </c>
      <c r="CA54" s="2">
        <v>10</v>
      </c>
      <c r="CB54">
        <v>60</v>
      </c>
      <c r="CC54" t="str">
        <f t="shared" si="163"/>
        <v>TRUE</v>
      </c>
      <c r="CD54">
        <f>VLOOKUP($A54,'FuturesInfo (3)'!$A$2:$V$80,22)</f>
        <v>6</v>
      </c>
      <c r="CE54">
        <f t="shared" si="75"/>
        <v>6</v>
      </c>
      <c r="CF54">
        <f t="shared" si="75"/>
        <v>6</v>
      </c>
      <c r="CG54" s="139">
        <f>VLOOKUP($A54,'FuturesInfo (3)'!$A$2:$O$80,15)*CE54</f>
        <v>102900</v>
      </c>
      <c r="CH54" s="145">
        <f t="shared" si="164"/>
        <v>567.46323529381505</v>
      </c>
      <c r="CI54" s="145">
        <f t="shared" si="92"/>
        <v>-567.46323529381505</v>
      </c>
      <c r="CK54">
        <f t="shared" si="165"/>
        <v>1</v>
      </c>
      <c r="CL54">
        <v>-1</v>
      </c>
      <c r="CM54">
        <v>-1</v>
      </c>
      <c r="CN54">
        <v>1</v>
      </c>
      <c r="CO54">
        <f t="shared" si="136"/>
        <v>0</v>
      </c>
      <c r="CP54">
        <f t="shared" si="166"/>
        <v>0</v>
      </c>
      <c r="CQ54" s="1">
        <v>1.4625228519199999E-2</v>
      </c>
      <c r="CR54" s="2">
        <v>10</v>
      </c>
      <c r="CS54">
        <v>60</v>
      </c>
      <c r="CT54" t="str">
        <f t="shared" si="167"/>
        <v>TRUE</v>
      </c>
      <c r="CU54">
        <f>VLOOKUP($A54,'FuturesInfo (3)'!$A$2:$V$80,22)</f>
        <v>6</v>
      </c>
      <c r="CV54">
        <f t="shared" si="168"/>
        <v>8</v>
      </c>
      <c r="CW54">
        <f t="shared" si="93"/>
        <v>6</v>
      </c>
      <c r="CX54" s="139">
        <f>VLOOKUP($A54,'FuturesInfo (3)'!$A$2:$O$80,15)*CW54</f>
        <v>102900</v>
      </c>
      <c r="CY54" s="200">
        <f t="shared" si="169"/>
        <v>-1504.9360146256799</v>
      </c>
      <c r="CZ54" s="200">
        <f t="shared" si="95"/>
        <v>-1504.9360146256799</v>
      </c>
      <c r="DB54">
        <f t="shared" si="81"/>
        <v>-1</v>
      </c>
      <c r="DC54">
        <v>1</v>
      </c>
      <c r="DD54">
        <v>-1</v>
      </c>
      <c r="DE54">
        <v>1</v>
      </c>
      <c r="DF54">
        <f t="shared" si="137"/>
        <v>1</v>
      </c>
      <c r="DG54">
        <f t="shared" si="82"/>
        <v>0</v>
      </c>
      <c r="DH54" s="1">
        <v>1.4414414414400001E-2</v>
      </c>
      <c r="DI54" s="2">
        <v>10</v>
      </c>
      <c r="DJ54">
        <v>60</v>
      </c>
      <c r="DK54" t="str">
        <f t="shared" si="83"/>
        <v>TRUE</v>
      </c>
      <c r="DL54">
        <f>VLOOKUP($A54,'FuturesInfo (3)'!$A$2:$V$80,22)</f>
        <v>6</v>
      </c>
      <c r="DM54">
        <f t="shared" si="84"/>
        <v>5</v>
      </c>
      <c r="DN54">
        <f t="shared" si="96"/>
        <v>6</v>
      </c>
      <c r="DO54" s="139">
        <f>VLOOKUP($A54,'FuturesInfo (3)'!$A$2:$O$80,15)*DN54</f>
        <v>102900</v>
      </c>
      <c r="DP54" s="200">
        <f t="shared" si="85"/>
        <v>1483.2432432417602</v>
      </c>
      <c r="DQ54" s="200">
        <f t="shared" si="97"/>
        <v>-1483.2432432417602</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1273</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v>1</v>
      </c>
      <c r="KU54">
        <v>1</v>
      </c>
      <c r="KV54" s="218">
        <v>-1</v>
      </c>
      <c r="KW54" s="245">
        <v>21</v>
      </c>
      <c r="KX54">
        <v>-1</v>
      </c>
      <c r="KY54">
        <v>-1</v>
      </c>
      <c r="KZ54" s="218">
        <v>1</v>
      </c>
      <c r="LA54">
        <v>1</v>
      </c>
      <c r="LB54">
        <v>0</v>
      </c>
      <c r="LC54">
        <v>0</v>
      </c>
      <c r="LD54">
        <v>0</v>
      </c>
      <c r="LE54" s="253">
        <v>1.13500597372E-2</v>
      </c>
      <c r="LF54" s="206">
        <v>42529</v>
      </c>
      <c r="LG54">
        <v>60</v>
      </c>
      <c r="LH54" t="s">
        <v>1273</v>
      </c>
      <c r="LI54">
        <v>7</v>
      </c>
      <c r="LJ54" s="257">
        <v>2</v>
      </c>
      <c r="LK54">
        <v>9</v>
      </c>
      <c r="LL54" s="139">
        <v>118510</v>
      </c>
      <c r="LM54" s="139">
        <v>152370</v>
      </c>
      <c r="LN54" s="200">
        <v>1345.0955794555721</v>
      </c>
      <c r="LO54" s="200">
        <v>1729.4086021571641</v>
      </c>
      <c r="LP54" s="200">
        <v>-1345.0955794555721</v>
      </c>
      <c r="LQ54" s="200">
        <v>-1345.0955794555721</v>
      </c>
      <c r="LR54" s="200">
        <v>-1345.0955794555721</v>
      </c>
      <c r="LT54">
        <f t="shared" si="98"/>
        <v>1</v>
      </c>
      <c r="LU54" s="244">
        <v>-1</v>
      </c>
      <c r="LV54" s="218">
        <v>-1</v>
      </c>
      <c r="LW54" s="245">
        <v>-3</v>
      </c>
      <c r="LX54">
        <f t="shared" si="141"/>
        <v>-1</v>
      </c>
      <c r="LY54">
        <f t="shared" si="100"/>
        <v>1</v>
      </c>
      <c r="LZ54" s="218">
        <v>1</v>
      </c>
      <c r="MA54">
        <f t="shared" si="138"/>
        <v>0</v>
      </c>
      <c r="MB54">
        <f t="shared" si="101"/>
        <v>0</v>
      </c>
      <c r="MC54">
        <f t="shared" si="102"/>
        <v>0</v>
      </c>
      <c r="MD54">
        <f t="shared" si="103"/>
        <v>1</v>
      </c>
      <c r="ME54" s="253">
        <v>1.29946839929E-2</v>
      </c>
      <c r="MF54" s="206">
        <v>42529</v>
      </c>
      <c r="MG54">
        <v>60</v>
      </c>
      <c r="MH54" t="str">
        <f t="shared" si="86"/>
        <v>TRUE</v>
      </c>
      <c r="MI54">
        <f>VLOOKUP($A54,'FuturesInfo (3)'!$A$2:$V$80,22)</f>
        <v>6</v>
      </c>
      <c r="MJ54" s="257">
        <v>2</v>
      </c>
      <c r="MK54">
        <f t="shared" si="104"/>
        <v>8</v>
      </c>
      <c r="ML54" s="139">
        <f>VLOOKUP($A54,'FuturesInfo (3)'!$A$2:$O$80,15)*MI54</f>
        <v>102900</v>
      </c>
      <c r="MM54" s="139">
        <f>VLOOKUP($A54,'FuturesInfo (3)'!$A$2:$O$80,15)*MK54</f>
        <v>137200</v>
      </c>
      <c r="MN54" s="200">
        <f t="shared" si="105"/>
        <v>-1337.1529828694099</v>
      </c>
      <c r="MO54" s="200">
        <f t="shared" si="106"/>
        <v>-1782.8706438258801</v>
      </c>
      <c r="MP54" s="200">
        <f t="shared" si="107"/>
        <v>-1337.1529828694099</v>
      </c>
      <c r="MQ54" s="200">
        <f t="shared" si="108"/>
        <v>-1337.1529828694099</v>
      </c>
      <c r="MR54" s="200">
        <f t="shared" si="144"/>
        <v>1337.1529828694099</v>
      </c>
      <c r="MT54">
        <f t="shared" si="110"/>
        <v>-1</v>
      </c>
      <c r="MU54" s="244">
        <v>-1</v>
      </c>
      <c r="MV54" s="218">
        <v>-1</v>
      </c>
      <c r="MW54" s="245">
        <v>-4</v>
      </c>
      <c r="MX54">
        <f t="shared" si="142"/>
        <v>-1</v>
      </c>
      <c r="MY54">
        <f t="shared" si="112"/>
        <v>1</v>
      </c>
      <c r="MZ54" s="218"/>
      <c r="NA54">
        <f t="shared" si="139"/>
        <v>0</v>
      </c>
      <c r="NB54">
        <f t="shared" si="113"/>
        <v>0</v>
      </c>
      <c r="NC54">
        <f t="shared" si="114"/>
        <v>0</v>
      </c>
      <c r="ND54">
        <f t="shared" si="115"/>
        <v>0</v>
      </c>
      <c r="NE54" s="253"/>
      <c r="NF54" s="206">
        <v>42536</v>
      </c>
      <c r="NG54">
        <v>60</v>
      </c>
      <c r="NH54" t="str">
        <f t="shared" si="87"/>
        <v>TRUE</v>
      </c>
      <c r="NI54">
        <f>VLOOKUP($A54,'FuturesInfo (3)'!$A$2:$V$80,22)</f>
        <v>6</v>
      </c>
      <c r="NJ54" s="257">
        <v>2</v>
      </c>
      <c r="NK54">
        <f t="shared" si="116"/>
        <v>5</v>
      </c>
      <c r="NL54" s="139">
        <f>VLOOKUP($A54,'FuturesInfo (3)'!$A$2:$O$80,15)*NI54</f>
        <v>102900</v>
      </c>
      <c r="NM54" s="139">
        <f>VLOOKUP($A54,'FuturesInfo (3)'!$A$2:$O$80,15)*NK54</f>
        <v>85750</v>
      </c>
      <c r="NN54" s="200">
        <f t="shared" si="117"/>
        <v>0</v>
      </c>
      <c r="NO54" s="200">
        <f t="shared" si="118"/>
        <v>0</v>
      </c>
      <c r="NP54" s="200">
        <f t="shared" si="119"/>
        <v>0</v>
      </c>
      <c r="NQ54" s="200">
        <f t="shared" si="120"/>
        <v>0</v>
      </c>
      <c r="NR54" s="200">
        <f t="shared" si="145"/>
        <v>0</v>
      </c>
      <c r="NT54">
        <f t="shared" si="122"/>
        <v>-1</v>
      </c>
      <c r="NU54" s="244"/>
      <c r="NV54" s="218"/>
      <c r="NW54" s="245"/>
      <c r="NX54">
        <f t="shared" si="143"/>
        <v>0</v>
      </c>
      <c r="NY54">
        <f t="shared" si="124"/>
        <v>0</v>
      </c>
      <c r="NZ54" s="218"/>
      <c r="OA54">
        <f t="shared" si="140"/>
        <v>1</v>
      </c>
      <c r="OB54">
        <f t="shared" si="125"/>
        <v>1</v>
      </c>
      <c r="OC54">
        <f t="shared" si="126"/>
        <v>1</v>
      </c>
      <c r="OD54">
        <f t="shared" si="127"/>
        <v>1</v>
      </c>
      <c r="OE54" s="253"/>
      <c r="OF54" s="206"/>
      <c r="OG54">
        <v>60</v>
      </c>
      <c r="OH54" t="str">
        <f t="shared" si="88"/>
        <v>FALSE</v>
      </c>
      <c r="OI54">
        <f>VLOOKUP($A54,'FuturesInfo (3)'!$A$2:$V$80,22)</f>
        <v>6</v>
      </c>
      <c r="OJ54" s="257"/>
      <c r="OK54">
        <f t="shared" si="128"/>
        <v>5</v>
      </c>
      <c r="OL54" s="139">
        <f>VLOOKUP($A54,'FuturesInfo (3)'!$A$2:$O$80,15)*OI54</f>
        <v>102900</v>
      </c>
      <c r="OM54" s="139">
        <f>VLOOKUP($A54,'FuturesInfo (3)'!$A$2:$O$80,15)*OK54</f>
        <v>85750</v>
      </c>
      <c r="ON54" s="200">
        <f t="shared" si="129"/>
        <v>0</v>
      </c>
      <c r="OO54" s="200">
        <f t="shared" si="130"/>
        <v>0</v>
      </c>
      <c r="OP54" s="200">
        <f t="shared" si="131"/>
        <v>0</v>
      </c>
      <c r="OQ54" s="200">
        <f t="shared" si="132"/>
        <v>0</v>
      </c>
      <c r="OR54" s="200">
        <f t="shared" si="146"/>
        <v>0</v>
      </c>
    </row>
    <row r="55" spans="1:408"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4"/>
        <v>0</v>
      </c>
      <c r="BH55">
        <v>-1</v>
      </c>
      <c r="BI55">
        <v>1</v>
      </c>
      <c r="BJ55">
        <f t="shared" si="89"/>
        <v>0</v>
      </c>
      <c r="BK55" s="1">
        <v>2.7408637873800001E-2</v>
      </c>
      <c r="BL55" s="2">
        <v>10</v>
      </c>
      <c r="BM55">
        <v>60</v>
      </c>
      <c r="BN55" t="str">
        <f t="shared" si="135"/>
        <v>TRUE</v>
      </c>
      <c r="BO55">
        <f>VLOOKUP($A55,'FuturesInfo (3)'!$A$2:$V$80,22)</f>
        <v>4</v>
      </c>
      <c r="BP55">
        <f t="shared" si="160"/>
        <v>4</v>
      </c>
      <c r="BQ55" s="139">
        <f>VLOOKUP($A55,'FuturesInfo (3)'!$A$2:$O$80,15)*BP55</f>
        <v>106240.00000000001</v>
      </c>
      <c r="BR55" s="145">
        <f t="shared" si="90"/>
        <v>-2911.8936877125125</v>
      </c>
      <c r="BT55">
        <f t="shared" si="91"/>
        <v>-1</v>
      </c>
      <c r="BU55">
        <v>-1</v>
      </c>
      <c r="BV55">
        <v>1</v>
      </c>
      <c r="BW55">
        <v>1</v>
      </c>
      <c r="BX55">
        <f t="shared" si="161"/>
        <v>0</v>
      </c>
      <c r="BY55">
        <f t="shared" si="162"/>
        <v>1</v>
      </c>
      <c r="BZ55" s="188">
        <v>2.52627324171E-2</v>
      </c>
      <c r="CA55" s="2">
        <v>10</v>
      </c>
      <c r="CB55">
        <v>60</v>
      </c>
      <c r="CC55" t="str">
        <f t="shared" si="163"/>
        <v>TRUE</v>
      </c>
      <c r="CD55">
        <f>VLOOKUP($A55,'FuturesInfo (3)'!$A$2:$V$80,22)</f>
        <v>4</v>
      </c>
      <c r="CE55">
        <f t="shared" si="75"/>
        <v>4</v>
      </c>
      <c r="CF55">
        <f t="shared" si="75"/>
        <v>4</v>
      </c>
      <c r="CG55" s="139">
        <f>VLOOKUP($A55,'FuturesInfo (3)'!$A$2:$O$80,15)*CE55</f>
        <v>106240.00000000001</v>
      </c>
      <c r="CH55" s="145">
        <f t="shared" si="164"/>
        <v>-2683.9126919927044</v>
      </c>
      <c r="CI55" s="145">
        <f t="shared" si="92"/>
        <v>2683.9126919927044</v>
      </c>
      <c r="CK55">
        <f t="shared" si="165"/>
        <v>-1</v>
      </c>
      <c r="CL55">
        <v>1</v>
      </c>
      <c r="CM55">
        <v>1</v>
      </c>
      <c r="CN55">
        <v>1</v>
      </c>
      <c r="CO55">
        <f t="shared" si="136"/>
        <v>1</v>
      </c>
      <c r="CP55">
        <f t="shared" si="166"/>
        <v>1</v>
      </c>
      <c r="CQ55" s="1">
        <v>7.8848807411799999E-4</v>
      </c>
      <c r="CR55" s="2">
        <v>10</v>
      </c>
      <c r="CS55">
        <v>60</v>
      </c>
      <c r="CT55" t="str">
        <f t="shared" si="167"/>
        <v>TRUE</v>
      </c>
      <c r="CU55">
        <f>VLOOKUP($A55,'FuturesInfo (3)'!$A$2:$V$80,22)</f>
        <v>4</v>
      </c>
      <c r="CV55">
        <f t="shared" si="168"/>
        <v>5</v>
      </c>
      <c r="CW55">
        <f t="shared" si="93"/>
        <v>4</v>
      </c>
      <c r="CX55" s="139">
        <f>VLOOKUP($A55,'FuturesInfo (3)'!$A$2:$O$80,15)*CW55</f>
        <v>106240.00000000001</v>
      </c>
      <c r="CY55" s="200">
        <f t="shared" si="169"/>
        <v>83.768972994296334</v>
      </c>
      <c r="CZ55" s="200">
        <f t="shared" si="95"/>
        <v>83.768972994296334</v>
      </c>
      <c r="DB55">
        <f t="shared" si="81"/>
        <v>1</v>
      </c>
      <c r="DC55">
        <v>1</v>
      </c>
      <c r="DD55">
        <v>1</v>
      </c>
      <c r="DE55">
        <v>1</v>
      </c>
      <c r="DF55">
        <f t="shared" si="137"/>
        <v>1</v>
      </c>
      <c r="DG55">
        <f t="shared" si="82"/>
        <v>1</v>
      </c>
      <c r="DH55" s="1">
        <v>1.22119361828E-2</v>
      </c>
      <c r="DI55" s="2">
        <v>10</v>
      </c>
      <c r="DJ55">
        <v>60</v>
      </c>
      <c r="DK55" t="str">
        <f t="shared" si="83"/>
        <v>TRUE</v>
      </c>
      <c r="DL55">
        <f>VLOOKUP($A55,'FuturesInfo (3)'!$A$2:$V$80,22)</f>
        <v>4</v>
      </c>
      <c r="DM55">
        <f t="shared" si="84"/>
        <v>5</v>
      </c>
      <c r="DN55">
        <f t="shared" si="96"/>
        <v>4</v>
      </c>
      <c r="DO55" s="139">
        <f>VLOOKUP($A55,'FuturesInfo (3)'!$A$2:$O$80,15)*DN55</f>
        <v>106240.00000000001</v>
      </c>
      <c r="DP55" s="200">
        <f t="shared" si="85"/>
        <v>1297.3961000606723</v>
      </c>
      <c r="DQ55" s="200">
        <f t="shared" si="97"/>
        <v>1297.3961000606723</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1273</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v>1</v>
      </c>
      <c r="KU55">
        <v>1</v>
      </c>
      <c r="KV55" s="218">
        <v>1</v>
      </c>
      <c r="KW55" s="245">
        <v>15</v>
      </c>
      <c r="KX55">
        <v>1</v>
      </c>
      <c r="KY55">
        <v>1</v>
      </c>
      <c r="KZ55" s="218">
        <v>1</v>
      </c>
      <c r="LA55">
        <v>1</v>
      </c>
      <c r="LB55">
        <v>1</v>
      </c>
      <c r="LC55">
        <v>1</v>
      </c>
      <c r="LD55">
        <v>1</v>
      </c>
      <c r="LE55" s="253">
        <v>7.4626865671599996E-4</v>
      </c>
      <c r="LF55" s="206">
        <v>42516</v>
      </c>
      <c r="LG55">
        <v>60</v>
      </c>
      <c r="LH55" t="s">
        <v>1273</v>
      </c>
      <c r="LI55">
        <v>4</v>
      </c>
      <c r="LJ55" s="257">
        <v>2</v>
      </c>
      <c r="LK55">
        <v>5</v>
      </c>
      <c r="LL55" s="139">
        <v>107280</v>
      </c>
      <c r="LM55" s="139">
        <v>134100</v>
      </c>
      <c r="LN55" s="200">
        <v>80.059701492492479</v>
      </c>
      <c r="LO55" s="200">
        <v>100.0746268656156</v>
      </c>
      <c r="LP55" s="200">
        <v>80.059701492492479</v>
      </c>
      <c r="LQ55" s="200">
        <v>80.059701492492479</v>
      </c>
      <c r="LR55" s="200">
        <v>80.059701492492479</v>
      </c>
      <c r="LT55">
        <f t="shared" si="98"/>
        <v>1</v>
      </c>
      <c r="LU55" s="244">
        <v>-1</v>
      </c>
      <c r="LV55" s="218">
        <v>1</v>
      </c>
      <c r="LW55" s="245">
        <v>16</v>
      </c>
      <c r="LX55">
        <f t="shared" si="141"/>
        <v>1</v>
      </c>
      <c r="LY55">
        <f t="shared" si="100"/>
        <v>1</v>
      </c>
      <c r="LZ55" s="218">
        <v>-1</v>
      </c>
      <c r="MA55">
        <f t="shared" si="138"/>
        <v>1</v>
      </c>
      <c r="MB55">
        <f t="shared" si="101"/>
        <v>0</v>
      </c>
      <c r="MC55">
        <f t="shared" si="102"/>
        <v>0</v>
      </c>
      <c r="MD55">
        <f t="shared" si="103"/>
        <v>0</v>
      </c>
      <c r="ME55" s="253">
        <v>-9.6942580164100008E-3</v>
      </c>
      <c r="MF55" s="206">
        <v>42516</v>
      </c>
      <c r="MG55">
        <v>60</v>
      </c>
      <c r="MH55" t="str">
        <f t="shared" si="86"/>
        <v>TRUE</v>
      </c>
      <c r="MI55">
        <f>VLOOKUP($A55,'FuturesInfo (3)'!$A$2:$V$80,22)</f>
        <v>4</v>
      </c>
      <c r="MJ55" s="257">
        <v>2</v>
      </c>
      <c r="MK55">
        <f t="shared" si="104"/>
        <v>5</v>
      </c>
      <c r="ML55" s="139">
        <f>VLOOKUP($A55,'FuturesInfo (3)'!$A$2:$O$80,15)*MI55</f>
        <v>106240.00000000001</v>
      </c>
      <c r="MM55" s="139">
        <f>VLOOKUP($A55,'FuturesInfo (3)'!$A$2:$O$80,15)*MK55</f>
        <v>132800.00000000003</v>
      </c>
      <c r="MN55" s="200">
        <f t="shared" si="105"/>
        <v>1029.9179716633987</v>
      </c>
      <c r="MO55" s="200">
        <f t="shared" si="106"/>
        <v>1287.3974645792484</v>
      </c>
      <c r="MP55" s="200">
        <f t="shared" si="107"/>
        <v>-1029.9179716633987</v>
      </c>
      <c r="MQ55" s="200">
        <f t="shared" si="108"/>
        <v>-1029.9179716633987</v>
      </c>
      <c r="MR55" s="200">
        <f t="shared" si="144"/>
        <v>-1029.9179716633987</v>
      </c>
      <c r="MT55">
        <f t="shared" si="110"/>
        <v>-1</v>
      </c>
      <c r="MU55" s="244">
        <v>-1</v>
      </c>
      <c r="MV55" s="218">
        <v>1</v>
      </c>
      <c r="MW55" s="245">
        <v>17</v>
      </c>
      <c r="MX55">
        <f t="shared" si="142"/>
        <v>1</v>
      </c>
      <c r="MY55">
        <f t="shared" si="112"/>
        <v>1</v>
      </c>
      <c r="MZ55" s="218"/>
      <c r="NA55">
        <f t="shared" si="139"/>
        <v>0</v>
      </c>
      <c r="NB55">
        <f t="shared" si="113"/>
        <v>0</v>
      </c>
      <c r="NC55">
        <f t="shared" si="114"/>
        <v>0</v>
      </c>
      <c r="ND55">
        <f t="shared" si="115"/>
        <v>0</v>
      </c>
      <c r="NE55" s="253"/>
      <c r="NF55" s="206">
        <v>42516</v>
      </c>
      <c r="NG55">
        <v>60</v>
      </c>
      <c r="NH55" t="str">
        <f t="shared" si="87"/>
        <v>TRUE</v>
      </c>
      <c r="NI55">
        <f>VLOOKUP($A55,'FuturesInfo (3)'!$A$2:$V$80,22)</f>
        <v>4</v>
      </c>
      <c r="NJ55" s="257">
        <v>2</v>
      </c>
      <c r="NK55">
        <f t="shared" si="116"/>
        <v>3</v>
      </c>
      <c r="NL55" s="139">
        <f>VLOOKUP($A55,'FuturesInfo (3)'!$A$2:$O$80,15)*NI55</f>
        <v>106240.00000000001</v>
      </c>
      <c r="NM55" s="139">
        <f>VLOOKUP($A55,'FuturesInfo (3)'!$A$2:$O$80,15)*NK55</f>
        <v>79680.000000000015</v>
      </c>
      <c r="NN55" s="200">
        <f t="shared" si="117"/>
        <v>0</v>
      </c>
      <c r="NO55" s="200">
        <f t="shared" si="118"/>
        <v>0</v>
      </c>
      <c r="NP55" s="200">
        <f t="shared" si="119"/>
        <v>0</v>
      </c>
      <c r="NQ55" s="200">
        <f t="shared" si="120"/>
        <v>0</v>
      </c>
      <c r="NR55" s="200">
        <f t="shared" si="145"/>
        <v>0</v>
      </c>
      <c r="NT55">
        <f t="shared" si="122"/>
        <v>-1</v>
      </c>
      <c r="NU55" s="244"/>
      <c r="NV55" s="218"/>
      <c r="NW55" s="245"/>
      <c r="NX55">
        <f t="shared" si="143"/>
        <v>0</v>
      </c>
      <c r="NY55">
        <f t="shared" si="124"/>
        <v>0</v>
      </c>
      <c r="NZ55" s="218"/>
      <c r="OA55">
        <f t="shared" si="140"/>
        <v>1</v>
      </c>
      <c r="OB55">
        <f t="shared" si="125"/>
        <v>1</v>
      </c>
      <c r="OC55">
        <f t="shared" si="126"/>
        <v>1</v>
      </c>
      <c r="OD55">
        <f t="shared" si="127"/>
        <v>1</v>
      </c>
      <c r="OE55" s="253"/>
      <c r="OF55" s="206"/>
      <c r="OG55">
        <v>60</v>
      </c>
      <c r="OH55" t="str">
        <f t="shared" si="88"/>
        <v>FALSE</v>
      </c>
      <c r="OI55">
        <f>VLOOKUP($A55,'FuturesInfo (3)'!$A$2:$V$80,22)</f>
        <v>4</v>
      </c>
      <c r="OJ55" s="257"/>
      <c r="OK55">
        <f t="shared" si="128"/>
        <v>3</v>
      </c>
      <c r="OL55" s="139">
        <f>VLOOKUP($A55,'FuturesInfo (3)'!$A$2:$O$80,15)*OI55</f>
        <v>106240.00000000001</v>
      </c>
      <c r="OM55" s="139">
        <f>VLOOKUP($A55,'FuturesInfo (3)'!$A$2:$O$80,15)*OK55</f>
        <v>79680.000000000015</v>
      </c>
      <c r="ON55" s="200">
        <f t="shared" si="129"/>
        <v>0</v>
      </c>
      <c r="OO55" s="200">
        <f t="shared" si="130"/>
        <v>0</v>
      </c>
      <c r="OP55" s="200">
        <f t="shared" si="131"/>
        <v>0</v>
      </c>
      <c r="OQ55" s="200">
        <f t="shared" si="132"/>
        <v>0</v>
      </c>
      <c r="OR55" s="200">
        <f t="shared" si="146"/>
        <v>0</v>
      </c>
    </row>
    <row r="56" spans="1:408"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4"/>
        <v>0</v>
      </c>
      <c r="BH56">
        <v>-1</v>
      </c>
      <c r="BI56">
        <v>1</v>
      </c>
      <c r="BJ56">
        <f t="shared" si="89"/>
        <v>0</v>
      </c>
      <c r="BK56" s="1">
        <v>8.9452105851699996E-3</v>
      </c>
      <c r="BL56" s="2">
        <v>10</v>
      </c>
      <c r="BM56">
        <v>60</v>
      </c>
      <c r="BN56" t="str">
        <f t="shared" si="135"/>
        <v>TRUE</v>
      </c>
      <c r="BO56">
        <f>VLOOKUP($A56,'FuturesInfo (3)'!$A$2:$V$80,22)</f>
        <v>3</v>
      </c>
      <c r="BP56">
        <f t="shared" si="160"/>
        <v>3</v>
      </c>
      <c r="BQ56" s="139">
        <f>VLOOKUP($A56,'FuturesInfo (3)'!$A$2:$O$80,15)*BP56</f>
        <v>123345</v>
      </c>
      <c r="BR56" s="145">
        <f t="shared" si="90"/>
        <v>-1103.3469996277936</v>
      </c>
      <c r="BT56">
        <f t="shared" si="91"/>
        <v>-1</v>
      </c>
      <c r="BU56">
        <v>1</v>
      </c>
      <c r="BV56">
        <v>-1</v>
      </c>
      <c r="BW56">
        <v>1</v>
      </c>
      <c r="BX56">
        <f t="shared" si="161"/>
        <v>1</v>
      </c>
      <c r="BY56">
        <f t="shared" si="162"/>
        <v>0</v>
      </c>
      <c r="BZ56" s="188">
        <v>1.51459179904E-2</v>
      </c>
      <c r="CA56" s="2">
        <v>10</v>
      </c>
      <c r="CB56">
        <v>60</v>
      </c>
      <c r="CC56" t="str">
        <f t="shared" si="163"/>
        <v>TRUE</v>
      </c>
      <c r="CD56">
        <f>VLOOKUP($A56,'FuturesInfo (3)'!$A$2:$V$80,22)</f>
        <v>3</v>
      </c>
      <c r="CE56">
        <f t="shared" si="75"/>
        <v>3</v>
      </c>
      <c r="CF56">
        <f t="shared" si="75"/>
        <v>3</v>
      </c>
      <c r="CG56" s="139">
        <f>VLOOKUP($A56,'FuturesInfo (3)'!$A$2:$O$80,15)*CE56</f>
        <v>123345</v>
      </c>
      <c r="CH56" s="145">
        <f t="shared" si="164"/>
        <v>1868.1732545258881</v>
      </c>
      <c r="CI56" s="145">
        <f t="shared" si="92"/>
        <v>-1868.1732545258881</v>
      </c>
      <c r="CK56">
        <f t="shared" si="165"/>
        <v>1</v>
      </c>
      <c r="CL56">
        <v>1</v>
      </c>
      <c r="CM56">
        <v>-1</v>
      </c>
      <c r="CN56">
        <v>1</v>
      </c>
      <c r="CO56">
        <f t="shared" si="136"/>
        <v>1</v>
      </c>
      <c r="CP56">
        <f t="shared" si="166"/>
        <v>0</v>
      </c>
      <c r="CQ56" s="1">
        <v>1.00679281902E-2</v>
      </c>
      <c r="CR56" s="2">
        <v>10</v>
      </c>
      <c r="CS56">
        <v>60</v>
      </c>
      <c r="CT56" t="str">
        <f t="shared" si="167"/>
        <v>TRUE</v>
      </c>
      <c r="CU56">
        <f>VLOOKUP($A56,'FuturesInfo (3)'!$A$2:$V$80,22)</f>
        <v>3</v>
      </c>
      <c r="CV56">
        <f t="shared" si="168"/>
        <v>2</v>
      </c>
      <c r="CW56">
        <f t="shared" si="93"/>
        <v>3</v>
      </c>
      <c r="CX56" s="139">
        <f>VLOOKUP($A56,'FuturesInfo (3)'!$A$2:$O$80,15)*CW56</f>
        <v>123345</v>
      </c>
      <c r="CY56" s="200">
        <f t="shared" si="169"/>
        <v>1241.828602620219</v>
      </c>
      <c r="CZ56" s="200">
        <f t="shared" si="95"/>
        <v>-1241.828602620219</v>
      </c>
      <c r="DB56">
        <f t="shared" si="81"/>
        <v>1</v>
      </c>
      <c r="DC56">
        <v>1</v>
      </c>
      <c r="DD56">
        <v>-1</v>
      </c>
      <c r="DE56">
        <v>1</v>
      </c>
      <c r="DF56">
        <f t="shared" si="137"/>
        <v>1</v>
      </c>
      <c r="DG56">
        <f t="shared" si="82"/>
        <v>0</v>
      </c>
      <c r="DH56" s="1">
        <v>9.7273928185399993E-3</v>
      </c>
      <c r="DI56" s="2">
        <v>10</v>
      </c>
      <c r="DJ56">
        <v>60</v>
      </c>
      <c r="DK56" t="str">
        <f t="shared" si="83"/>
        <v>TRUE</v>
      </c>
      <c r="DL56">
        <f>VLOOKUP($A56,'FuturesInfo (3)'!$A$2:$V$80,22)</f>
        <v>3</v>
      </c>
      <c r="DM56">
        <f t="shared" si="84"/>
        <v>2</v>
      </c>
      <c r="DN56">
        <f t="shared" si="96"/>
        <v>3</v>
      </c>
      <c r="DO56" s="139">
        <f>VLOOKUP($A56,'FuturesInfo (3)'!$A$2:$O$80,15)*DN56</f>
        <v>123345</v>
      </c>
      <c r="DP56" s="200">
        <f t="shared" si="85"/>
        <v>1199.8252672028161</v>
      </c>
      <c r="DQ56" s="200">
        <f t="shared" si="97"/>
        <v>-1199.8252672028161</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1273</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v>1</v>
      </c>
      <c r="KU56">
        <v>1</v>
      </c>
      <c r="KV56" s="218">
        <v>1</v>
      </c>
      <c r="KW56" s="245">
        <v>7</v>
      </c>
      <c r="KX56">
        <v>1</v>
      </c>
      <c r="KY56">
        <v>1</v>
      </c>
      <c r="KZ56" s="218">
        <v>1</v>
      </c>
      <c r="LA56">
        <v>1</v>
      </c>
      <c r="LB56">
        <v>1</v>
      </c>
      <c r="LC56">
        <v>1</v>
      </c>
      <c r="LD56">
        <v>1</v>
      </c>
      <c r="LE56" s="253">
        <v>1.8088822355299999E-2</v>
      </c>
      <c r="LF56" s="206">
        <v>42529</v>
      </c>
      <c r="LG56">
        <v>60</v>
      </c>
      <c r="LH56" t="s">
        <v>1273</v>
      </c>
      <c r="LI56">
        <v>3</v>
      </c>
      <c r="LJ56" s="257">
        <v>2</v>
      </c>
      <c r="LK56">
        <v>4</v>
      </c>
      <c r="LL56" s="139">
        <v>122415</v>
      </c>
      <c r="LM56" s="139">
        <v>163220</v>
      </c>
      <c r="LN56" s="200">
        <v>2214.3431886240492</v>
      </c>
      <c r="LO56" s="200">
        <v>2952.457584832066</v>
      </c>
      <c r="LP56" s="200">
        <v>2214.3431886240492</v>
      </c>
      <c r="LQ56" s="200">
        <v>2214.3431886240492</v>
      </c>
      <c r="LR56" s="200">
        <v>2214.3431886240492</v>
      </c>
      <c r="LT56">
        <f t="shared" si="98"/>
        <v>1</v>
      </c>
      <c r="LU56" s="244">
        <v>1</v>
      </c>
      <c r="LV56" s="218">
        <v>1</v>
      </c>
      <c r="LW56" s="245">
        <v>8</v>
      </c>
      <c r="LX56">
        <f t="shared" si="141"/>
        <v>1</v>
      </c>
      <c r="LY56">
        <f t="shared" si="100"/>
        <v>1</v>
      </c>
      <c r="LZ56" s="218">
        <v>1</v>
      </c>
      <c r="MA56">
        <f t="shared" si="138"/>
        <v>1</v>
      </c>
      <c r="MB56">
        <f t="shared" si="101"/>
        <v>1</v>
      </c>
      <c r="MC56">
        <f t="shared" si="102"/>
        <v>1</v>
      </c>
      <c r="MD56">
        <f t="shared" si="103"/>
        <v>1</v>
      </c>
      <c r="ME56" s="253">
        <v>7.5971081975200003E-3</v>
      </c>
      <c r="MF56" s="206">
        <v>42529</v>
      </c>
      <c r="MG56">
        <v>60</v>
      </c>
      <c r="MH56" t="str">
        <f t="shared" si="86"/>
        <v>TRUE</v>
      </c>
      <c r="MI56">
        <f>VLOOKUP($A56,'FuturesInfo (3)'!$A$2:$V$80,22)</f>
        <v>3</v>
      </c>
      <c r="MJ56" s="257">
        <v>2</v>
      </c>
      <c r="MK56">
        <f t="shared" si="104"/>
        <v>4</v>
      </c>
      <c r="ML56" s="139">
        <f>VLOOKUP($A56,'FuturesInfo (3)'!$A$2:$O$80,15)*MI56</f>
        <v>123345</v>
      </c>
      <c r="MM56" s="139">
        <f>VLOOKUP($A56,'FuturesInfo (3)'!$A$2:$O$80,15)*MK56</f>
        <v>164460</v>
      </c>
      <c r="MN56" s="200">
        <f t="shared" si="105"/>
        <v>937.06531062310444</v>
      </c>
      <c r="MO56" s="200">
        <f t="shared" si="106"/>
        <v>1249.4204141641392</v>
      </c>
      <c r="MP56" s="200">
        <f t="shared" si="107"/>
        <v>937.06531062310444</v>
      </c>
      <c r="MQ56" s="200">
        <f t="shared" si="108"/>
        <v>937.06531062310444</v>
      </c>
      <c r="MR56" s="200">
        <f t="shared" si="144"/>
        <v>937.06531062310444</v>
      </c>
      <c r="MT56">
        <f t="shared" si="110"/>
        <v>1</v>
      </c>
      <c r="MU56" s="244">
        <v>-1</v>
      </c>
      <c r="MV56" s="218">
        <v>1</v>
      </c>
      <c r="MW56" s="245">
        <v>-5</v>
      </c>
      <c r="MX56">
        <f t="shared" si="142"/>
        <v>-1</v>
      </c>
      <c r="MY56">
        <f t="shared" si="112"/>
        <v>-1</v>
      </c>
      <c r="MZ56" s="218"/>
      <c r="NA56">
        <f t="shared" si="139"/>
        <v>0</v>
      </c>
      <c r="NB56">
        <f t="shared" si="113"/>
        <v>0</v>
      </c>
      <c r="NC56">
        <f t="shared" si="114"/>
        <v>0</v>
      </c>
      <c r="ND56">
        <f t="shared" si="115"/>
        <v>0</v>
      </c>
      <c r="NE56" s="253"/>
      <c r="NF56" s="206">
        <v>42535</v>
      </c>
      <c r="NG56">
        <v>60</v>
      </c>
      <c r="NH56" t="str">
        <f t="shared" si="87"/>
        <v>TRUE</v>
      </c>
      <c r="NI56">
        <f>VLOOKUP($A56,'FuturesInfo (3)'!$A$2:$V$80,22)</f>
        <v>3</v>
      </c>
      <c r="NJ56" s="257">
        <v>2</v>
      </c>
      <c r="NK56">
        <f t="shared" si="116"/>
        <v>2</v>
      </c>
      <c r="NL56" s="139">
        <f>VLOOKUP($A56,'FuturesInfo (3)'!$A$2:$O$80,15)*NI56</f>
        <v>123345</v>
      </c>
      <c r="NM56" s="139">
        <f>VLOOKUP($A56,'FuturesInfo (3)'!$A$2:$O$80,15)*NK56</f>
        <v>82230</v>
      </c>
      <c r="NN56" s="200">
        <f t="shared" si="117"/>
        <v>0</v>
      </c>
      <c r="NO56" s="200">
        <f t="shared" si="118"/>
        <v>0</v>
      </c>
      <c r="NP56" s="200">
        <f t="shared" si="119"/>
        <v>0</v>
      </c>
      <c r="NQ56" s="200">
        <f t="shared" si="120"/>
        <v>0</v>
      </c>
      <c r="NR56" s="200">
        <f t="shared" si="145"/>
        <v>0</v>
      </c>
      <c r="NT56">
        <f t="shared" si="122"/>
        <v>-1</v>
      </c>
      <c r="NU56" s="244"/>
      <c r="NV56" s="218"/>
      <c r="NW56" s="245"/>
      <c r="NX56">
        <f t="shared" si="143"/>
        <v>0</v>
      </c>
      <c r="NY56">
        <f t="shared" si="124"/>
        <v>0</v>
      </c>
      <c r="NZ56" s="218"/>
      <c r="OA56">
        <f t="shared" si="140"/>
        <v>1</v>
      </c>
      <c r="OB56">
        <f t="shared" si="125"/>
        <v>1</v>
      </c>
      <c r="OC56">
        <f t="shared" si="126"/>
        <v>1</v>
      </c>
      <c r="OD56">
        <f t="shared" si="127"/>
        <v>1</v>
      </c>
      <c r="OE56" s="253"/>
      <c r="OF56" s="206"/>
      <c r="OG56">
        <v>60</v>
      </c>
      <c r="OH56" t="str">
        <f t="shared" si="88"/>
        <v>FALSE</v>
      </c>
      <c r="OI56">
        <f>VLOOKUP($A56,'FuturesInfo (3)'!$A$2:$V$80,22)</f>
        <v>3</v>
      </c>
      <c r="OJ56" s="257"/>
      <c r="OK56">
        <f t="shared" si="128"/>
        <v>2</v>
      </c>
      <c r="OL56" s="139">
        <f>VLOOKUP($A56,'FuturesInfo (3)'!$A$2:$O$80,15)*OI56</f>
        <v>123345</v>
      </c>
      <c r="OM56" s="139">
        <f>VLOOKUP($A56,'FuturesInfo (3)'!$A$2:$O$80,15)*OK56</f>
        <v>82230</v>
      </c>
      <c r="ON56" s="200">
        <f t="shared" si="129"/>
        <v>0</v>
      </c>
      <c r="OO56" s="200">
        <f t="shared" si="130"/>
        <v>0</v>
      </c>
      <c r="OP56" s="200">
        <f t="shared" si="131"/>
        <v>0</v>
      </c>
      <c r="OQ56" s="200">
        <f t="shared" si="132"/>
        <v>0</v>
      </c>
      <c r="OR56" s="200">
        <f t="shared" si="146"/>
        <v>0</v>
      </c>
    </row>
    <row r="57" spans="1:408"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4"/>
        <v>0</v>
      </c>
      <c r="BH57">
        <v>-1</v>
      </c>
      <c r="BI57">
        <v>1</v>
      </c>
      <c r="BJ57">
        <f t="shared" si="89"/>
        <v>0</v>
      </c>
      <c r="BK57" s="1">
        <v>5.8595065442399999E-3</v>
      </c>
      <c r="BL57" s="2">
        <v>10</v>
      </c>
      <c r="BM57">
        <v>60</v>
      </c>
      <c r="BN57" t="str">
        <f t="shared" si="135"/>
        <v>TRUE</v>
      </c>
      <c r="BO57">
        <f>VLOOKUP($A57,'FuturesInfo (3)'!$A$2:$V$80,22)</f>
        <v>1</v>
      </c>
      <c r="BP57">
        <f t="shared" si="160"/>
        <v>1</v>
      </c>
      <c r="BQ57" s="139">
        <f>VLOOKUP($A57,'FuturesInfo (3)'!$A$2:$O$80,15)*BP57</f>
        <v>96890.563529999999</v>
      </c>
      <c r="BR57" s="145">
        <f t="shared" si="90"/>
        <v>-567.73089107913643</v>
      </c>
      <c r="BT57">
        <f t="shared" si="91"/>
        <v>-1</v>
      </c>
      <c r="BU57">
        <v>-1</v>
      </c>
      <c r="BV57">
        <v>-1</v>
      </c>
      <c r="BW57">
        <v>-1</v>
      </c>
      <c r="BX57">
        <f t="shared" si="161"/>
        <v>1</v>
      </c>
      <c r="BY57">
        <f t="shared" si="162"/>
        <v>1</v>
      </c>
      <c r="BZ57" s="188">
        <v>-2.02548879564E-2</v>
      </c>
      <c r="CA57" s="2">
        <v>10</v>
      </c>
      <c r="CB57">
        <v>60</v>
      </c>
      <c r="CC57" t="str">
        <f t="shared" si="163"/>
        <v>TRUE</v>
      </c>
      <c r="CD57">
        <f>VLOOKUP($A57,'FuturesInfo (3)'!$A$2:$V$80,22)</f>
        <v>1</v>
      </c>
      <c r="CE57">
        <f t="shared" si="75"/>
        <v>1</v>
      </c>
      <c r="CF57">
        <f t="shared" si="75"/>
        <v>1</v>
      </c>
      <c r="CG57" s="139">
        <f>VLOOKUP($A57,'FuturesInfo (3)'!$A$2:$O$80,15)*CE57</f>
        <v>96890.563529999999</v>
      </c>
      <c r="CH57" s="145">
        <f t="shared" si="164"/>
        <v>1962.507508332606</v>
      </c>
      <c r="CI57" s="145">
        <f t="shared" si="92"/>
        <v>1962.507508332606</v>
      </c>
      <c r="CK57">
        <f t="shared" si="165"/>
        <v>-1</v>
      </c>
      <c r="CL57">
        <v>-1</v>
      </c>
      <c r="CM57">
        <v>-1</v>
      </c>
      <c r="CN57">
        <v>1</v>
      </c>
      <c r="CO57">
        <f t="shared" si="136"/>
        <v>0</v>
      </c>
      <c r="CP57">
        <f t="shared" si="166"/>
        <v>0</v>
      </c>
      <c r="CQ57" s="1">
        <v>4.9092752269499999E-3</v>
      </c>
      <c r="CR57" s="2">
        <v>10</v>
      </c>
      <c r="CS57">
        <v>60</v>
      </c>
      <c r="CT57" t="str">
        <f t="shared" si="167"/>
        <v>TRUE</v>
      </c>
      <c r="CU57">
        <f>VLOOKUP($A57,'FuturesInfo (3)'!$A$2:$V$80,22)</f>
        <v>1</v>
      </c>
      <c r="CV57">
        <f t="shared" si="168"/>
        <v>1</v>
      </c>
      <c r="CW57">
        <f t="shared" si="93"/>
        <v>1</v>
      </c>
      <c r="CX57" s="139">
        <f>VLOOKUP($A57,'FuturesInfo (3)'!$A$2:$O$80,15)*CW57</f>
        <v>96890.563529999999</v>
      </c>
      <c r="CY57" s="200">
        <f t="shared" si="169"/>
        <v>-475.66244326305412</v>
      </c>
      <c r="CZ57" s="200">
        <f t="shared" si="95"/>
        <v>-475.66244326305412</v>
      </c>
      <c r="DB57">
        <f t="shared" si="81"/>
        <v>-1</v>
      </c>
      <c r="DC57">
        <v>-1</v>
      </c>
      <c r="DD57">
        <v>-1</v>
      </c>
      <c r="DE57">
        <v>1</v>
      </c>
      <c r="DF57">
        <f t="shared" si="137"/>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96890.563529999999</v>
      </c>
      <c r="DP57" s="200">
        <f t="shared" si="85"/>
        <v>-657.84194271935201</v>
      </c>
      <c r="DQ57" s="200">
        <f t="shared" si="97"/>
        <v>-657.84194271935201</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1273</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v>-1</v>
      </c>
      <c r="KU57">
        <v>-1</v>
      </c>
      <c r="KV57" s="218">
        <v>-1</v>
      </c>
      <c r="KW57" s="245">
        <v>13</v>
      </c>
      <c r="KX57">
        <v>-1</v>
      </c>
      <c r="KY57">
        <v>-1</v>
      </c>
      <c r="KZ57" s="218">
        <v>1</v>
      </c>
      <c r="LA57">
        <v>0</v>
      </c>
      <c r="LB57">
        <v>0</v>
      </c>
      <c r="LC57">
        <v>0</v>
      </c>
      <c r="LD57">
        <v>0</v>
      </c>
      <c r="LE57" s="253">
        <v>3.5712559218799997E-2</v>
      </c>
      <c r="LF57" s="206">
        <v>42521</v>
      </c>
      <c r="LG57">
        <v>60</v>
      </c>
      <c r="LH57" t="s">
        <v>1273</v>
      </c>
      <c r="LI57">
        <v>1</v>
      </c>
      <c r="LJ57" s="257">
        <v>1</v>
      </c>
      <c r="LK57">
        <v>1</v>
      </c>
      <c r="LL57" s="139">
        <v>96962.419569999998</v>
      </c>
      <c r="LM57" s="139">
        <v>96962.419569999998</v>
      </c>
      <c r="LN57" s="200">
        <v>-3462.7761508917565</v>
      </c>
      <c r="LO57" s="200">
        <v>-3462.7761508917565</v>
      </c>
      <c r="LP57" s="200">
        <v>-3462.7761508917565</v>
      </c>
      <c r="LQ57" s="200">
        <v>-3462.7761508917565</v>
      </c>
      <c r="LR57" s="200">
        <v>-3462.7761508917565</v>
      </c>
      <c r="LT57">
        <f t="shared" si="98"/>
        <v>-1</v>
      </c>
      <c r="LU57" s="244">
        <v>1</v>
      </c>
      <c r="LV57" s="218">
        <v>1</v>
      </c>
      <c r="LW57" s="245">
        <v>-4</v>
      </c>
      <c r="LX57">
        <f t="shared" si="141"/>
        <v>1</v>
      </c>
      <c r="LY57">
        <f t="shared" si="100"/>
        <v>-1</v>
      </c>
      <c r="LZ57" s="218">
        <v>1</v>
      </c>
      <c r="MA57">
        <f t="shared" si="138"/>
        <v>1</v>
      </c>
      <c r="MB57">
        <f t="shared" si="101"/>
        <v>1</v>
      </c>
      <c r="MC57">
        <f t="shared" si="102"/>
        <v>1</v>
      </c>
      <c r="MD57">
        <f t="shared" si="103"/>
        <v>0</v>
      </c>
      <c r="ME57" s="253">
        <v>5.6943488255400002E-3</v>
      </c>
      <c r="MF57" s="206">
        <v>42535</v>
      </c>
      <c r="MG57">
        <v>60</v>
      </c>
      <c r="MH57" t="str">
        <f t="shared" si="86"/>
        <v>TRUE</v>
      </c>
      <c r="MI57">
        <f>VLOOKUP($A57,'FuturesInfo (3)'!$A$2:$V$80,22)</f>
        <v>1</v>
      </c>
      <c r="MJ57" s="257">
        <v>2</v>
      </c>
      <c r="MK57">
        <f t="shared" si="104"/>
        <v>1</v>
      </c>
      <c r="ML57" s="139">
        <f>VLOOKUP($A57,'FuturesInfo (3)'!$A$2:$O$80,15)*MI57</f>
        <v>96890.563529999999</v>
      </c>
      <c r="MM57" s="139">
        <f>VLOOKUP($A57,'FuturesInfo (3)'!$A$2:$O$80,15)*MK57</f>
        <v>96890.563529999999</v>
      </c>
      <c r="MN57" s="200">
        <f t="shared" si="105"/>
        <v>551.7286666429643</v>
      </c>
      <c r="MO57" s="200">
        <f t="shared" si="106"/>
        <v>551.7286666429643</v>
      </c>
      <c r="MP57" s="200">
        <f t="shared" si="107"/>
        <v>551.7286666429643</v>
      </c>
      <c r="MQ57" s="200">
        <f t="shared" si="108"/>
        <v>551.7286666429643</v>
      </c>
      <c r="MR57" s="200">
        <f t="shared" si="144"/>
        <v>-551.7286666429643</v>
      </c>
      <c r="MT57">
        <f t="shared" si="110"/>
        <v>1</v>
      </c>
      <c r="MU57" s="244">
        <v>1</v>
      </c>
      <c r="MV57" s="218">
        <v>-1</v>
      </c>
      <c r="MW57" s="245">
        <v>-5</v>
      </c>
      <c r="MX57">
        <f t="shared" si="142"/>
        <v>1</v>
      </c>
      <c r="MY57">
        <f t="shared" si="112"/>
        <v>1</v>
      </c>
      <c r="MZ57" s="218"/>
      <c r="NA57">
        <f t="shared" si="139"/>
        <v>0</v>
      </c>
      <c r="NB57">
        <f t="shared" si="113"/>
        <v>0</v>
      </c>
      <c r="NC57">
        <f t="shared" si="114"/>
        <v>0</v>
      </c>
      <c r="ND57">
        <f t="shared" si="115"/>
        <v>0</v>
      </c>
      <c r="NE57" s="253"/>
      <c r="NF57" s="206">
        <v>42535</v>
      </c>
      <c r="NG57">
        <v>60</v>
      </c>
      <c r="NH57" t="str">
        <f t="shared" si="87"/>
        <v>TRUE</v>
      </c>
      <c r="NI57">
        <f>VLOOKUP($A57,'FuturesInfo (3)'!$A$2:$V$80,22)</f>
        <v>1</v>
      </c>
      <c r="NJ57" s="257">
        <v>2</v>
      </c>
      <c r="NK57">
        <f t="shared" si="116"/>
        <v>1</v>
      </c>
      <c r="NL57" s="139">
        <f>VLOOKUP($A57,'FuturesInfo (3)'!$A$2:$O$80,15)*NI57</f>
        <v>96890.563529999999</v>
      </c>
      <c r="NM57" s="139">
        <f>VLOOKUP($A57,'FuturesInfo (3)'!$A$2:$O$80,15)*NK57</f>
        <v>96890.563529999999</v>
      </c>
      <c r="NN57" s="200">
        <f t="shared" si="117"/>
        <v>0</v>
      </c>
      <c r="NO57" s="200">
        <f t="shared" si="118"/>
        <v>0</v>
      </c>
      <c r="NP57" s="200">
        <f t="shared" si="119"/>
        <v>0</v>
      </c>
      <c r="NQ57" s="200">
        <f t="shared" si="120"/>
        <v>0</v>
      </c>
      <c r="NR57" s="200">
        <f t="shared" si="145"/>
        <v>0</v>
      </c>
      <c r="NT57">
        <f t="shared" si="122"/>
        <v>1</v>
      </c>
      <c r="NU57" s="244"/>
      <c r="NV57" s="218"/>
      <c r="NW57" s="245"/>
      <c r="NX57">
        <f t="shared" si="143"/>
        <v>0</v>
      </c>
      <c r="NY57">
        <f t="shared" si="124"/>
        <v>0</v>
      </c>
      <c r="NZ57" s="218"/>
      <c r="OA57">
        <f t="shared" si="140"/>
        <v>1</v>
      </c>
      <c r="OB57">
        <f t="shared" si="125"/>
        <v>1</v>
      </c>
      <c r="OC57">
        <f t="shared" si="126"/>
        <v>1</v>
      </c>
      <c r="OD57">
        <f t="shared" si="127"/>
        <v>1</v>
      </c>
      <c r="OE57" s="253"/>
      <c r="OF57" s="206"/>
      <c r="OG57">
        <v>60</v>
      </c>
      <c r="OH57" t="str">
        <f t="shared" si="88"/>
        <v>FALSE</v>
      </c>
      <c r="OI57">
        <f>VLOOKUP($A57,'FuturesInfo (3)'!$A$2:$V$80,22)</f>
        <v>1</v>
      </c>
      <c r="OJ57" s="257"/>
      <c r="OK57">
        <f t="shared" si="128"/>
        <v>1</v>
      </c>
      <c r="OL57" s="139">
        <f>VLOOKUP($A57,'FuturesInfo (3)'!$A$2:$O$80,15)*OI57</f>
        <v>96890.563529999999</v>
      </c>
      <c r="OM57" s="139">
        <f>VLOOKUP($A57,'FuturesInfo (3)'!$A$2:$O$80,15)*OK57</f>
        <v>96890.563529999999</v>
      </c>
      <c r="ON57" s="200">
        <f t="shared" si="129"/>
        <v>0</v>
      </c>
      <c r="OO57" s="200">
        <f t="shared" si="130"/>
        <v>0</v>
      </c>
      <c r="OP57" s="200">
        <f t="shared" si="131"/>
        <v>0</v>
      </c>
      <c r="OQ57" s="200">
        <f t="shared" si="132"/>
        <v>0</v>
      </c>
      <c r="OR57" s="200">
        <f t="shared" si="146"/>
        <v>0</v>
      </c>
    </row>
    <row r="58" spans="1:408"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4"/>
        <v>2</v>
      </c>
      <c r="BH58">
        <v>1</v>
      </c>
      <c r="BI58">
        <v>-1</v>
      </c>
      <c r="BJ58">
        <f t="shared" si="89"/>
        <v>0</v>
      </c>
      <c r="BK58" s="1">
        <v>-9.0707145501700004E-3</v>
      </c>
      <c r="BL58" s="2">
        <v>10</v>
      </c>
      <c r="BM58">
        <v>60</v>
      </c>
      <c r="BN58" t="str">
        <f t="shared" si="135"/>
        <v>TRUE</v>
      </c>
      <c r="BO58">
        <f>VLOOKUP($A58,'FuturesInfo (3)'!$A$2:$V$80,22)</f>
        <v>7</v>
      </c>
      <c r="BP58">
        <f t="shared" si="160"/>
        <v>7</v>
      </c>
      <c r="BQ58" s="139">
        <f>VLOOKUP($A58,'FuturesInfo (3)'!$A$2:$O$80,15)*BP58</f>
        <v>186480</v>
      </c>
      <c r="BR58" s="145">
        <f t="shared" si="90"/>
        <v>-1691.5068493157016</v>
      </c>
      <c r="BT58">
        <f t="shared" si="91"/>
        <v>1</v>
      </c>
      <c r="BU58">
        <v>-1</v>
      </c>
      <c r="BV58">
        <v>1</v>
      </c>
      <c r="BW58">
        <v>1</v>
      </c>
      <c r="BX58">
        <f t="shared" si="161"/>
        <v>0</v>
      </c>
      <c r="BY58">
        <f t="shared" si="162"/>
        <v>1</v>
      </c>
      <c r="BZ58" s="188">
        <v>3.1757892770399999E-3</v>
      </c>
      <c r="CA58" s="2">
        <v>10</v>
      </c>
      <c r="CB58">
        <v>60</v>
      </c>
      <c r="CC58" t="str">
        <f t="shared" si="163"/>
        <v>TRUE</v>
      </c>
      <c r="CD58">
        <f>VLOOKUP($A58,'FuturesInfo (3)'!$A$2:$V$80,22)</f>
        <v>7</v>
      </c>
      <c r="CE58">
        <f t="shared" si="75"/>
        <v>7</v>
      </c>
      <c r="CF58">
        <f t="shared" si="75"/>
        <v>7</v>
      </c>
      <c r="CG58" s="139">
        <f>VLOOKUP($A58,'FuturesInfo (3)'!$A$2:$O$80,15)*CE58</f>
        <v>186480</v>
      </c>
      <c r="CH58" s="145">
        <f t="shared" si="164"/>
        <v>-592.22118438241921</v>
      </c>
      <c r="CI58" s="145">
        <f t="shared" si="92"/>
        <v>592.22118438241921</v>
      </c>
      <c r="CK58">
        <f t="shared" si="165"/>
        <v>-1</v>
      </c>
      <c r="CL58">
        <v>-1</v>
      </c>
      <c r="CM58">
        <v>1</v>
      </c>
      <c r="CN58">
        <v>-1</v>
      </c>
      <c r="CO58">
        <f t="shared" si="136"/>
        <v>1</v>
      </c>
      <c r="CP58">
        <f t="shared" si="166"/>
        <v>0</v>
      </c>
      <c r="CQ58" s="1">
        <v>-7.4487895716900002E-4</v>
      </c>
      <c r="CR58" s="2">
        <v>10</v>
      </c>
      <c r="CS58">
        <v>60</v>
      </c>
      <c r="CT58" t="str">
        <f t="shared" si="167"/>
        <v>TRUE</v>
      </c>
      <c r="CU58">
        <f>VLOOKUP($A58,'FuturesInfo (3)'!$A$2:$V$80,22)</f>
        <v>7</v>
      </c>
      <c r="CV58">
        <f t="shared" si="168"/>
        <v>5</v>
      </c>
      <c r="CW58">
        <f t="shared" si="93"/>
        <v>7</v>
      </c>
      <c r="CX58" s="139">
        <f>VLOOKUP($A58,'FuturesInfo (3)'!$A$2:$O$80,15)*CW58</f>
        <v>186480</v>
      </c>
      <c r="CY58" s="200">
        <f t="shared" si="169"/>
        <v>138.90502793287513</v>
      </c>
      <c r="CZ58" s="200">
        <f t="shared" si="95"/>
        <v>-138.90502793287513</v>
      </c>
      <c r="DB58">
        <f t="shared" si="81"/>
        <v>-1</v>
      </c>
      <c r="DC58">
        <v>-1</v>
      </c>
      <c r="DD58">
        <v>1</v>
      </c>
      <c r="DE58">
        <v>1</v>
      </c>
      <c r="DF58">
        <f t="shared" si="137"/>
        <v>0</v>
      </c>
      <c r="DG58">
        <f t="shared" si="82"/>
        <v>1</v>
      </c>
      <c r="DH58" s="1">
        <v>1.39768915393E-2</v>
      </c>
      <c r="DI58" s="2">
        <v>10</v>
      </c>
      <c r="DJ58">
        <v>60</v>
      </c>
      <c r="DK58" t="str">
        <f t="shared" si="83"/>
        <v>TRUE</v>
      </c>
      <c r="DL58">
        <f>VLOOKUP($A58,'FuturesInfo (3)'!$A$2:$V$80,22)</f>
        <v>7</v>
      </c>
      <c r="DM58">
        <f t="shared" si="84"/>
        <v>5</v>
      </c>
      <c r="DN58">
        <f t="shared" si="96"/>
        <v>7</v>
      </c>
      <c r="DO58" s="139">
        <f>VLOOKUP($A58,'FuturesInfo (3)'!$A$2:$O$80,15)*DN58</f>
        <v>186480</v>
      </c>
      <c r="DP58" s="200">
        <f t="shared" si="85"/>
        <v>-2606.4107342486641</v>
      </c>
      <c r="DQ58" s="200">
        <f t="shared" si="97"/>
        <v>2606.4107342486641</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1273</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v>1</v>
      </c>
      <c r="KU58">
        <v>1</v>
      </c>
      <c r="KV58" s="218">
        <v>-1</v>
      </c>
      <c r="KW58" s="245">
        <v>-4</v>
      </c>
      <c r="KX58">
        <v>-1</v>
      </c>
      <c r="KY58">
        <v>1</v>
      </c>
      <c r="KZ58" s="218">
        <v>1</v>
      </c>
      <c r="LA58">
        <v>1</v>
      </c>
      <c r="LB58">
        <v>0</v>
      </c>
      <c r="LC58">
        <v>0</v>
      </c>
      <c r="LD58">
        <v>1</v>
      </c>
      <c r="LE58" s="253">
        <v>8.3602508075200001E-3</v>
      </c>
      <c r="LF58" s="206">
        <v>42534</v>
      </c>
      <c r="LG58">
        <v>60</v>
      </c>
      <c r="LH58" t="s">
        <v>1273</v>
      </c>
      <c r="LI58">
        <v>7</v>
      </c>
      <c r="LJ58" s="257">
        <v>2</v>
      </c>
      <c r="LK58">
        <v>9</v>
      </c>
      <c r="LL58" s="139">
        <v>185745</v>
      </c>
      <c r="LM58" s="139">
        <v>238815</v>
      </c>
      <c r="LN58" s="200">
        <v>1552.8747862428024</v>
      </c>
      <c r="LO58" s="200">
        <v>1996.5532965978889</v>
      </c>
      <c r="LP58" s="200">
        <v>-1552.8747862428024</v>
      </c>
      <c r="LQ58" s="200">
        <v>-1552.8747862428024</v>
      </c>
      <c r="LR58" s="200">
        <v>1552.8747862428024</v>
      </c>
      <c r="LT58">
        <f t="shared" si="98"/>
        <v>1</v>
      </c>
      <c r="LU58" s="244">
        <v>1</v>
      </c>
      <c r="LV58" s="218">
        <v>-1</v>
      </c>
      <c r="LW58" s="245">
        <v>4</v>
      </c>
      <c r="LX58">
        <f t="shared" si="141"/>
        <v>-1</v>
      </c>
      <c r="LY58">
        <f t="shared" si="100"/>
        <v>-1</v>
      </c>
      <c r="LZ58" s="218">
        <v>1</v>
      </c>
      <c r="MA58">
        <f t="shared" si="138"/>
        <v>1</v>
      </c>
      <c r="MB58">
        <f t="shared" si="101"/>
        <v>0</v>
      </c>
      <c r="MC58">
        <f t="shared" si="102"/>
        <v>0</v>
      </c>
      <c r="MD58">
        <f t="shared" si="103"/>
        <v>0</v>
      </c>
      <c r="ME58" s="253">
        <v>3.9570378745100001E-3</v>
      </c>
      <c r="MF58" s="206">
        <v>42535</v>
      </c>
      <c r="MG58">
        <v>60</v>
      </c>
      <c r="MH58" t="str">
        <f t="shared" si="86"/>
        <v>TRUE</v>
      </c>
      <c r="MI58">
        <f>VLOOKUP($A58,'FuturesInfo (3)'!$A$2:$V$80,22)</f>
        <v>7</v>
      </c>
      <c r="MJ58" s="257">
        <v>2</v>
      </c>
      <c r="MK58">
        <f t="shared" si="104"/>
        <v>9</v>
      </c>
      <c r="ML58" s="139">
        <f>VLOOKUP($A58,'FuturesInfo (3)'!$A$2:$O$80,15)*MI58</f>
        <v>186480</v>
      </c>
      <c r="MM58" s="139">
        <f>VLOOKUP($A58,'FuturesInfo (3)'!$A$2:$O$80,15)*MK58</f>
        <v>239760</v>
      </c>
      <c r="MN58" s="200">
        <f t="shared" si="105"/>
        <v>737.9084228386248</v>
      </c>
      <c r="MO58" s="200">
        <f t="shared" si="106"/>
        <v>948.73940079251759</v>
      </c>
      <c r="MP58" s="200">
        <f t="shared" si="107"/>
        <v>-737.9084228386248</v>
      </c>
      <c r="MQ58" s="200">
        <f t="shared" si="108"/>
        <v>-737.9084228386248</v>
      </c>
      <c r="MR58" s="200">
        <f t="shared" si="144"/>
        <v>-737.9084228386248</v>
      </c>
      <c r="MT58">
        <f t="shared" si="110"/>
        <v>1</v>
      </c>
      <c r="MU58" s="244">
        <v>1</v>
      </c>
      <c r="MV58" s="218">
        <v>-1</v>
      </c>
      <c r="MW58" s="245">
        <v>5</v>
      </c>
      <c r="MX58">
        <f t="shared" si="142"/>
        <v>1</v>
      </c>
      <c r="MY58">
        <f t="shared" si="112"/>
        <v>-1</v>
      </c>
      <c r="MZ58" s="218"/>
      <c r="NA58">
        <f t="shared" si="139"/>
        <v>0</v>
      </c>
      <c r="NB58">
        <f t="shared" si="113"/>
        <v>0</v>
      </c>
      <c r="NC58">
        <f t="shared" si="114"/>
        <v>0</v>
      </c>
      <c r="ND58">
        <f t="shared" si="115"/>
        <v>0</v>
      </c>
      <c r="NE58" s="253"/>
      <c r="NF58" s="206">
        <v>42535</v>
      </c>
      <c r="NG58">
        <v>60</v>
      </c>
      <c r="NH58" t="str">
        <f t="shared" si="87"/>
        <v>TRUE</v>
      </c>
      <c r="NI58">
        <f>VLOOKUP($A58,'FuturesInfo (3)'!$A$2:$V$80,22)</f>
        <v>7</v>
      </c>
      <c r="NJ58" s="257">
        <v>2</v>
      </c>
      <c r="NK58">
        <f t="shared" si="116"/>
        <v>5</v>
      </c>
      <c r="NL58" s="139">
        <f>VLOOKUP($A58,'FuturesInfo (3)'!$A$2:$O$80,15)*NI58</f>
        <v>186480</v>
      </c>
      <c r="NM58" s="139">
        <f>VLOOKUP($A58,'FuturesInfo (3)'!$A$2:$O$80,15)*NK58</f>
        <v>133200</v>
      </c>
      <c r="NN58" s="200">
        <f t="shared" si="117"/>
        <v>0</v>
      </c>
      <c r="NO58" s="200">
        <f t="shared" si="118"/>
        <v>0</v>
      </c>
      <c r="NP58" s="200">
        <f t="shared" si="119"/>
        <v>0</v>
      </c>
      <c r="NQ58" s="200">
        <f t="shared" si="120"/>
        <v>0</v>
      </c>
      <c r="NR58" s="200">
        <f t="shared" si="145"/>
        <v>0</v>
      </c>
      <c r="NT58">
        <f t="shared" si="122"/>
        <v>1</v>
      </c>
      <c r="NU58" s="244"/>
      <c r="NV58" s="218"/>
      <c r="NW58" s="245"/>
      <c r="NX58">
        <f t="shared" si="143"/>
        <v>0</v>
      </c>
      <c r="NY58">
        <f t="shared" si="124"/>
        <v>0</v>
      </c>
      <c r="NZ58" s="218"/>
      <c r="OA58">
        <f t="shared" si="140"/>
        <v>1</v>
      </c>
      <c r="OB58">
        <f t="shared" si="125"/>
        <v>1</v>
      </c>
      <c r="OC58">
        <f t="shared" si="126"/>
        <v>1</v>
      </c>
      <c r="OD58">
        <f t="shared" si="127"/>
        <v>1</v>
      </c>
      <c r="OE58" s="253"/>
      <c r="OF58" s="206"/>
      <c r="OG58">
        <v>60</v>
      </c>
      <c r="OH58" t="str">
        <f t="shared" si="88"/>
        <v>FALSE</v>
      </c>
      <c r="OI58">
        <f>VLOOKUP($A58,'FuturesInfo (3)'!$A$2:$V$80,22)</f>
        <v>7</v>
      </c>
      <c r="OJ58" s="257"/>
      <c r="OK58">
        <f t="shared" si="128"/>
        <v>5</v>
      </c>
      <c r="OL58" s="139">
        <f>VLOOKUP($A58,'FuturesInfo (3)'!$A$2:$O$80,15)*OI58</f>
        <v>186480</v>
      </c>
      <c r="OM58" s="139">
        <f>VLOOKUP($A58,'FuturesInfo (3)'!$A$2:$O$80,15)*OK58</f>
        <v>133200</v>
      </c>
      <c r="ON58" s="200">
        <f t="shared" si="129"/>
        <v>0</v>
      </c>
      <c r="OO58" s="200">
        <f t="shared" si="130"/>
        <v>0</v>
      </c>
      <c r="OP58" s="200">
        <f t="shared" si="131"/>
        <v>0</v>
      </c>
      <c r="OQ58" s="200">
        <f t="shared" si="132"/>
        <v>0</v>
      </c>
      <c r="OR58" s="200">
        <f t="shared" si="146"/>
        <v>0</v>
      </c>
    </row>
    <row r="59" spans="1:408"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4"/>
        <v>0</v>
      </c>
      <c r="BH59">
        <v>1</v>
      </c>
      <c r="BI59">
        <v>1</v>
      </c>
      <c r="BJ59">
        <f t="shared" si="89"/>
        <v>1</v>
      </c>
      <c r="BK59" s="1">
        <v>6.6193853427899997E-3</v>
      </c>
      <c r="BL59" s="2">
        <v>10</v>
      </c>
      <c r="BM59">
        <v>60</v>
      </c>
      <c r="BN59" t="str">
        <f t="shared" si="135"/>
        <v>TRUE</v>
      </c>
      <c r="BO59">
        <f>VLOOKUP($A59,'FuturesInfo (3)'!$A$2:$V$80,22)</f>
        <v>4</v>
      </c>
      <c r="BP59">
        <f t="shared" si="160"/>
        <v>4</v>
      </c>
      <c r="BQ59" s="139">
        <f>VLOOKUP($A59,'FuturesInfo (3)'!$A$2:$O$80,15)*BP59</f>
        <v>106900</v>
      </c>
      <c r="BR59" s="145">
        <f t="shared" si="90"/>
        <v>707.612293144251</v>
      </c>
      <c r="BT59">
        <f t="shared" si="91"/>
        <v>1</v>
      </c>
      <c r="BU59">
        <v>-1</v>
      </c>
      <c r="BV59">
        <v>-1</v>
      </c>
      <c r="BW59">
        <v>1</v>
      </c>
      <c r="BX59">
        <f t="shared" si="161"/>
        <v>0</v>
      </c>
      <c r="BY59">
        <f t="shared" si="162"/>
        <v>0</v>
      </c>
      <c r="BZ59" s="188">
        <v>1.36214185063E-2</v>
      </c>
      <c r="CA59" s="2">
        <v>10</v>
      </c>
      <c r="CB59">
        <v>60</v>
      </c>
      <c r="CC59" t="str">
        <f t="shared" si="163"/>
        <v>TRUE</v>
      </c>
      <c r="CD59">
        <f>VLOOKUP($A59,'FuturesInfo (3)'!$A$2:$V$80,22)</f>
        <v>4</v>
      </c>
      <c r="CE59">
        <f t="shared" si="75"/>
        <v>4</v>
      </c>
      <c r="CF59">
        <f t="shared" si="75"/>
        <v>4</v>
      </c>
      <c r="CG59" s="139">
        <f>VLOOKUP($A59,'FuturesInfo (3)'!$A$2:$O$80,15)*CE59</f>
        <v>106900</v>
      </c>
      <c r="CH59" s="145">
        <f t="shared" si="164"/>
        <v>-1456.1296383234701</v>
      </c>
      <c r="CI59" s="145">
        <f t="shared" si="92"/>
        <v>-1456.1296383234701</v>
      </c>
      <c r="CK59">
        <f t="shared" si="165"/>
        <v>-1</v>
      </c>
      <c r="CL59">
        <v>-1</v>
      </c>
      <c r="CM59">
        <v>-1</v>
      </c>
      <c r="CN59">
        <v>1</v>
      </c>
      <c r="CO59">
        <f t="shared" si="136"/>
        <v>0</v>
      </c>
      <c r="CP59">
        <f t="shared" si="166"/>
        <v>0</v>
      </c>
      <c r="CQ59" s="1">
        <v>1.25115848007E-2</v>
      </c>
      <c r="CR59" s="2">
        <v>10</v>
      </c>
      <c r="CS59">
        <v>60</v>
      </c>
      <c r="CT59" t="str">
        <f t="shared" si="167"/>
        <v>TRUE</v>
      </c>
      <c r="CU59">
        <f>VLOOKUP($A59,'FuturesInfo (3)'!$A$2:$V$80,22)</f>
        <v>4</v>
      </c>
      <c r="CV59">
        <f t="shared" si="168"/>
        <v>5</v>
      </c>
      <c r="CW59">
        <f t="shared" si="93"/>
        <v>4</v>
      </c>
      <c r="CX59" s="139">
        <f>VLOOKUP($A59,'FuturesInfo (3)'!$A$2:$O$80,15)*CW59</f>
        <v>106900</v>
      </c>
      <c r="CY59" s="200">
        <f t="shared" si="169"/>
        <v>-1337.4884151948299</v>
      </c>
      <c r="CZ59" s="200">
        <f t="shared" si="95"/>
        <v>-1337.4884151948299</v>
      </c>
      <c r="DB59">
        <f t="shared" si="81"/>
        <v>-1</v>
      </c>
      <c r="DC59">
        <v>-1</v>
      </c>
      <c r="DD59">
        <v>-1</v>
      </c>
      <c r="DE59">
        <v>1</v>
      </c>
      <c r="DF59">
        <f t="shared" si="137"/>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106900</v>
      </c>
      <c r="DP59" s="200">
        <f t="shared" si="85"/>
        <v>0</v>
      </c>
      <c r="DQ59" s="200">
        <f t="shared" si="97"/>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1273</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v>-1</v>
      </c>
      <c r="KU59">
        <v>1</v>
      </c>
      <c r="KV59" s="218">
        <v>1</v>
      </c>
      <c r="KW59" s="245">
        <v>7</v>
      </c>
      <c r="KX59">
        <v>-1</v>
      </c>
      <c r="KY59">
        <v>1</v>
      </c>
      <c r="KZ59" s="218">
        <v>-1</v>
      </c>
      <c r="LA59">
        <v>0</v>
      </c>
      <c r="LB59">
        <v>0</v>
      </c>
      <c r="LC59">
        <v>1</v>
      </c>
      <c r="LD59">
        <v>0</v>
      </c>
      <c r="LE59" s="253">
        <v>-9.1116173120700007E-3</v>
      </c>
      <c r="LF59" s="206">
        <v>42529</v>
      </c>
      <c r="LG59">
        <v>60</v>
      </c>
      <c r="LH59" t="s">
        <v>1273</v>
      </c>
      <c r="LI59">
        <v>4</v>
      </c>
      <c r="LJ59" s="257">
        <v>2</v>
      </c>
      <c r="LK59">
        <v>5</v>
      </c>
      <c r="LL59" s="139">
        <v>108750</v>
      </c>
      <c r="LM59" s="139">
        <v>135937.5</v>
      </c>
      <c r="LN59" s="200">
        <v>-990.88838268761253</v>
      </c>
      <c r="LO59" s="200">
        <v>-1238.6104783595158</v>
      </c>
      <c r="LP59" s="200">
        <v>-990.88838268761253</v>
      </c>
      <c r="LQ59" s="200">
        <v>990.88838268761253</v>
      </c>
      <c r="LR59" s="200">
        <v>-990.88838268761253</v>
      </c>
      <c r="LT59">
        <f t="shared" si="98"/>
        <v>1</v>
      </c>
      <c r="LU59" s="244">
        <v>1</v>
      </c>
      <c r="LV59" s="218">
        <v>1</v>
      </c>
      <c r="LW59" s="245">
        <v>8</v>
      </c>
      <c r="LX59">
        <f t="shared" si="141"/>
        <v>1</v>
      </c>
      <c r="LY59">
        <f t="shared" si="100"/>
        <v>1</v>
      </c>
      <c r="LZ59" s="218">
        <v>-1</v>
      </c>
      <c r="MA59">
        <f t="shared" si="138"/>
        <v>0</v>
      </c>
      <c r="MB59">
        <f t="shared" si="101"/>
        <v>0</v>
      </c>
      <c r="MC59">
        <f t="shared" si="102"/>
        <v>0</v>
      </c>
      <c r="MD59">
        <f t="shared" si="103"/>
        <v>0</v>
      </c>
      <c r="ME59" s="253">
        <v>-1.7011494252900002E-2</v>
      </c>
      <c r="MF59" s="206">
        <v>42529</v>
      </c>
      <c r="MG59">
        <v>60</v>
      </c>
      <c r="MH59" t="str">
        <f t="shared" si="86"/>
        <v>TRUE</v>
      </c>
      <c r="MI59">
        <f>VLOOKUP($A59,'FuturesInfo (3)'!$A$2:$V$80,22)</f>
        <v>4</v>
      </c>
      <c r="MJ59" s="257">
        <v>1</v>
      </c>
      <c r="MK59">
        <f t="shared" si="104"/>
        <v>4</v>
      </c>
      <c r="ML59" s="139">
        <f>VLOOKUP($A59,'FuturesInfo (3)'!$A$2:$O$80,15)*MI59</f>
        <v>106900</v>
      </c>
      <c r="MM59" s="139">
        <f>VLOOKUP($A59,'FuturesInfo (3)'!$A$2:$O$80,15)*MK59</f>
        <v>106900</v>
      </c>
      <c r="MN59" s="200">
        <f t="shared" si="105"/>
        <v>-1818.5287356350102</v>
      </c>
      <c r="MO59" s="200">
        <f t="shared" si="106"/>
        <v>-1818.5287356350102</v>
      </c>
      <c r="MP59" s="200">
        <f t="shared" si="107"/>
        <v>-1818.5287356350102</v>
      </c>
      <c r="MQ59" s="200">
        <f t="shared" si="108"/>
        <v>-1818.5287356350102</v>
      </c>
      <c r="MR59" s="200">
        <f t="shared" si="144"/>
        <v>-1818.5287356350102</v>
      </c>
      <c r="MT59">
        <f t="shared" si="110"/>
        <v>1</v>
      </c>
      <c r="MU59" s="244">
        <v>-1</v>
      </c>
      <c r="MV59" s="218">
        <v>1</v>
      </c>
      <c r="MW59" s="245">
        <v>-3</v>
      </c>
      <c r="MX59">
        <f t="shared" si="142"/>
        <v>1</v>
      </c>
      <c r="MY59">
        <f t="shared" si="112"/>
        <v>-1</v>
      </c>
      <c r="MZ59" s="218"/>
      <c r="NA59">
        <f t="shared" si="139"/>
        <v>0</v>
      </c>
      <c r="NB59">
        <f t="shared" si="113"/>
        <v>0</v>
      </c>
      <c r="NC59">
        <f t="shared" si="114"/>
        <v>0</v>
      </c>
      <c r="ND59">
        <f t="shared" si="115"/>
        <v>0</v>
      </c>
      <c r="NE59" s="253"/>
      <c r="NF59" s="206">
        <v>42529</v>
      </c>
      <c r="NG59">
        <v>60</v>
      </c>
      <c r="NH59" t="str">
        <f t="shared" si="87"/>
        <v>TRUE</v>
      </c>
      <c r="NI59">
        <f>VLOOKUP($A59,'FuturesInfo (3)'!$A$2:$V$80,22)</f>
        <v>4</v>
      </c>
      <c r="NJ59" s="257">
        <v>2</v>
      </c>
      <c r="NK59">
        <f t="shared" si="116"/>
        <v>3</v>
      </c>
      <c r="NL59" s="139">
        <f>VLOOKUP($A59,'FuturesInfo (3)'!$A$2:$O$80,15)*NI59</f>
        <v>106900</v>
      </c>
      <c r="NM59" s="139">
        <f>VLOOKUP($A59,'FuturesInfo (3)'!$A$2:$O$80,15)*NK59</f>
        <v>80175</v>
      </c>
      <c r="NN59" s="200">
        <f t="shared" si="117"/>
        <v>0</v>
      </c>
      <c r="NO59" s="200">
        <f t="shared" si="118"/>
        <v>0</v>
      </c>
      <c r="NP59" s="200">
        <f t="shared" si="119"/>
        <v>0</v>
      </c>
      <c r="NQ59" s="200">
        <f t="shared" si="120"/>
        <v>0</v>
      </c>
      <c r="NR59" s="200">
        <f t="shared" si="145"/>
        <v>0</v>
      </c>
      <c r="NT59">
        <f t="shared" si="122"/>
        <v>-1</v>
      </c>
      <c r="NU59" s="244"/>
      <c r="NV59" s="218"/>
      <c r="NW59" s="245"/>
      <c r="NX59">
        <f t="shared" si="143"/>
        <v>0</v>
      </c>
      <c r="NY59">
        <f t="shared" si="124"/>
        <v>0</v>
      </c>
      <c r="NZ59" s="218"/>
      <c r="OA59">
        <f t="shared" si="140"/>
        <v>1</v>
      </c>
      <c r="OB59">
        <f t="shared" si="125"/>
        <v>1</v>
      </c>
      <c r="OC59">
        <f t="shared" si="126"/>
        <v>1</v>
      </c>
      <c r="OD59">
        <f t="shared" si="127"/>
        <v>1</v>
      </c>
      <c r="OE59" s="253"/>
      <c r="OF59" s="206"/>
      <c r="OG59">
        <v>60</v>
      </c>
      <c r="OH59" t="str">
        <f t="shared" si="88"/>
        <v>FALSE</v>
      </c>
      <c r="OI59">
        <f>VLOOKUP($A59,'FuturesInfo (3)'!$A$2:$V$80,22)</f>
        <v>4</v>
      </c>
      <c r="OJ59" s="257"/>
      <c r="OK59">
        <f t="shared" si="128"/>
        <v>3</v>
      </c>
      <c r="OL59" s="139">
        <f>VLOOKUP($A59,'FuturesInfo (3)'!$A$2:$O$80,15)*OI59</f>
        <v>106900</v>
      </c>
      <c r="OM59" s="139">
        <f>VLOOKUP($A59,'FuturesInfo (3)'!$A$2:$O$80,15)*OK59</f>
        <v>80175</v>
      </c>
      <c r="ON59" s="200">
        <f t="shared" si="129"/>
        <v>0</v>
      </c>
      <c r="OO59" s="200">
        <f t="shared" si="130"/>
        <v>0</v>
      </c>
      <c r="OP59" s="200">
        <f t="shared" si="131"/>
        <v>0</v>
      </c>
      <c r="OQ59" s="200">
        <f t="shared" si="132"/>
        <v>0</v>
      </c>
      <c r="OR59" s="200">
        <f t="shared" si="146"/>
        <v>0</v>
      </c>
    </row>
    <row r="60" spans="1:408"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4"/>
        <v>0</v>
      </c>
      <c r="BH60">
        <v>1</v>
      </c>
      <c r="BI60">
        <v>-1</v>
      </c>
      <c r="BJ60">
        <f t="shared" si="89"/>
        <v>0</v>
      </c>
      <c r="BK60" s="1">
        <v>-1.61408657373E-3</v>
      </c>
      <c r="BL60" s="2">
        <v>10</v>
      </c>
      <c r="BM60">
        <v>60</v>
      </c>
      <c r="BN60" t="str">
        <f t="shared" si="135"/>
        <v>TRUE</v>
      </c>
      <c r="BO60">
        <f>VLOOKUP($A60,'FuturesInfo (3)'!$A$2:$V$80,22)</f>
        <v>3</v>
      </c>
      <c r="BP60">
        <f t="shared" si="160"/>
        <v>3</v>
      </c>
      <c r="BQ60" s="139">
        <f>VLOOKUP($A60,'FuturesInfo (3)'!$A$2:$O$80,15)*BP60</f>
        <v>213390</v>
      </c>
      <c r="BR60" s="145">
        <f t="shared" si="90"/>
        <v>-344.42993396824471</v>
      </c>
      <c r="BT60">
        <f t="shared" si="91"/>
        <v>1</v>
      </c>
      <c r="BU60">
        <v>1</v>
      </c>
      <c r="BV60">
        <v>1</v>
      </c>
      <c r="BW60">
        <v>1</v>
      </c>
      <c r="BX60">
        <f t="shared" si="161"/>
        <v>1</v>
      </c>
      <c r="BY60">
        <f t="shared" si="162"/>
        <v>1</v>
      </c>
      <c r="BZ60" s="188">
        <v>2.16049382716E-2</v>
      </c>
      <c r="CA60" s="2">
        <v>10</v>
      </c>
      <c r="CB60">
        <v>60</v>
      </c>
      <c r="CC60" t="str">
        <f t="shared" si="163"/>
        <v>TRUE</v>
      </c>
      <c r="CD60">
        <f>VLOOKUP($A60,'FuturesInfo (3)'!$A$2:$V$80,22)</f>
        <v>3</v>
      </c>
      <c r="CE60">
        <f t="shared" si="75"/>
        <v>3</v>
      </c>
      <c r="CF60">
        <f t="shared" si="75"/>
        <v>3</v>
      </c>
      <c r="CG60" s="139">
        <f>VLOOKUP($A60,'FuturesInfo (3)'!$A$2:$O$80,15)*CE60</f>
        <v>213390</v>
      </c>
      <c r="CH60" s="145">
        <f t="shared" si="164"/>
        <v>4610.2777777767242</v>
      </c>
      <c r="CI60" s="145">
        <f t="shared" si="92"/>
        <v>4610.2777777767242</v>
      </c>
      <c r="CK60">
        <f t="shared" si="165"/>
        <v>1</v>
      </c>
      <c r="CL60">
        <v>-1</v>
      </c>
      <c r="CM60">
        <v>1</v>
      </c>
      <c r="CN60">
        <v>-1</v>
      </c>
      <c r="CO60">
        <f t="shared" si="136"/>
        <v>1</v>
      </c>
      <c r="CP60">
        <f t="shared" si="166"/>
        <v>0</v>
      </c>
      <c r="CQ60" s="1">
        <v>-2.5895554596499998E-3</v>
      </c>
      <c r="CR60" s="2">
        <v>10</v>
      </c>
      <c r="CS60">
        <v>60</v>
      </c>
      <c r="CT60" t="str">
        <f t="shared" si="167"/>
        <v>TRUE</v>
      </c>
      <c r="CU60">
        <f>VLOOKUP($A60,'FuturesInfo (3)'!$A$2:$V$80,22)</f>
        <v>3</v>
      </c>
      <c r="CV60">
        <f t="shared" si="168"/>
        <v>2</v>
      </c>
      <c r="CW60">
        <f t="shared" si="93"/>
        <v>3</v>
      </c>
      <c r="CX60" s="139">
        <f>VLOOKUP($A60,'FuturesInfo (3)'!$A$2:$O$80,15)*CW60</f>
        <v>213390</v>
      </c>
      <c r="CY60" s="200">
        <f t="shared" si="169"/>
        <v>552.58523953471342</v>
      </c>
      <c r="CZ60" s="200">
        <f t="shared" si="95"/>
        <v>-552.58523953471342</v>
      </c>
      <c r="DB60">
        <f t="shared" si="81"/>
        <v>-1</v>
      </c>
      <c r="DC60">
        <v>-1</v>
      </c>
      <c r="DD60">
        <v>1</v>
      </c>
      <c r="DE60">
        <v>1</v>
      </c>
      <c r="DF60">
        <f t="shared" si="137"/>
        <v>0</v>
      </c>
      <c r="DG60">
        <f t="shared" si="82"/>
        <v>1</v>
      </c>
      <c r="DH60" s="1">
        <v>5.1925573344900004E-3</v>
      </c>
      <c r="DI60" s="2">
        <v>10</v>
      </c>
      <c r="DJ60">
        <v>60</v>
      </c>
      <c r="DK60" t="str">
        <f t="shared" si="83"/>
        <v>TRUE</v>
      </c>
      <c r="DL60">
        <f>VLOOKUP($A60,'FuturesInfo (3)'!$A$2:$V$80,22)</f>
        <v>3</v>
      </c>
      <c r="DM60">
        <f t="shared" si="84"/>
        <v>2</v>
      </c>
      <c r="DN60">
        <f t="shared" si="96"/>
        <v>3</v>
      </c>
      <c r="DO60" s="139">
        <f>VLOOKUP($A60,'FuturesInfo (3)'!$A$2:$O$80,15)*DN60</f>
        <v>213390</v>
      </c>
      <c r="DP60" s="200">
        <f t="shared" si="85"/>
        <v>-1108.0398096068211</v>
      </c>
      <c r="DQ60" s="200">
        <f t="shared" si="97"/>
        <v>1108.0398096068211</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1273</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v>1</v>
      </c>
      <c r="KU60">
        <v>1</v>
      </c>
      <c r="KV60" s="218">
        <v>1</v>
      </c>
      <c r="KW60" s="245">
        <v>12</v>
      </c>
      <c r="KX60">
        <v>1</v>
      </c>
      <c r="KY60">
        <v>1</v>
      </c>
      <c r="KZ60" s="218">
        <v>1</v>
      </c>
      <c r="LA60">
        <v>1</v>
      </c>
      <c r="LB60">
        <v>1</v>
      </c>
      <c r="LC60">
        <v>1</v>
      </c>
      <c r="LD60">
        <v>1</v>
      </c>
      <c r="LE60" s="253">
        <v>6.2553312482200004E-3</v>
      </c>
      <c r="LF60" s="206">
        <v>42522</v>
      </c>
      <c r="LG60">
        <v>60</v>
      </c>
      <c r="LH60" t="s">
        <v>1273</v>
      </c>
      <c r="LI60">
        <v>3</v>
      </c>
      <c r="LJ60" s="257">
        <v>2</v>
      </c>
      <c r="LK60">
        <v>4</v>
      </c>
      <c r="LL60" s="139">
        <v>212340</v>
      </c>
      <c r="LM60" s="139">
        <v>283120</v>
      </c>
      <c r="LN60" s="200">
        <v>1328.257037247035</v>
      </c>
      <c r="LO60" s="200">
        <v>1771.0093829960465</v>
      </c>
      <c r="LP60" s="200">
        <v>1328.257037247035</v>
      </c>
      <c r="LQ60" s="200">
        <v>1328.257037247035</v>
      </c>
      <c r="LR60" s="200">
        <v>1328.257037247035</v>
      </c>
      <c r="LT60">
        <f t="shared" si="98"/>
        <v>1</v>
      </c>
      <c r="LU60" s="244">
        <v>1</v>
      </c>
      <c r="LV60" s="218">
        <v>1</v>
      </c>
      <c r="LW60" s="245">
        <v>13</v>
      </c>
      <c r="LX60">
        <f t="shared" si="141"/>
        <v>1</v>
      </c>
      <c r="LY60">
        <f t="shared" si="100"/>
        <v>1</v>
      </c>
      <c r="LZ60" s="218">
        <v>1</v>
      </c>
      <c r="MA60">
        <f t="shared" si="138"/>
        <v>1</v>
      </c>
      <c r="MB60">
        <f t="shared" si="101"/>
        <v>1</v>
      </c>
      <c r="MC60">
        <f t="shared" si="102"/>
        <v>1</v>
      </c>
      <c r="MD60">
        <f t="shared" si="103"/>
        <v>1</v>
      </c>
      <c r="ME60" s="253">
        <v>4.9448996891800004E-3</v>
      </c>
      <c r="MF60" s="206">
        <v>42522</v>
      </c>
      <c r="MG60">
        <v>60</v>
      </c>
      <c r="MH60" t="str">
        <f t="shared" si="86"/>
        <v>TRUE</v>
      </c>
      <c r="MI60">
        <f>VLOOKUP($A60,'FuturesInfo (3)'!$A$2:$V$80,22)</f>
        <v>3</v>
      </c>
      <c r="MJ60" s="257">
        <v>2</v>
      </c>
      <c r="MK60">
        <f t="shared" si="104"/>
        <v>4</v>
      </c>
      <c r="ML60" s="139">
        <f>VLOOKUP($A60,'FuturesInfo (3)'!$A$2:$O$80,15)*MI60</f>
        <v>213390</v>
      </c>
      <c r="MM60" s="139">
        <f>VLOOKUP($A60,'FuturesInfo (3)'!$A$2:$O$80,15)*MK60</f>
        <v>284520</v>
      </c>
      <c r="MN60" s="200">
        <f t="shared" si="105"/>
        <v>1055.1921446741203</v>
      </c>
      <c r="MO60" s="200">
        <f t="shared" si="106"/>
        <v>1406.9228595654938</v>
      </c>
      <c r="MP60" s="200">
        <f t="shared" si="107"/>
        <v>1055.1921446741203</v>
      </c>
      <c r="MQ60" s="200">
        <f t="shared" si="108"/>
        <v>1055.1921446741203</v>
      </c>
      <c r="MR60" s="200">
        <f t="shared" si="144"/>
        <v>1055.1921446741203</v>
      </c>
      <c r="MT60">
        <f t="shared" si="110"/>
        <v>1</v>
      </c>
      <c r="MU60" s="244">
        <v>1</v>
      </c>
      <c r="MV60" s="218">
        <v>1</v>
      </c>
      <c r="MW60" s="245">
        <v>14</v>
      </c>
      <c r="MX60">
        <f t="shared" si="142"/>
        <v>-1</v>
      </c>
      <c r="MY60">
        <f t="shared" si="112"/>
        <v>1</v>
      </c>
      <c r="MZ60" s="218"/>
      <c r="NA60">
        <f t="shared" si="139"/>
        <v>0</v>
      </c>
      <c r="NB60">
        <f t="shared" si="113"/>
        <v>0</v>
      </c>
      <c r="NC60">
        <f t="shared" si="114"/>
        <v>0</v>
      </c>
      <c r="ND60">
        <f t="shared" si="115"/>
        <v>0</v>
      </c>
      <c r="NE60" s="253"/>
      <c r="NF60" s="206">
        <v>42522</v>
      </c>
      <c r="NG60">
        <v>60</v>
      </c>
      <c r="NH60" t="str">
        <f t="shared" si="87"/>
        <v>TRUE</v>
      </c>
      <c r="NI60">
        <f>VLOOKUP($A60,'FuturesInfo (3)'!$A$2:$V$80,22)</f>
        <v>3</v>
      </c>
      <c r="NJ60" s="257">
        <v>2</v>
      </c>
      <c r="NK60">
        <f t="shared" si="116"/>
        <v>2</v>
      </c>
      <c r="NL60" s="139">
        <f>VLOOKUP($A60,'FuturesInfo (3)'!$A$2:$O$80,15)*NI60</f>
        <v>213390</v>
      </c>
      <c r="NM60" s="139">
        <f>VLOOKUP($A60,'FuturesInfo (3)'!$A$2:$O$80,15)*NK60</f>
        <v>142260</v>
      </c>
      <c r="NN60" s="200">
        <f t="shared" si="117"/>
        <v>0</v>
      </c>
      <c r="NO60" s="200">
        <f t="shared" si="118"/>
        <v>0</v>
      </c>
      <c r="NP60" s="200">
        <f t="shared" si="119"/>
        <v>0</v>
      </c>
      <c r="NQ60" s="200">
        <f t="shared" si="120"/>
        <v>0</v>
      </c>
      <c r="NR60" s="200">
        <f t="shared" si="145"/>
        <v>0</v>
      </c>
      <c r="NT60">
        <f t="shared" si="122"/>
        <v>1</v>
      </c>
      <c r="NU60" s="244"/>
      <c r="NV60" s="218"/>
      <c r="NW60" s="245"/>
      <c r="NX60">
        <f t="shared" si="143"/>
        <v>0</v>
      </c>
      <c r="NY60">
        <f t="shared" si="124"/>
        <v>0</v>
      </c>
      <c r="NZ60" s="218"/>
      <c r="OA60">
        <f t="shared" si="140"/>
        <v>1</v>
      </c>
      <c r="OB60">
        <f t="shared" si="125"/>
        <v>1</v>
      </c>
      <c r="OC60">
        <f t="shared" si="126"/>
        <v>1</v>
      </c>
      <c r="OD60">
        <f t="shared" si="127"/>
        <v>1</v>
      </c>
      <c r="OE60" s="253"/>
      <c r="OF60" s="206"/>
      <c r="OG60">
        <v>60</v>
      </c>
      <c r="OH60" t="str">
        <f t="shared" si="88"/>
        <v>FALSE</v>
      </c>
      <c r="OI60">
        <f>VLOOKUP($A60,'FuturesInfo (3)'!$A$2:$V$80,22)</f>
        <v>3</v>
      </c>
      <c r="OJ60" s="257"/>
      <c r="OK60">
        <f t="shared" si="128"/>
        <v>2</v>
      </c>
      <c r="OL60" s="139">
        <f>VLOOKUP($A60,'FuturesInfo (3)'!$A$2:$O$80,15)*OI60</f>
        <v>213390</v>
      </c>
      <c r="OM60" s="139">
        <f>VLOOKUP($A60,'FuturesInfo (3)'!$A$2:$O$80,15)*OK60</f>
        <v>142260</v>
      </c>
      <c r="ON60" s="200">
        <f t="shared" si="129"/>
        <v>0</v>
      </c>
      <c r="OO60" s="200">
        <f t="shared" si="130"/>
        <v>0</v>
      </c>
      <c r="OP60" s="200">
        <f t="shared" si="131"/>
        <v>0</v>
      </c>
      <c r="OQ60" s="200">
        <f t="shared" si="132"/>
        <v>0</v>
      </c>
      <c r="OR60" s="200">
        <f t="shared" si="146"/>
        <v>0</v>
      </c>
    </row>
    <row r="61" spans="1:408"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4"/>
        <v>0</v>
      </c>
      <c r="BH61">
        <v>1</v>
      </c>
      <c r="BI61">
        <v>1</v>
      </c>
      <c r="BJ61">
        <f t="shared" si="89"/>
        <v>1</v>
      </c>
      <c r="BK61" s="1">
        <v>1.0079798403999999E-2</v>
      </c>
      <c r="BL61" s="2">
        <v>10</v>
      </c>
      <c r="BM61">
        <v>60</v>
      </c>
      <c r="BN61" t="str">
        <f t="shared" si="135"/>
        <v>TRUE</v>
      </c>
      <c r="BO61">
        <f>VLOOKUP($A61,'FuturesInfo (3)'!$A$2:$V$80,22)</f>
        <v>2</v>
      </c>
      <c r="BP61">
        <f t="shared" si="160"/>
        <v>2</v>
      </c>
      <c r="BQ61" s="139">
        <f>VLOOKUP($A61,'FuturesInfo (3)'!$A$2:$O$80,15)*BP61</f>
        <v>56260</v>
      </c>
      <c r="BR61" s="145">
        <f t="shared" si="90"/>
        <v>567.08945820904</v>
      </c>
      <c r="BT61">
        <f t="shared" si="91"/>
        <v>1</v>
      </c>
      <c r="BU61">
        <v>1</v>
      </c>
      <c r="BV61">
        <v>-1</v>
      </c>
      <c r="BW61">
        <v>-1</v>
      </c>
      <c r="BX61">
        <f t="shared" si="161"/>
        <v>0</v>
      </c>
      <c r="BY61">
        <f t="shared" si="162"/>
        <v>1</v>
      </c>
      <c r="BZ61" s="188">
        <v>-2.9106029105999999E-3</v>
      </c>
      <c r="CA61" s="2">
        <v>10</v>
      </c>
      <c r="CB61">
        <v>60</v>
      </c>
      <c r="CC61" t="str">
        <f t="shared" si="163"/>
        <v>TRUE</v>
      </c>
      <c r="CD61">
        <f>VLOOKUP($A61,'FuturesInfo (3)'!$A$2:$V$80,22)</f>
        <v>2</v>
      </c>
      <c r="CE61">
        <f t="shared" si="75"/>
        <v>2</v>
      </c>
      <c r="CF61">
        <f t="shared" si="75"/>
        <v>2</v>
      </c>
      <c r="CG61" s="139">
        <f>VLOOKUP($A61,'FuturesInfo (3)'!$A$2:$O$80,15)*CE61</f>
        <v>56260</v>
      </c>
      <c r="CH61" s="145">
        <f t="shared" si="164"/>
        <v>-163.75051975035601</v>
      </c>
      <c r="CI61" s="145">
        <f t="shared" si="92"/>
        <v>163.75051975035601</v>
      </c>
      <c r="CK61">
        <f t="shared" si="165"/>
        <v>1</v>
      </c>
      <c r="CL61">
        <v>1</v>
      </c>
      <c r="CM61">
        <v>-1</v>
      </c>
      <c r="CN61">
        <v>1</v>
      </c>
      <c r="CO61">
        <f t="shared" si="136"/>
        <v>1</v>
      </c>
      <c r="CP61">
        <f t="shared" si="166"/>
        <v>0</v>
      </c>
      <c r="CQ61" s="1">
        <v>2.83569641368E-2</v>
      </c>
      <c r="CR61" s="2">
        <v>10</v>
      </c>
      <c r="CS61">
        <v>60</v>
      </c>
      <c r="CT61" t="str">
        <f t="shared" si="167"/>
        <v>TRUE</v>
      </c>
      <c r="CU61">
        <f>VLOOKUP($A61,'FuturesInfo (3)'!$A$2:$V$80,22)</f>
        <v>2</v>
      </c>
      <c r="CV61">
        <f t="shared" si="168"/>
        <v>2</v>
      </c>
      <c r="CW61">
        <f t="shared" si="93"/>
        <v>2</v>
      </c>
      <c r="CX61" s="139">
        <f>VLOOKUP($A61,'FuturesInfo (3)'!$A$2:$O$80,15)*CW61</f>
        <v>56260</v>
      </c>
      <c r="CY61" s="200">
        <f t="shared" si="169"/>
        <v>1595.3628023363681</v>
      </c>
      <c r="CZ61" s="200">
        <f t="shared" si="95"/>
        <v>-1595.3628023363681</v>
      </c>
      <c r="DB61">
        <f t="shared" si="81"/>
        <v>1</v>
      </c>
      <c r="DC61">
        <v>1</v>
      </c>
      <c r="DD61">
        <v>-1</v>
      </c>
      <c r="DE61">
        <v>1</v>
      </c>
      <c r="DF61">
        <f t="shared" si="137"/>
        <v>1</v>
      </c>
      <c r="DG61">
        <f t="shared" si="82"/>
        <v>0</v>
      </c>
      <c r="DH61" s="1">
        <v>3.24412003244E-3</v>
      </c>
      <c r="DI61" s="2">
        <v>10</v>
      </c>
      <c r="DJ61">
        <v>60</v>
      </c>
      <c r="DK61" t="str">
        <f t="shared" si="83"/>
        <v>TRUE</v>
      </c>
      <c r="DL61">
        <f>VLOOKUP($A61,'FuturesInfo (3)'!$A$2:$V$80,22)</f>
        <v>2</v>
      </c>
      <c r="DM61">
        <f t="shared" si="84"/>
        <v>2</v>
      </c>
      <c r="DN61">
        <f t="shared" si="96"/>
        <v>2</v>
      </c>
      <c r="DO61" s="139">
        <f>VLOOKUP($A61,'FuturesInfo (3)'!$A$2:$O$80,15)*DN61</f>
        <v>56260</v>
      </c>
      <c r="DP61" s="200">
        <f t="shared" si="85"/>
        <v>182.51419302507441</v>
      </c>
      <c r="DQ61" s="200">
        <f t="shared" si="97"/>
        <v>-182.51419302507441</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1273</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v>1</v>
      </c>
      <c r="KU61">
        <v>1</v>
      </c>
      <c r="KV61" s="218">
        <v>-1</v>
      </c>
      <c r="KW61" s="245">
        <v>21</v>
      </c>
      <c r="KX61">
        <v>1</v>
      </c>
      <c r="KY61">
        <v>-1</v>
      </c>
      <c r="KZ61" s="218">
        <v>1</v>
      </c>
      <c r="LA61">
        <v>1</v>
      </c>
      <c r="LB61">
        <v>0</v>
      </c>
      <c r="LC61">
        <v>1</v>
      </c>
      <c r="LD61">
        <v>0</v>
      </c>
      <c r="LE61" s="253">
        <v>4.0580789277700001E-2</v>
      </c>
      <c r="LF61" s="206">
        <v>42508</v>
      </c>
      <c r="LG61">
        <v>60</v>
      </c>
      <c r="LH61" t="s">
        <v>1273</v>
      </c>
      <c r="LI61">
        <v>3</v>
      </c>
      <c r="LJ61" s="257">
        <v>1</v>
      </c>
      <c r="LK61">
        <v>3</v>
      </c>
      <c r="LL61" s="139">
        <v>83850</v>
      </c>
      <c r="LM61" s="139">
        <v>83850</v>
      </c>
      <c r="LN61" s="200">
        <v>3402.6991809351453</v>
      </c>
      <c r="LO61" s="200">
        <v>3402.6991809351453</v>
      </c>
      <c r="LP61" s="200">
        <v>-3402.6991809351453</v>
      </c>
      <c r="LQ61" s="200">
        <v>3402.6991809351453</v>
      </c>
      <c r="LR61" s="200">
        <v>-3402.6991809351453</v>
      </c>
      <c r="LT61">
        <f t="shared" si="98"/>
        <v>1</v>
      </c>
      <c r="LU61" s="244">
        <v>1</v>
      </c>
      <c r="LV61" s="218">
        <v>-1</v>
      </c>
      <c r="LW61" s="245">
        <v>-2</v>
      </c>
      <c r="LX61">
        <f t="shared" si="141"/>
        <v>1</v>
      </c>
      <c r="LY61">
        <f t="shared" si="100"/>
        <v>1</v>
      </c>
      <c r="LZ61" s="218">
        <v>1</v>
      </c>
      <c r="MA61">
        <f t="shared" si="138"/>
        <v>1</v>
      </c>
      <c r="MB61">
        <f t="shared" si="101"/>
        <v>0</v>
      </c>
      <c r="MC61">
        <f t="shared" si="102"/>
        <v>1</v>
      </c>
      <c r="MD61">
        <f t="shared" si="103"/>
        <v>1</v>
      </c>
      <c r="ME61" s="253">
        <v>6.4400715563500003E-3</v>
      </c>
      <c r="MF61" s="206">
        <v>42508</v>
      </c>
      <c r="MG61">
        <v>60</v>
      </c>
      <c r="MH61" t="str">
        <f t="shared" si="86"/>
        <v>TRUE</v>
      </c>
      <c r="MI61">
        <f>VLOOKUP($A61,'FuturesInfo (3)'!$A$2:$V$80,22)</f>
        <v>2</v>
      </c>
      <c r="MJ61" s="257">
        <v>2</v>
      </c>
      <c r="MK61">
        <f t="shared" si="104"/>
        <v>3</v>
      </c>
      <c r="ML61" s="139">
        <f>VLOOKUP($A61,'FuturesInfo (3)'!$A$2:$O$80,15)*MI61</f>
        <v>56260</v>
      </c>
      <c r="MM61" s="139">
        <f>VLOOKUP($A61,'FuturesInfo (3)'!$A$2:$O$80,15)*MK61</f>
        <v>84390</v>
      </c>
      <c r="MN61" s="200">
        <f t="shared" si="105"/>
        <v>362.31842576025099</v>
      </c>
      <c r="MO61" s="200">
        <f t="shared" si="106"/>
        <v>543.47763864037654</v>
      </c>
      <c r="MP61" s="200">
        <f t="shared" si="107"/>
        <v>-362.31842576025099</v>
      </c>
      <c r="MQ61" s="200">
        <f t="shared" si="108"/>
        <v>362.31842576025099</v>
      </c>
      <c r="MR61" s="200">
        <f t="shared" si="144"/>
        <v>362.31842576025099</v>
      </c>
      <c r="MT61">
        <f t="shared" si="110"/>
        <v>1</v>
      </c>
      <c r="MU61" s="244">
        <v>1</v>
      </c>
      <c r="MV61" s="218">
        <v>-1</v>
      </c>
      <c r="MW61" s="245">
        <v>-3</v>
      </c>
      <c r="MX61">
        <f t="shared" si="142"/>
        <v>-1</v>
      </c>
      <c r="MY61">
        <f t="shared" si="112"/>
        <v>1</v>
      </c>
      <c r="MZ61" s="218"/>
      <c r="NA61">
        <f t="shared" si="139"/>
        <v>0</v>
      </c>
      <c r="NB61">
        <f t="shared" si="113"/>
        <v>0</v>
      </c>
      <c r="NC61">
        <f t="shared" si="114"/>
        <v>0</v>
      </c>
      <c r="ND61">
        <f t="shared" si="115"/>
        <v>0</v>
      </c>
      <c r="NE61" s="253"/>
      <c r="NF61" s="206">
        <v>42508</v>
      </c>
      <c r="NG61">
        <v>60</v>
      </c>
      <c r="NH61" t="str">
        <f t="shared" si="87"/>
        <v>TRUE</v>
      </c>
      <c r="NI61">
        <f>VLOOKUP($A61,'FuturesInfo (3)'!$A$2:$V$80,22)</f>
        <v>2</v>
      </c>
      <c r="NJ61" s="257">
        <v>1</v>
      </c>
      <c r="NK61">
        <f t="shared" si="116"/>
        <v>3</v>
      </c>
      <c r="NL61" s="139">
        <f>VLOOKUP($A61,'FuturesInfo (3)'!$A$2:$O$80,15)*NI61</f>
        <v>56260</v>
      </c>
      <c r="NM61" s="139">
        <f>VLOOKUP($A61,'FuturesInfo (3)'!$A$2:$O$80,15)*NK61</f>
        <v>84390</v>
      </c>
      <c r="NN61" s="200">
        <f t="shared" si="117"/>
        <v>0</v>
      </c>
      <c r="NO61" s="200">
        <f t="shared" si="118"/>
        <v>0</v>
      </c>
      <c r="NP61" s="200">
        <f t="shared" si="119"/>
        <v>0</v>
      </c>
      <c r="NQ61" s="200">
        <f t="shared" si="120"/>
        <v>0</v>
      </c>
      <c r="NR61" s="200">
        <f t="shared" si="145"/>
        <v>0</v>
      </c>
      <c r="NT61">
        <f t="shared" si="122"/>
        <v>1</v>
      </c>
      <c r="NU61" s="244"/>
      <c r="NV61" s="218"/>
      <c r="NW61" s="245"/>
      <c r="NX61">
        <f t="shared" si="143"/>
        <v>0</v>
      </c>
      <c r="NY61">
        <f t="shared" si="124"/>
        <v>0</v>
      </c>
      <c r="NZ61" s="218"/>
      <c r="OA61">
        <f t="shared" si="140"/>
        <v>1</v>
      </c>
      <c r="OB61">
        <f t="shared" si="125"/>
        <v>1</v>
      </c>
      <c r="OC61">
        <f t="shared" si="126"/>
        <v>1</v>
      </c>
      <c r="OD61">
        <f t="shared" si="127"/>
        <v>1</v>
      </c>
      <c r="OE61" s="253"/>
      <c r="OF61" s="206"/>
      <c r="OG61">
        <v>60</v>
      </c>
      <c r="OH61" t="str">
        <f t="shared" si="88"/>
        <v>FALSE</v>
      </c>
      <c r="OI61">
        <f>VLOOKUP($A61,'FuturesInfo (3)'!$A$2:$V$80,22)</f>
        <v>2</v>
      </c>
      <c r="OJ61" s="257"/>
      <c r="OK61">
        <f t="shared" si="128"/>
        <v>2</v>
      </c>
      <c r="OL61" s="139">
        <f>VLOOKUP($A61,'FuturesInfo (3)'!$A$2:$O$80,15)*OI61</f>
        <v>56260</v>
      </c>
      <c r="OM61" s="139">
        <f>VLOOKUP($A61,'FuturesInfo (3)'!$A$2:$O$80,15)*OK61</f>
        <v>56260</v>
      </c>
      <c r="ON61" s="200">
        <f t="shared" si="129"/>
        <v>0</v>
      </c>
      <c r="OO61" s="200">
        <f t="shared" si="130"/>
        <v>0</v>
      </c>
      <c r="OP61" s="200">
        <f t="shared" si="131"/>
        <v>0</v>
      </c>
      <c r="OQ61" s="200">
        <f t="shared" si="132"/>
        <v>0</v>
      </c>
      <c r="OR61" s="200">
        <f t="shared" si="146"/>
        <v>0</v>
      </c>
    </row>
    <row r="62" spans="1:408"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4"/>
        <v>2</v>
      </c>
      <c r="BH62">
        <v>1</v>
      </c>
      <c r="BI62">
        <v>-1</v>
      </c>
      <c r="BJ62">
        <f t="shared" si="89"/>
        <v>0</v>
      </c>
      <c r="BK62" s="1">
        <v>-1.48323939484E-2</v>
      </c>
      <c r="BL62" s="2">
        <v>10</v>
      </c>
      <c r="BM62">
        <v>60</v>
      </c>
      <c r="BN62" t="str">
        <f t="shared" si="135"/>
        <v>TRUE</v>
      </c>
      <c r="BO62">
        <f>VLOOKUP($A62,'FuturesInfo (3)'!$A$2:$V$80,22)</f>
        <v>1</v>
      </c>
      <c r="BP62">
        <f t="shared" si="160"/>
        <v>1</v>
      </c>
      <c r="BQ62" s="139">
        <f>VLOOKUP($A62,'FuturesInfo (3)'!$A$2:$O$80,15)*BP62</f>
        <v>77078.709726792687</v>
      </c>
      <c r="BR62" s="145">
        <f t="shared" si="90"/>
        <v>-1143.2617877021601</v>
      </c>
      <c r="BT62">
        <f t="shared" si="91"/>
        <v>1</v>
      </c>
      <c r="BU62">
        <v>-1</v>
      </c>
      <c r="BV62">
        <v>-1</v>
      </c>
      <c r="BW62">
        <v>-1</v>
      </c>
      <c r="BX62">
        <f t="shared" si="161"/>
        <v>1</v>
      </c>
      <c r="BY62">
        <f t="shared" si="162"/>
        <v>1</v>
      </c>
      <c r="BZ62" s="188">
        <v>-1.6561276723899999E-2</v>
      </c>
      <c r="CA62" s="2">
        <v>10</v>
      </c>
      <c r="CB62">
        <v>60</v>
      </c>
      <c r="CC62" t="str">
        <f t="shared" si="163"/>
        <v>TRUE</v>
      </c>
      <c r="CD62">
        <f>VLOOKUP($A62,'FuturesInfo (3)'!$A$2:$V$80,22)</f>
        <v>1</v>
      </c>
      <c r="CE62">
        <f t="shared" si="75"/>
        <v>1</v>
      </c>
      <c r="CF62">
        <f t="shared" si="75"/>
        <v>1</v>
      </c>
      <c r="CG62" s="139">
        <f>VLOOKUP($A62,'FuturesInfo (3)'!$A$2:$O$80,15)*CE62</f>
        <v>77078.709726792687</v>
      </c>
      <c r="CH62" s="145">
        <f t="shared" si="164"/>
        <v>1276.5218413065761</v>
      </c>
      <c r="CI62" s="145">
        <f t="shared" si="92"/>
        <v>1276.5218413065761</v>
      </c>
      <c r="CK62">
        <f t="shared" si="165"/>
        <v>-1</v>
      </c>
      <c r="CL62">
        <v>-1</v>
      </c>
      <c r="CM62">
        <v>-1</v>
      </c>
      <c r="CN62">
        <v>1</v>
      </c>
      <c r="CO62">
        <f t="shared" si="136"/>
        <v>0</v>
      </c>
      <c r="CP62">
        <f t="shared" si="166"/>
        <v>0</v>
      </c>
      <c r="CQ62" s="1">
        <v>1.9902020820600001E-2</v>
      </c>
      <c r="CR62" s="2">
        <v>10</v>
      </c>
      <c r="CS62">
        <v>60</v>
      </c>
      <c r="CT62" t="str">
        <f t="shared" si="167"/>
        <v>TRUE</v>
      </c>
      <c r="CU62">
        <f>VLOOKUP($A62,'FuturesInfo (3)'!$A$2:$V$80,22)</f>
        <v>1</v>
      </c>
      <c r="CV62">
        <f t="shared" si="168"/>
        <v>1</v>
      </c>
      <c r="CW62">
        <f t="shared" si="93"/>
        <v>1</v>
      </c>
      <c r="CX62" s="139">
        <f>VLOOKUP($A62,'FuturesInfo (3)'!$A$2:$O$80,15)*CW62</f>
        <v>77078.709726792687</v>
      </c>
      <c r="CY62" s="200">
        <f t="shared" si="169"/>
        <v>-1534.0220858076118</v>
      </c>
      <c r="CZ62" s="200">
        <f t="shared" si="95"/>
        <v>-1534.0220858076118</v>
      </c>
      <c r="DB62">
        <f t="shared" si="81"/>
        <v>-1</v>
      </c>
      <c r="DC62">
        <v>-1</v>
      </c>
      <c r="DD62">
        <v>1</v>
      </c>
      <c r="DE62">
        <v>1</v>
      </c>
      <c r="DF62">
        <f t="shared" si="137"/>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77078.709726792687</v>
      </c>
      <c r="DP62" s="200">
        <f t="shared" si="85"/>
        <v>-254.53791864125733</v>
      </c>
      <c r="DQ62" s="200">
        <f t="shared" si="97"/>
        <v>254.53791864125733</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1273</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v>-1</v>
      </c>
      <c r="KU62">
        <v>1</v>
      </c>
      <c r="KV62" s="218">
        <v>1</v>
      </c>
      <c r="KW62" s="245">
        <v>16</v>
      </c>
      <c r="KX62">
        <v>1</v>
      </c>
      <c r="KY62">
        <v>1</v>
      </c>
      <c r="KZ62" s="218">
        <v>1</v>
      </c>
      <c r="LA62">
        <v>1</v>
      </c>
      <c r="LB62">
        <v>1</v>
      </c>
      <c r="LC62">
        <v>1</v>
      </c>
      <c r="LD62">
        <v>1</v>
      </c>
      <c r="LE62" s="253">
        <v>1.6720257234700001E-2</v>
      </c>
      <c r="LF62" s="206">
        <v>42521</v>
      </c>
      <c r="LG62">
        <v>60</v>
      </c>
      <c r="LH62" t="s">
        <v>1273</v>
      </c>
      <c r="LI62">
        <v>1</v>
      </c>
      <c r="LJ62" s="257">
        <v>1</v>
      </c>
      <c r="LK62">
        <v>1</v>
      </c>
      <c r="LL62" s="139">
        <v>75840.432880497348</v>
      </c>
      <c r="LM62" s="139">
        <v>75840.432880497348</v>
      </c>
      <c r="LN62" s="200">
        <v>1268.0715465529156</v>
      </c>
      <c r="LO62" s="200">
        <v>1268.0715465529156</v>
      </c>
      <c r="LP62" s="200">
        <v>1268.0715465529156</v>
      </c>
      <c r="LQ62" s="200">
        <v>1268.0715465529156</v>
      </c>
      <c r="LR62" s="200">
        <v>1268.0715465529156</v>
      </c>
      <c r="LT62">
        <f t="shared" si="98"/>
        <v>1</v>
      </c>
      <c r="LU62" s="244">
        <v>-1</v>
      </c>
      <c r="LV62" s="218">
        <v>1</v>
      </c>
      <c r="LW62" s="245">
        <v>17</v>
      </c>
      <c r="LX62">
        <f t="shared" si="141"/>
        <v>1</v>
      </c>
      <c r="LY62">
        <f t="shared" si="100"/>
        <v>1</v>
      </c>
      <c r="LZ62" s="218">
        <v>1</v>
      </c>
      <c r="MA62">
        <f t="shared" si="138"/>
        <v>0</v>
      </c>
      <c r="MB62">
        <f t="shared" si="101"/>
        <v>1</v>
      </c>
      <c r="MC62">
        <f t="shared" si="102"/>
        <v>1</v>
      </c>
      <c r="MD62">
        <f t="shared" si="103"/>
        <v>1</v>
      </c>
      <c r="ME62" s="253">
        <v>1.92915876028E-2</v>
      </c>
      <c r="MF62" s="206">
        <v>42521</v>
      </c>
      <c r="MG62">
        <v>60</v>
      </c>
      <c r="MH62" t="str">
        <f t="shared" si="86"/>
        <v>TRUE</v>
      </c>
      <c r="MI62">
        <f>VLOOKUP($A62,'FuturesInfo (3)'!$A$2:$V$80,22)</f>
        <v>1</v>
      </c>
      <c r="MJ62" s="257">
        <v>2</v>
      </c>
      <c r="MK62">
        <f t="shared" si="104"/>
        <v>1</v>
      </c>
      <c r="ML62" s="139">
        <f>VLOOKUP($A62,'FuturesInfo (3)'!$A$2:$O$80,15)*MI62</f>
        <v>77078.709726792687</v>
      </c>
      <c r="MM62" s="139">
        <f>VLOOKUP($A62,'FuturesInfo (3)'!$A$2:$O$80,15)*MK62</f>
        <v>77078.709726792687</v>
      </c>
      <c r="MN62" s="200">
        <f t="shared" si="105"/>
        <v>-1486.9706810052135</v>
      </c>
      <c r="MO62" s="200">
        <f t="shared" si="106"/>
        <v>-1486.9706810052135</v>
      </c>
      <c r="MP62" s="200">
        <f t="shared" si="107"/>
        <v>1486.9706810052135</v>
      </c>
      <c r="MQ62" s="200">
        <f t="shared" si="108"/>
        <v>1486.9706810052135</v>
      </c>
      <c r="MR62" s="200">
        <f t="shared" si="144"/>
        <v>1486.9706810052135</v>
      </c>
      <c r="MT62">
        <f t="shared" si="110"/>
        <v>-1</v>
      </c>
      <c r="MU62" s="244">
        <v>1</v>
      </c>
      <c r="MV62" s="218">
        <v>1</v>
      </c>
      <c r="MW62" s="245">
        <v>-2</v>
      </c>
      <c r="MX62">
        <f t="shared" si="142"/>
        <v>-1</v>
      </c>
      <c r="MY62">
        <f t="shared" si="112"/>
        <v>-1</v>
      </c>
      <c r="MZ62" s="218"/>
      <c r="NA62">
        <f t="shared" si="139"/>
        <v>0</v>
      </c>
      <c r="NB62">
        <f t="shared" si="113"/>
        <v>0</v>
      </c>
      <c r="NC62">
        <f t="shared" si="114"/>
        <v>0</v>
      </c>
      <c r="ND62">
        <f t="shared" si="115"/>
        <v>0</v>
      </c>
      <c r="NE62" s="253"/>
      <c r="NF62" s="206">
        <v>42521</v>
      </c>
      <c r="NG62">
        <v>60</v>
      </c>
      <c r="NH62" t="str">
        <f t="shared" si="87"/>
        <v>TRUE</v>
      </c>
      <c r="NI62">
        <f>VLOOKUP($A62,'FuturesInfo (3)'!$A$2:$V$80,22)</f>
        <v>1</v>
      </c>
      <c r="NJ62" s="257">
        <v>1</v>
      </c>
      <c r="NK62">
        <f t="shared" si="116"/>
        <v>1</v>
      </c>
      <c r="NL62" s="139">
        <f>VLOOKUP($A62,'FuturesInfo (3)'!$A$2:$O$80,15)*NI62</f>
        <v>77078.709726792687</v>
      </c>
      <c r="NM62" s="139">
        <f>VLOOKUP($A62,'FuturesInfo (3)'!$A$2:$O$80,15)*NK62</f>
        <v>77078.709726792687</v>
      </c>
      <c r="NN62" s="200">
        <f t="shared" si="117"/>
        <v>0</v>
      </c>
      <c r="NO62" s="200">
        <f t="shared" si="118"/>
        <v>0</v>
      </c>
      <c r="NP62" s="200">
        <f t="shared" si="119"/>
        <v>0</v>
      </c>
      <c r="NQ62" s="200">
        <f t="shared" si="120"/>
        <v>0</v>
      </c>
      <c r="NR62" s="200">
        <f t="shared" si="145"/>
        <v>0</v>
      </c>
      <c r="NT62">
        <f t="shared" si="122"/>
        <v>1</v>
      </c>
      <c r="NU62" s="244"/>
      <c r="NV62" s="218"/>
      <c r="NW62" s="245"/>
      <c r="NX62">
        <f t="shared" si="143"/>
        <v>0</v>
      </c>
      <c r="NY62">
        <f t="shared" si="124"/>
        <v>0</v>
      </c>
      <c r="NZ62" s="218"/>
      <c r="OA62">
        <f t="shared" si="140"/>
        <v>1</v>
      </c>
      <c r="OB62">
        <f t="shared" si="125"/>
        <v>1</v>
      </c>
      <c r="OC62">
        <f t="shared" si="126"/>
        <v>1</v>
      </c>
      <c r="OD62">
        <f t="shared" si="127"/>
        <v>1</v>
      </c>
      <c r="OE62" s="253"/>
      <c r="OF62" s="206"/>
      <c r="OG62">
        <v>60</v>
      </c>
      <c r="OH62" t="str">
        <f t="shared" si="88"/>
        <v>FALSE</v>
      </c>
      <c r="OI62">
        <f>VLOOKUP($A62,'FuturesInfo (3)'!$A$2:$V$80,22)</f>
        <v>1</v>
      </c>
      <c r="OJ62" s="257"/>
      <c r="OK62">
        <f t="shared" si="128"/>
        <v>1</v>
      </c>
      <c r="OL62" s="139">
        <f>VLOOKUP($A62,'FuturesInfo (3)'!$A$2:$O$80,15)*OI62</f>
        <v>77078.709726792687</v>
      </c>
      <c r="OM62" s="139">
        <f>VLOOKUP($A62,'FuturesInfo (3)'!$A$2:$O$80,15)*OK62</f>
        <v>77078.709726792687</v>
      </c>
      <c r="ON62" s="200">
        <f t="shared" si="129"/>
        <v>0</v>
      </c>
      <c r="OO62" s="200">
        <f t="shared" si="130"/>
        <v>0</v>
      </c>
      <c r="OP62" s="200">
        <f t="shared" si="131"/>
        <v>0</v>
      </c>
      <c r="OQ62" s="200">
        <f t="shared" si="132"/>
        <v>0</v>
      </c>
      <c r="OR62" s="200">
        <f t="shared" si="146"/>
        <v>0</v>
      </c>
    </row>
    <row r="63" spans="1:408"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0">IF(J63="","FALSE","TRUE")</f>
        <v>TRUE</v>
      </c>
      <c r="N63">
        <f>ROUND(VLOOKUP($B63,MARGIN!$A$42:$P$172,16),0)</f>
        <v>2</v>
      </c>
      <c r="P63">
        <f t="shared" ref="P63:P69" si="171">-J63+Q63</f>
        <v>-2</v>
      </c>
      <c r="Q63">
        <v>-1</v>
      </c>
      <c r="R63">
        <v>1</v>
      </c>
      <c r="S63" t="s">
        <v>960</v>
      </c>
      <c r="T63" s="2" t="s">
        <v>31</v>
      </c>
      <c r="U63">
        <v>45</v>
      </c>
      <c r="V63" t="str">
        <f t="shared" ref="V63:V69" si="172">IF(Q63="","FALSE","TRUE")</f>
        <v>TRUE</v>
      </c>
      <c r="W63">
        <f>ROUND(VLOOKUP($B63,MARGIN!$A$42:$P$172,16),0)</f>
        <v>2</v>
      </c>
      <c r="X63">
        <f t="shared" ref="X63:X69" si="173">IF(ABS(Q63+R63)=2,ROUND(W63*(1+$X$13),0),W63)</f>
        <v>2</v>
      </c>
      <c r="Z63">
        <f t="shared" ref="Z63:Z69" si="174">-Q63+AA63</f>
        <v>2</v>
      </c>
      <c r="AA63">
        <v>1</v>
      </c>
      <c r="AB63">
        <v>1</v>
      </c>
      <c r="AC63" t="s">
        <v>960</v>
      </c>
      <c r="AD63" s="2" t="s">
        <v>31</v>
      </c>
      <c r="AE63">
        <v>45</v>
      </c>
      <c r="AF63" t="str">
        <f t="shared" ref="AF63:AF69" si="175">IF(AA63="","FALSE","TRUE")</f>
        <v>TRUE</v>
      </c>
      <c r="AG63">
        <f>ROUND(VLOOKUP($B63,MARGIN!$A$42:$P$172,16),0)</f>
        <v>2</v>
      </c>
      <c r="AH63">
        <f t="shared" ref="AH63:AH69" si="176">IF(ABS(AA63+AB63)=2,ROUND(AG63*(1+$X$13),0),IF(AB63="",AG63,ROUND(AG63*(1+-$AH$13),0)))</f>
        <v>3</v>
      </c>
      <c r="AI63" s="139" t="e">
        <f>VLOOKUP($B63,#REF!,2)*AH63</f>
        <v>#REF!</v>
      </c>
      <c r="AK63">
        <f t="shared" ref="AK63:AK69" si="177">-AB63+AL63</f>
        <v>0</v>
      </c>
      <c r="AL63">
        <v>1</v>
      </c>
      <c r="AM63">
        <v>1</v>
      </c>
      <c r="AN63" t="s">
        <v>960</v>
      </c>
      <c r="AO63" s="2" t="s">
        <v>31</v>
      </c>
      <c r="AP63">
        <v>45</v>
      </c>
      <c r="AQ63" t="str">
        <f t="shared" ref="AQ63:AQ69" si="178">IF(AL63="","FALSE","TRUE")</f>
        <v>TRUE</v>
      </c>
      <c r="AR63">
        <f>ROUND(VLOOKUP($B63,MARGIN!$A$42:$P$172,16),0)</f>
        <v>2</v>
      </c>
      <c r="AS63">
        <f t="shared" ref="AS63:AS69" si="179">IF(ABS(AL63+AM63)=2,ROUND(AR63*(1+$X$13),0),IF(AM63="",AR63,ROUND(AR63*(1+-$AH$13),0)))</f>
        <v>3</v>
      </c>
      <c r="AT63" s="139" t="e">
        <f>VLOOKUP($B63,#REF!,2)*AS63</f>
        <v>#REF!</v>
      </c>
      <c r="AV63">
        <f t="shared" ref="AV63:AV69" si="180">-AM63+AW63</f>
        <v>0</v>
      </c>
      <c r="AW63">
        <v>1</v>
      </c>
      <c r="AX63">
        <v>-1</v>
      </c>
      <c r="AY63">
        <v>-6.0783555285400003E-4</v>
      </c>
      <c r="AZ63" s="2" t="s">
        <v>31</v>
      </c>
      <c r="BA63">
        <v>45</v>
      </c>
      <c r="BB63" t="str">
        <f t="shared" ref="BB63:BB69" si="181">IF(AW63="","FALSE","TRUE")</f>
        <v>TRUE</v>
      </c>
      <c r="BC63">
        <f>ROUND(VLOOKUP($B63,MARGIN!$A$42:$P$172,16),0)</f>
        <v>2</v>
      </c>
      <c r="BD63">
        <f t="shared" ref="BD63:BD69" si="182">IF(ABS(AW63+AX63)=2,ROUND(BC63*(1+$X$13),0),IF(AX63="",BC63,ROUND(BC63*(1+-$AH$13),0)))</f>
        <v>2</v>
      </c>
      <c r="BE63" s="139" t="e">
        <f>VLOOKUP($B63,#REF!,2)*BD63</f>
        <v>#REF!</v>
      </c>
      <c r="BG63">
        <f t="shared" si="134"/>
        <v>2</v>
      </c>
      <c r="BH63">
        <v>1</v>
      </c>
      <c r="BI63">
        <v>1</v>
      </c>
      <c r="BJ63">
        <f t="shared" si="89"/>
        <v>1</v>
      </c>
      <c r="BK63" s="1">
        <v>2.3775295808899999E-3</v>
      </c>
      <c r="BL63" s="2">
        <v>10</v>
      </c>
      <c r="BM63">
        <v>60</v>
      </c>
      <c r="BN63" t="str">
        <f t="shared" si="135"/>
        <v>TRUE</v>
      </c>
      <c r="BO63">
        <f>VLOOKUP($A63,'FuturesInfo (3)'!$A$2:$V$80,22)</f>
        <v>2</v>
      </c>
      <c r="BP63">
        <f t="shared" si="160"/>
        <v>2</v>
      </c>
      <c r="BQ63" s="139">
        <f>VLOOKUP($A63,'FuturesInfo (3)'!$A$2:$O$80,15)*BP63</f>
        <v>176010</v>
      </c>
      <c r="BR63" s="145">
        <f t="shared" si="90"/>
        <v>418.46898153244888</v>
      </c>
      <c r="BT63">
        <f t="shared" si="91"/>
        <v>1</v>
      </c>
      <c r="BU63">
        <v>1</v>
      </c>
      <c r="BV63">
        <v>-1</v>
      </c>
      <c r="BW63">
        <v>-1</v>
      </c>
      <c r="BX63">
        <f t="shared" si="161"/>
        <v>0</v>
      </c>
      <c r="BY63">
        <f t="shared" si="162"/>
        <v>1</v>
      </c>
      <c r="BZ63" s="188">
        <v>-5.1299023663699999E-3</v>
      </c>
      <c r="CA63" s="2">
        <v>10</v>
      </c>
      <c r="CB63">
        <v>60</v>
      </c>
      <c r="CC63" t="str">
        <f t="shared" si="163"/>
        <v>TRUE</v>
      </c>
      <c r="CD63">
        <f>VLOOKUP($A63,'FuturesInfo (3)'!$A$2:$V$80,22)</f>
        <v>2</v>
      </c>
      <c r="CE63">
        <f t="shared" si="75"/>
        <v>2</v>
      </c>
      <c r="CF63">
        <f t="shared" si="75"/>
        <v>2</v>
      </c>
      <c r="CG63" s="139">
        <f>VLOOKUP($A63,'FuturesInfo (3)'!$A$2:$O$80,15)*CE63</f>
        <v>176010</v>
      </c>
      <c r="CH63" s="145">
        <f t="shared" si="164"/>
        <v>-902.91411550478369</v>
      </c>
      <c r="CI63" s="145">
        <f t="shared" si="92"/>
        <v>902.91411550478369</v>
      </c>
      <c r="CK63">
        <f t="shared" si="165"/>
        <v>1</v>
      </c>
      <c r="CL63">
        <v>1</v>
      </c>
      <c r="CM63">
        <v>-1</v>
      </c>
      <c r="CN63">
        <v>1</v>
      </c>
      <c r="CO63">
        <f t="shared" si="136"/>
        <v>1</v>
      </c>
      <c r="CP63">
        <f t="shared" si="166"/>
        <v>0</v>
      </c>
      <c r="CQ63" s="1">
        <v>3.6593479707300001E-3</v>
      </c>
      <c r="CR63" s="2">
        <v>10</v>
      </c>
      <c r="CS63">
        <v>60</v>
      </c>
      <c r="CT63" t="str">
        <f t="shared" si="167"/>
        <v>TRUE</v>
      </c>
      <c r="CU63">
        <f>VLOOKUP($A63,'FuturesInfo (3)'!$A$2:$V$80,22)</f>
        <v>2</v>
      </c>
      <c r="CV63">
        <f t="shared" si="168"/>
        <v>2</v>
      </c>
      <c r="CW63">
        <f t="shared" si="93"/>
        <v>2</v>
      </c>
      <c r="CX63" s="139">
        <f>VLOOKUP($A63,'FuturesInfo (3)'!$A$2:$O$80,15)*CW63</f>
        <v>176010</v>
      </c>
      <c r="CY63" s="200">
        <f t="shared" si="169"/>
        <v>644.08183632818736</v>
      </c>
      <c r="CZ63" s="200">
        <f t="shared" si="95"/>
        <v>-644.08183632818736</v>
      </c>
      <c r="DB63">
        <f t="shared" si="81"/>
        <v>1</v>
      </c>
      <c r="DC63">
        <v>1</v>
      </c>
      <c r="DD63">
        <v>-1</v>
      </c>
      <c r="DE63">
        <v>-1</v>
      </c>
      <c r="DF63">
        <f t="shared" si="137"/>
        <v>0</v>
      </c>
      <c r="DG63">
        <f t="shared" si="82"/>
        <v>1</v>
      </c>
      <c r="DH63" s="1">
        <v>-2.4859131587699999E-3</v>
      </c>
      <c r="DI63" s="2">
        <v>10</v>
      </c>
      <c r="DJ63">
        <v>60</v>
      </c>
      <c r="DK63" t="str">
        <f t="shared" si="83"/>
        <v>TRUE</v>
      </c>
      <c r="DL63">
        <f>VLOOKUP($A63,'FuturesInfo (3)'!$A$2:$V$80,22)</f>
        <v>2</v>
      </c>
      <c r="DM63">
        <f t="shared" si="84"/>
        <v>2</v>
      </c>
      <c r="DN63">
        <f t="shared" si="96"/>
        <v>2</v>
      </c>
      <c r="DO63" s="139">
        <f>VLOOKUP($A63,'FuturesInfo (3)'!$A$2:$O$80,15)*DN63</f>
        <v>176010</v>
      </c>
      <c r="DP63" s="200">
        <f t="shared" si="85"/>
        <v>-437.54557507510771</v>
      </c>
      <c r="DQ63" s="200">
        <f t="shared" si="97"/>
        <v>437.54557507510771</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1273</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v>-1</v>
      </c>
      <c r="KU63">
        <v>-1</v>
      </c>
      <c r="KV63" s="218">
        <v>-1</v>
      </c>
      <c r="KW63" s="245">
        <v>-4</v>
      </c>
      <c r="KX63">
        <v>-1</v>
      </c>
      <c r="KY63">
        <v>1</v>
      </c>
      <c r="KZ63" s="218">
        <v>1</v>
      </c>
      <c r="LA63">
        <v>0</v>
      </c>
      <c r="LB63">
        <v>0</v>
      </c>
      <c r="LC63">
        <v>0</v>
      </c>
      <c r="LD63">
        <v>1</v>
      </c>
      <c r="LE63" s="253">
        <v>6.9962151622900001E-3</v>
      </c>
      <c r="LF63" s="206">
        <v>42534</v>
      </c>
      <c r="LG63">
        <v>60</v>
      </c>
      <c r="LH63" t="s">
        <v>1273</v>
      </c>
      <c r="LI63">
        <v>2</v>
      </c>
      <c r="LJ63" s="257">
        <v>2</v>
      </c>
      <c r="LK63">
        <v>3</v>
      </c>
      <c r="LL63" s="139">
        <v>175600</v>
      </c>
      <c r="LM63" s="139">
        <v>263400</v>
      </c>
      <c r="LN63" s="200">
        <v>-1228.5353824981239</v>
      </c>
      <c r="LO63" s="200">
        <v>-1842.8030737471861</v>
      </c>
      <c r="LP63" s="200">
        <v>-1228.5353824981239</v>
      </c>
      <c r="LQ63" s="200">
        <v>-1228.5353824981239</v>
      </c>
      <c r="LR63" s="200">
        <v>1228.5353824981239</v>
      </c>
      <c r="LT63">
        <f t="shared" si="98"/>
        <v>-1</v>
      </c>
      <c r="LU63" s="244">
        <v>-1</v>
      </c>
      <c r="LV63" s="218">
        <v>-1</v>
      </c>
      <c r="LW63" s="245">
        <v>-5</v>
      </c>
      <c r="LX63">
        <f t="shared" si="141"/>
        <v>-1</v>
      </c>
      <c r="LY63">
        <f t="shared" si="100"/>
        <v>1</v>
      </c>
      <c r="LZ63" s="218">
        <v>1</v>
      </c>
      <c r="MA63">
        <f t="shared" si="138"/>
        <v>0</v>
      </c>
      <c r="MB63">
        <f t="shared" si="101"/>
        <v>0</v>
      </c>
      <c r="MC63">
        <f t="shared" si="102"/>
        <v>0</v>
      </c>
      <c r="MD63">
        <f t="shared" si="103"/>
        <v>1</v>
      </c>
      <c r="ME63" s="253">
        <v>2.3348519362200002E-3</v>
      </c>
      <c r="MF63" s="206">
        <v>42534</v>
      </c>
      <c r="MG63">
        <v>60</v>
      </c>
      <c r="MH63" t="str">
        <f t="shared" si="86"/>
        <v>TRUE</v>
      </c>
      <c r="MI63">
        <f>VLOOKUP($A63,'FuturesInfo (3)'!$A$2:$V$80,22)</f>
        <v>2</v>
      </c>
      <c r="MJ63" s="257">
        <v>1</v>
      </c>
      <c r="MK63">
        <f t="shared" si="104"/>
        <v>2</v>
      </c>
      <c r="ML63" s="139">
        <f>VLOOKUP($A63,'FuturesInfo (3)'!$A$2:$O$80,15)*MI63</f>
        <v>176010</v>
      </c>
      <c r="MM63" s="139">
        <f>VLOOKUP($A63,'FuturesInfo (3)'!$A$2:$O$80,15)*MK63</f>
        <v>176010</v>
      </c>
      <c r="MN63" s="200">
        <f t="shared" si="105"/>
        <v>-410.95728929408222</v>
      </c>
      <c r="MO63" s="200">
        <f t="shared" si="106"/>
        <v>-410.95728929408222</v>
      </c>
      <c r="MP63" s="200">
        <f t="shared" si="107"/>
        <v>-410.95728929408222</v>
      </c>
      <c r="MQ63" s="200">
        <f t="shared" si="108"/>
        <v>-410.95728929408222</v>
      </c>
      <c r="MR63" s="200">
        <f t="shared" si="144"/>
        <v>410.95728929408222</v>
      </c>
      <c r="MT63">
        <f t="shared" si="110"/>
        <v>-1</v>
      </c>
      <c r="MU63" s="244">
        <v>1</v>
      </c>
      <c r="MV63" s="218">
        <v>-1</v>
      </c>
      <c r="MW63" s="245">
        <v>-6</v>
      </c>
      <c r="MX63">
        <f t="shared" si="142"/>
        <v>1</v>
      </c>
      <c r="MY63">
        <f t="shared" si="112"/>
        <v>1</v>
      </c>
      <c r="MZ63" s="218"/>
      <c r="NA63">
        <f t="shared" si="139"/>
        <v>0</v>
      </c>
      <c r="NB63">
        <f t="shared" si="113"/>
        <v>0</v>
      </c>
      <c r="NC63">
        <f t="shared" si="114"/>
        <v>0</v>
      </c>
      <c r="ND63">
        <f t="shared" si="115"/>
        <v>0</v>
      </c>
      <c r="NE63" s="253"/>
      <c r="NF63" s="206">
        <v>42534</v>
      </c>
      <c r="NG63">
        <v>60</v>
      </c>
      <c r="NH63" t="str">
        <f t="shared" si="87"/>
        <v>TRUE</v>
      </c>
      <c r="NI63">
        <f>VLOOKUP($A63,'FuturesInfo (3)'!$A$2:$V$80,22)</f>
        <v>2</v>
      </c>
      <c r="NJ63" s="257">
        <v>2</v>
      </c>
      <c r="NK63">
        <f t="shared" si="116"/>
        <v>2</v>
      </c>
      <c r="NL63" s="139">
        <f>VLOOKUP($A63,'FuturesInfo (3)'!$A$2:$O$80,15)*NI63</f>
        <v>176010</v>
      </c>
      <c r="NM63" s="139">
        <f>VLOOKUP($A63,'FuturesInfo (3)'!$A$2:$O$80,15)*NK63</f>
        <v>176010</v>
      </c>
      <c r="NN63" s="200">
        <f t="shared" si="117"/>
        <v>0</v>
      </c>
      <c r="NO63" s="200">
        <f t="shared" si="118"/>
        <v>0</v>
      </c>
      <c r="NP63" s="200">
        <f t="shared" si="119"/>
        <v>0</v>
      </c>
      <c r="NQ63" s="200">
        <f t="shared" si="120"/>
        <v>0</v>
      </c>
      <c r="NR63" s="200">
        <f t="shared" si="145"/>
        <v>0</v>
      </c>
      <c r="NT63">
        <f t="shared" si="122"/>
        <v>1</v>
      </c>
      <c r="NU63" s="244"/>
      <c r="NV63" s="218"/>
      <c r="NW63" s="245"/>
      <c r="NX63">
        <f t="shared" si="143"/>
        <v>0</v>
      </c>
      <c r="NY63">
        <f t="shared" si="124"/>
        <v>0</v>
      </c>
      <c r="NZ63" s="218"/>
      <c r="OA63">
        <f t="shared" si="140"/>
        <v>1</v>
      </c>
      <c r="OB63">
        <f t="shared" si="125"/>
        <v>1</v>
      </c>
      <c r="OC63">
        <f t="shared" si="126"/>
        <v>1</v>
      </c>
      <c r="OD63">
        <f t="shared" si="127"/>
        <v>1</v>
      </c>
      <c r="OE63" s="253"/>
      <c r="OF63" s="206"/>
      <c r="OG63">
        <v>60</v>
      </c>
      <c r="OH63" t="str">
        <f t="shared" si="88"/>
        <v>FALSE</v>
      </c>
      <c r="OI63">
        <f>VLOOKUP($A63,'FuturesInfo (3)'!$A$2:$V$80,22)</f>
        <v>2</v>
      </c>
      <c r="OJ63" s="257"/>
      <c r="OK63">
        <f t="shared" si="128"/>
        <v>2</v>
      </c>
      <c r="OL63" s="139">
        <f>VLOOKUP($A63,'FuturesInfo (3)'!$A$2:$O$80,15)*OI63</f>
        <v>176010</v>
      </c>
      <c r="OM63" s="139">
        <f>VLOOKUP($A63,'FuturesInfo (3)'!$A$2:$O$80,15)*OK63</f>
        <v>176010</v>
      </c>
      <c r="ON63" s="200">
        <f t="shared" si="129"/>
        <v>0</v>
      </c>
      <c r="OO63" s="200">
        <f t="shared" si="130"/>
        <v>0</v>
      </c>
      <c r="OP63" s="200">
        <f t="shared" si="131"/>
        <v>0</v>
      </c>
      <c r="OQ63" s="200">
        <f t="shared" si="132"/>
        <v>0</v>
      </c>
      <c r="OR63" s="200">
        <f t="shared" si="146"/>
        <v>0</v>
      </c>
    </row>
    <row r="64" spans="1:408"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0"/>
        <v>TRUE</v>
      </c>
      <c r="N64">
        <f>ROUND(VLOOKUP($B64,MARGIN!$A$42:$P$172,16),0)</f>
        <v>13</v>
      </c>
      <c r="P64">
        <f t="shared" si="171"/>
        <v>2</v>
      </c>
      <c r="Q64">
        <v>1</v>
      </c>
      <c r="S64" t="s">
        <v>206</v>
      </c>
      <c r="T64" s="2" t="s">
        <v>790</v>
      </c>
      <c r="U64">
        <v>60</v>
      </c>
      <c r="V64" t="str">
        <f t="shared" si="172"/>
        <v>TRUE</v>
      </c>
      <c r="W64">
        <f>ROUND(VLOOKUP($B64,MARGIN!$A$42:$P$172,16),0)</f>
        <v>13</v>
      </c>
      <c r="X64">
        <f t="shared" si="173"/>
        <v>13</v>
      </c>
      <c r="Z64">
        <f t="shared" si="174"/>
        <v>0</v>
      </c>
      <c r="AA64">
        <v>1</v>
      </c>
      <c r="AC64" t="s">
        <v>206</v>
      </c>
      <c r="AD64" s="2" t="s">
        <v>790</v>
      </c>
      <c r="AE64">
        <v>60</v>
      </c>
      <c r="AF64" t="str">
        <f t="shared" si="175"/>
        <v>TRUE</v>
      </c>
      <c r="AG64">
        <f>ROUND(VLOOKUP($B64,MARGIN!$A$42:$P$172,16),0)</f>
        <v>13</v>
      </c>
      <c r="AH64">
        <f t="shared" si="176"/>
        <v>13</v>
      </c>
      <c r="AI64" s="139" t="e">
        <f>VLOOKUP($B64,#REF!,2)*AH64</f>
        <v>#REF!</v>
      </c>
      <c r="AK64">
        <f t="shared" si="177"/>
        <v>1</v>
      </c>
      <c r="AL64">
        <v>1</v>
      </c>
      <c r="AN64" t="s">
        <v>206</v>
      </c>
      <c r="AO64" s="2" t="s">
        <v>790</v>
      </c>
      <c r="AP64">
        <v>60</v>
      </c>
      <c r="AQ64" t="str">
        <f t="shared" si="178"/>
        <v>TRUE</v>
      </c>
      <c r="AR64">
        <f>ROUND(VLOOKUP($B64,MARGIN!$A$42:$P$172,16),0)</f>
        <v>13</v>
      </c>
      <c r="AS64">
        <f t="shared" si="179"/>
        <v>13</v>
      </c>
      <c r="AT64" s="139" t="e">
        <f>VLOOKUP($B64,#REF!,2)*AS64</f>
        <v>#REF!</v>
      </c>
      <c r="AV64">
        <f t="shared" si="180"/>
        <v>1</v>
      </c>
      <c r="AW64">
        <v>1</v>
      </c>
      <c r="AX64" s="3">
        <v>1</v>
      </c>
      <c r="AY64">
        <v>6.6137566137599996E-3</v>
      </c>
      <c r="AZ64" s="2" t="s">
        <v>790</v>
      </c>
      <c r="BA64">
        <v>60</v>
      </c>
      <c r="BB64" t="str">
        <f t="shared" si="181"/>
        <v>TRUE</v>
      </c>
      <c r="BC64">
        <f>ROUND(VLOOKUP($B64,MARGIN!$A$42:$P$172,16),0)</f>
        <v>13</v>
      </c>
      <c r="BD64">
        <f t="shared" si="182"/>
        <v>16</v>
      </c>
      <c r="BE64" s="139" t="e">
        <f>VLOOKUP($B64,#REF!,2)*BD64</f>
        <v>#REF!</v>
      </c>
      <c r="BG64">
        <f t="shared" si="134"/>
        <v>-2</v>
      </c>
      <c r="BH64">
        <v>-1</v>
      </c>
      <c r="BI64">
        <v>1</v>
      </c>
      <c r="BJ64">
        <f t="shared" si="89"/>
        <v>0</v>
      </c>
      <c r="BK64" s="1">
        <v>2.6281208935600001E-3</v>
      </c>
      <c r="BL64" s="2">
        <v>10</v>
      </c>
      <c r="BM64">
        <v>60</v>
      </c>
      <c r="BN64" t="str">
        <f t="shared" si="135"/>
        <v>TRUE</v>
      </c>
      <c r="BO64">
        <f>VLOOKUP($A64,'FuturesInfo (3)'!$A$2:$V$80,22)</f>
        <v>7</v>
      </c>
      <c r="BP64">
        <f t="shared" si="160"/>
        <v>7</v>
      </c>
      <c r="BQ64" s="139">
        <f>VLOOKUP($A64,'FuturesInfo (3)'!$A$2:$O$80,15)*BP64</f>
        <v>75687.5</v>
      </c>
      <c r="BR64" s="145">
        <f t="shared" si="90"/>
        <v>-198.9159001313225</v>
      </c>
      <c r="BT64">
        <f t="shared" si="91"/>
        <v>-1</v>
      </c>
      <c r="BU64">
        <v>-1</v>
      </c>
      <c r="BV64">
        <v>1</v>
      </c>
      <c r="BW64">
        <v>-1</v>
      </c>
      <c r="BX64">
        <f t="shared" si="161"/>
        <v>1</v>
      </c>
      <c r="BY64">
        <f t="shared" si="162"/>
        <v>0</v>
      </c>
      <c r="BZ64" s="188">
        <v>-1.44167758847E-2</v>
      </c>
      <c r="CA64" s="2">
        <v>10</v>
      </c>
      <c r="CB64">
        <v>60</v>
      </c>
      <c r="CC64" t="str">
        <f t="shared" si="163"/>
        <v>TRUE</v>
      </c>
      <c r="CD64">
        <f>VLOOKUP($A64,'FuturesInfo (3)'!$A$2:$V$80,22)</f>
        <v>7</v>
      </c>
      <c r="CE64">
        <f t="shared" si="75"/>
        <v>7</v>
      </c>
      <c r="CF64">
        <f t="shared" si="75"/>
        <v>7</v>
      </c>
      <c r="CG64" s="139">
        <f>VLOOKUP($A64,'FuturesInfo (3)'!$A$2:$O$80,15)*CE64</f>
        <v>75687.5</v>
      </c>
      <c r="CH64" s="145">
        <f t="shared" si="164"/>
        <v>1091.1697247732313</v>
      </c>
      <c r="CI64" s="145">
        <f t="shared" si="92"/>
        <v>-1091.1697247732313</v>
      </c>
      <c r="CK64">
        <f t="shared" si="165"/>
        <v>-1</v>
      </c>
      <c r="CL64">
        <v>1</v>
      </c>
      <c r="CM64">
        <v>1</v>
      </c>
      <c r="CN64">
        <v>1</v>
      </c>
      <c r="CO64">
        <f t="shared" si="136"/>
        <v>1</v>
      </c>
      <c r="CP64">
        <f t="shared" si="166"/>
        <v>1</v>
      </c>
      <c r="CQ64" s="1">
        <v>3.0585106383000001E-2</v>
      </c>
      <c r="CR64" s="2">
        <v>10</v>
      </c>
      <c r="CS64">
        <v>60</v>
      </c>
      <c r="CT64" t="str">
        <f t="shared" si="167"/>
        <v>TRUE</v>
      </c>
      <c r="CU64">
        <f>VLOOKUP($A64,'FuturesInfo (3)'!$A$2:$V$80,22)</f>
        <v>7</v>
      </c>
      <c r="CV64">
        <f t="shared" si="168"/>
        <v>9</v>
      </c>
      <c r="CW64">
        <f t="shared" si="93"/>
        <v>7</v>
      </c>
      <c r="CX64" s="139">
        <f>VLOOKUP($A64,'FuturesInfo (3)'!$A$2:$O$80,15)*CW64</f>
        <v>75687.5</v>
      </c>
      <c r="CY64" s="200">
        <f t="shared" si="169"/>
        <v>2314.9102393633125</v>
      </c>
      <c r="CZ64" s="200">
        <f t="shared" si="95"/>
        <v>2314.9102393633125</v>
      </c>
      <c r="DB64">
        <f t="shared" si="81"/>
        <v>1</v>
      </c>
      <c r="DC64">
        <v>-1</v>
      </c>
      <c r="DD64">
        <v>1</v>
      </c>
      <c r="DE64">
        <v>1</v>
      </c>
      <c r="DF64">
        <f t="shared" si="137"/>
        <v>0</v>
      </c>
      <c r="DG64">
        <f t="shared" si="82"/>
        <v>1</v>
      </c>
      <c r="DH64" s="1">
        <v>1.41935483871E-2</v>
      </c>
      <c r="DI64" s="2">
        <v>10</v>
      </c>
      <c r="DJ64">
        <v>60</v>
      </c>
      <c r="DK64" t="str">
        <f t="shared" si="83"/>
        <v>TRUE</v>
      </c>
      <c r="DL64">
        <f>VLOOKUP($A64,'FuturesInfo (3)'!$A$2:$V$80,22)</f>
        <v>7</v>
      </c>
      <c r="DM64">
        <f t="shared" si="84"/>
        <v>5</v>
      </c>
      <c r="DN64">
        <f t="shared" si="96"/>
        <v>7</v>
      </c>
      <c r="DO64" s="139">
        <f>VLOOKUP($A64,'FuturesInfo (3)'!$A$2:$O$80,15)*DN64</f>
        <v>75687.5</v>
      </c>
      <c r="DP64" s="200">
        <f t="shared" si="85"/>
        <v>-1074.2741935486313</v>
      </c>
      <c r="DQ64" s="200">
        <f t="shared" si="97"/>
        <v>1074.2741935486313</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1273</v>
      </c>
      <c r="KI64">
        <v>8</v>
      </c>
      <c r="KJ64" s="257">
        <v>1</v>
      </c>
      <c r="KK64">
        <v>8</v>
      </c>
      <c r="KL64" s="139">
        <v>83300</v>
      </c>
      <c r="KM64" s="139">
        <v>83300</v>
      </c>
      <c r="KN64" s="200">
        <v>-1527.5061124729</v>
      </c>
      <c r="KO64" s="200">
        <v>-1527.5061124729</v>
      </c>
      <c r="KP64" s="200">
        <v>-1527.5061124729</v>
      </c>
      <c r="KQ64" s="200">
        <v>1527.5061124729</v>
      </c>
      <c r="KR64" s="200">
        <v>-1527.5061124729</v>
      </c>
      <c r="KT64">
        <v>-1</v>
      </c>
      <c r="KU64">
        <v>1</v>
      </c>
      <c r="KV64" s="218">
        <v>-1</v>
      </c>
      <c r="KW64" s="245">
        <v>10</v>
      </c>
      <c r="KX64">
        <v>1</v>
      </c>
      <c r="KY64">
        <v>-1</v>
      </c>
      <c r="KZ64" s="218">
        <v>1</v>
      </c>
      <c r="LA64">
        <v>1</v>
      </c>
      <c r="LB64">
        <v>0</v>
      </c>
      <c r="LC64">
        <v>1</v>
      </c>
      <c r="LD64">
        <v>0</v>
      </c>
      <c r="LE64" s="253">
        <v>0</v>
      </c>
      <c r="LF64" s="206">
        <v>42524</v>
      </c>
      <c r="LG64">
        <v>60</v>
      </c>
      <c r="LH64" t="s">
        <v>1273</v>
      </c>
      <c r="LI64">
        <v>7</v>
      </c>
      <c r="LJ64" s="257">
        <v>2</v>
      </c>
      <c r="LK64">
        <v>9</v>
      </c>
      <c r="LL64" s="139">
        <v>77787.5</v>
      </c>
      <c r="LM64" s="139">
        <v>100012.5</v>
      </c>
      <c r="LN64" s="200">
        <v>0</v>
      </c>
      <c r="LO64" s="200">
        <v>0</v>
      </c>
      <c r="LP64" s="200">
        <v>0</v>
      </c>
      <c r="LQ64" s="200">
        <v>0</v>
      </c>
      <c r="LR64" s="200">
        <v>0</v>
      </c>
      <c r="LT64">
        <f t="shared" si="98"/>
        <v>1</v>
      </c>
      <c r="LU64" s="244">
        <v>1</v>
      </c>
      <c r="LV64" s="218">
        <v>-1</v>
      </c>
      <c r="LW64" s="245">
        <v>11</v>
      </c>
      <c r="LX64">
        <f t="shared" si="141"/>
        <v>-1</v>
      </c>
      <c r="LY64">
        <f t="shared" si="100"/>
        <v>-1</v>
      </c>
      <c r="LZ64" s="218">
        <v>-1</v>
      </c>
      <c r="MA64">
        <f t="shared" si="138"/>
        <v>0</v>
      </c>
      <c r="MB64">
        <f t="shared" si="101"/>
        <v>1</v>
      </c>
      <c r="MC64">
        <f t="shared" si="102"/>
        <v>1</v>
      </c>
      <c r="MD64">
        <f t="shared" si="103"/>
        <v>1</v>
      </c>
      <c r="ME64" s="253">
        <v>-2.6996625421800001E-2</v>
      </c>
      <c r="MF64" s="206">
        <v>42524</v>
      </c>
      <c r="MG64">
        <v>60</v>
      </c>
      <c r="MH64" t="str">
        <f t="shared" si="86"/>
        <v>TRUE</v>
      </c>
      <c r="MI64">
        <f>VLOOKUP($A64,'FuturesInfo (3)'!$A$2:$V$80,22)</f>
        <v>7</v>
      </c>
      <c r="MJ64" s="257">
        <v>2</v>
      </c>
      <c r="MK64">
        <f t="shared" si="104"/>
        <v>9</v>
      </c>
      <c r="ML64" s="139">
        <f>VLOOKUP($A64,'FuturesInfo (3)'!$A$2:$O$80,15)*MI64</f>
        <v>75687.5</v>
      </c>
      <c r="MM64" s="139">
        <f>VLOOKUP($A64,'FuturesInfo (3)'!$A$2:$O$80,15)*MK64</f>
        <v>97312.5</v>
      </c>
      <c r="MN64" s="200">
        <f t="shared" si="105"/>
        <v>-2043.3070866124876</v>
      </c>
      <c r="MO64" s="200">
        <f t="shared" si="106"/>
        <v>-2627.1091113589127</v>
      </c>
      <c r="MP64" s="200">
        <f t="shared" si="107"/>
        <v>2043.3070866124876</v>
      </c>
      <c r="MQ64" s="200">
        <f t="shared" si="108"/>
        <v>2043.3070866124876</v>
      </c>
      <c r="MR64" s="200">
        <f t="shared" si="144"/>
        <v>2043.3070866124876</v>
      </c>
      <c r="MT64">
        <f t="shared" si="110"/>
        <v>1</v>
      </c>
      <c r="MU64" s="244">
        <v>-1</v>
      </c>
      <c r="MV64" s="218">
        <v>-1</v>
      </c>
      <c r="MW64" s="245">
        <v>12</v>
      </c>
      <c r="MX64">
        <f t="shared" si="142"/>
        <v>-1</v>
      </c>
      <c r="MY64">
        <f t="shared" si="112"/>
        <v>-1</v>
      </c>
      <c r="MZ64" s="218"/>
      <c r="NA64">
        <f t="shared" si="139"/>
        <v>0</v>
      </c>
      <c r="NB64">
        <f t="shared" si="113"/>
        <v>0</v>
      </c>
      <c r="NC64">
        <f t="shared" si="114"/>
        <v>0</v>
      </c>
      <c r="ND64">
        <f t="shared" si="115"/>
        <v>0</v>
      </c>
      <c r="NE64" s="253"/>
      <c r="NF64" s="206">
        <v>42524</v>
      </c>
      <c r="NG64">
        <v>60</v>
      </c>
      <c r="NH64" t="str">
        <f t="shared" si="87"/>
        <v>TRUE</v>
      </c>
      <c r="NI64">
        <f>VLOOKUP($A64,'FuturesInfo (3)'!$A$2:$V$80,22)</f>
        <v>7</v>
      </c>
      <c r="NJ64" s="257">
        <v>2</v>
      </c>
      <c r="NK64">
        <f t="shared" si="116"/>
        <v>5</v>
      </c>
      <c r="NL64" s="139">
        <f>VLOOKUP($A64,'FuturesInfo (3)'!$A$2:$O$80,15)*NI64</f>
        <v>75687.5</v>
      </c>
      <c r="NM64" s="139">
        <f>VLOOKUP($A64,'FuturesInfo (3)'!$A$2:$O$80,15)*NK64</f>
        <v>54062.5</v>
      </c>
      <c r="NN64" s="200">
        <f t="shared" si="117"/>
        <v>0</v>
      </c>
      <c r="NO64" s="200">
        <f t="shared" si="118"/>
        <v>0</v>
      </c>
      <c r="NP64" s="200">
        <f t="shared" si="119"/>
        <v>0</v>
      </c>
      <c r="NQ64" s="200">
        <f t="shared" si="120"/>
        <v>0</v>
      </c>
      <c r="NR64" s="200">
        <f t="shared" si="145"/>
        <v>0</v>
      </c>
      <c r="NT64">
        <f t="shared" si="122"/>
        <v>-1</v>
      </c>
      <c r="NU64" s="244"/>
      <c r="NV64" s="218"/>
      <c r="NW64" s="245"/>
      <c r="NX64">
        <f t="shared" si="143"/>
        <v>0</v>
      </c>
      <c r="NY64">
        <f t="shared" si="124"/>
        <v>0</v>
      </c>
      <c r="NZ64" s="218"/>
      <c r="OA64">
        <f t="shared" si="140"/>
        <v>1</v>
      </c>
      <c r="OB64">
        <f t="shared" si="125"/>
        <v>1</v>
      </c>
      <c r="OC64">
        <f t="shared" si="126"/>
        <v>1</v>
      </c>
      <c r="OD64">
        <f t="shared" si="127"/>
        <v>1</v>
      </c>
      <c r="OE64" s="253"/>
      <c r="OF64" s="206"/>
      <c r="OG64">
        <v>60</v>
      </c>
      <c r="OH64" t="str">
        <f t="shared" si="88"/>
        <v>FALSE</v>
      </c>
      <c r="OI64">
        <f>VLOOKUP($A64,'FuturesInfo (3)'!$A$2:$V$80,22)</f>
        <v>7</v>
      </c>
      <c r="OJ64" s="257"/>
      <c r="OK64">
        <f t="shared" si="128"/>
        <v>5</v>
      </c>
      <c r="OL64" s="139">
        <f>VLOOKUP($A64,'FuturesInfo (3)'!$A$2:$O$80,15)*OI64</f>
        <v>75687.5</v>
      </c>
      <c r="OM64" s="139">
        <f>VLOOKUP($A64,'FuturesInfo (3)'!$A$2:$O$80,15)*OK64</f>
        <v>54062.5</v>
      </c>
      <c r="ON64" s="200">
        <f t="shared" si="129"/>
        <v>0</v>
      </c>
      <c r="OO64" s="200">
        <f t="shared" si="130"/>
        <v>0</v>
      </c>
      <c r="OP64" s="200">
        <f t="shared" si="131"/>
        <v>0</v>
      </c>
      <c r="OQ64" s="200">
        <f t="shared" si="132"/>
        <v>0</v>
      </c>
      <c r="OR64" s="200">
        <f t="shared" si="146"/>
        <v>0</v>
      </c>
    </row>
    <row r="65" spans="1:408"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0"/>
        <v>TRUE</v>
      </c>
      <c r="N65">
        <f>ROUND(VLOOKUP($B65,MARGIN!$A$42:$P$172,16),0)</f>
        <v>5</v>
      </c>
      <c r="P65">
        <f t="shared" si="171"/>
        <v>-2</v>
      </c>
      <c r="Q65" s="3">
        <v>-1</v>
      </c>
      <c r="R65" s="3"/>
      <c r="S65" s="3" t="s">
        <v>240</v>
      </c>
      <c r="T65" s="146" t="s">
        <v>925</v>
      </c>
      <c r="U65" s="3">
        <v>60</v>
      </c>
      <c r="V65" t="str">
        <f t="shared" si="172"/>
        <v>TRUE</v>
      </c>
      <c r="W65">
        <f>ROUND(VLOOKUP($B65,MARGIN!$A$42:$P$172,16),0)</f>
        <v>5</v>
      </c>
      <c r="X65">
        <f t="shared" si="173"/>
        <v>5</v>
      </c>
      <c r="Z65">
        <f t="shared" si="174"/>
        <v>0</v>
      </c>
      <c r="AA65" s="3">
        <v>-1</v>
      </c>
      <c r="AB65" s="3">
        <v>-1</v>
      </c>
      <c r="AC65" s="3" t="s">
        <v>994</v>
      </c>
      <c r="AD65" s="146" t="s">
        <v>925</v>
      </c>
      <c r="AE65" s="3">
        <v>60</v>
      </c>
      <c r="AF65" t="str">
        <f t="shared" si="175"/>
        <v>TRUE</v>
      </c>
      <c r="AG65">
        <f>ROUND(VLOOKUP($B65,MARGIN!$A$42:$P$172,16),0)</f>
        <v>5</v>
      </c>
      <c r="AH65">
        <f t="shared" si="176"/>
        <v>6</v>
      </c>
      <c r="AI65" s="139" t="e">
        <f>VLOOKUP($B65,#REF!,2)*AH65</f>
        <v>#REF!</v>
      </c>
      <c r="AK65">
        <f t="shared" si="177"/>
        <v>0</v>
      </c>
      <c r="AL65" s="3">
        <v>-1</v>
      </c>
      <c r="AM65" s="3">
        <v>-1</v>
      </c>
      <c r="AN65" s="3" t="s">
        <v>994</v>
      </c>
      <c r="AO65" s="146" t="s">
        <v>925</v>
      </c>
      <c r="AP65" s="3">
        <v>60</v>
      </c>
      <c r="AQ65" t="str">
        <f t="shared" si="178"/>
        <v>TRUE</v>
      </c>
      <c r="AR65">
        <f>ROUND(VLOOKUP($B65,MARGIN!$A$42:$P$172,16),0)</f>
        <v>5</v>
      </c>
      <c r="AS65">
        <f t="shared" si="179"/>
        <v>6</v>
      </c>
      <c r="AT65" s="139" t="e">
        <f>VLOOKUP($B65,#REF!,2)*AS65</f>
        <v>#REF!</v>
      </c>
      <c r="AV65">
        <f t="shared" si="180"/>
        <v>0</v>
      </c>
      <c r="AW65" s="3">
        <v>-1</v>
      </c>
      <c r="AX65">
        <v>1</v>
      </c>
      <c r="AY65" s="3">
        <v>1.11438872501E-2</v>
      </c>
      <c r="AZ65" s="146" t="s">
        <v>925</v>
      </c>
      <c r="BA65" s="3">
        <v>60</v>
      </c>
      <c r="BB65" t="str">
        <f t="shared" si="181"/>
        <v>TRUE</v>
      </c>
      <c r="BC65">
        <f>ROUND(VLOOKUP($B65,MARGIN!$A$42:$P$172,16),0)</f>
        <v>5</v>
      </c>
      <c r="BD65">
        <f t="shared" si="182"/>
        <v>4</v>
      </c>
      <c r="BE65" s="139" t="e">
        <f>VLOOKUP($B65,#REF!,2)*BD65</f>
        <v>#REF!</v>
      </c>
      <c r="BG65">
        <f t="shared" si="134"/>
        <v>0</v>
      </c>
      <c r="BH65" s="3">
        <v>1</v>
      </c>
      <c r="BI65" s="3">
        <v>1</v>
      </c>
      <c r="BJ65">
        <f t="shared" si="89"/>
        <v>1</v>
      </c>
      <c r="BK65" s="5">
        <v>1.8152350080999999E-2</v>
      </c>
      <c r="BL65" s="171">
        <v>10</v>
      </c>
      <c r="BM65" s="3">
        <v>60</v>
      </c>
      <c r="BN65" t="str">
        <f t="shared" si="135"/>
        <v>TRUE</v>
      </c>
      <c r="BO65">
        <f>VLOOKUP($A65,'FuturesInfo (3)'!$A$2:$V$80,22)</f>
        <v>3</v>
      </c>
      <c r="BP65">
        <f t="shared" si="160"/>
        <v>3</v>
      </c>
      <c r="BQ65" s="139">
        <f>VLOOKUP($A65,'FuturesInfo (3)'!$A$2:$O$80,15)*BP65</f>
        <v>75330</v>
      </c>
      <c r="BR65" s="145">
        <f t="shared" si="90"/>
        <v>1367.41653160173</v>
      </c>
      <c r="BT65" s="3">
        <f t="shared" si="91"/>
        <v>1</v>
      </c>
      <c r="BU65" s="3">
        <v>1</v>
      </c>
      <c r="BV65">
        <v>1</v>
      </c>
      <c r="BW65" s="3">
        <v>1</v>
      </c>
      <c r="BX65">
        <f t="shared" si="161"/>
        <v>1</v>
      </c>
      <c r="BY65">
        <f t="shared" si="162"/>
        <v>1</v>
      </c>
      <c r="BZ65" s="189">
        <v>9.2327284304400004E-3</v>
      </c>
      <c r="CA65" s="171">
        <v>10</v>
      </c>
      <c r="CB65" s="3">
        <v>60</v>
      </c>
      <c r="CC65" t="str">
        <f t="shared" si="163"/>
        <v>TRUE</v>
      </c>
      <c r="CD65">
        <f>VLOOKUP($A65,'FuturesInfo (3)'!$A$2:$V$80,22)</f>
        <v>3</v>
      </c>
      <c r="CE65">
        <f t="shared" si="75"/>
        <v>3</v>
      </c>
      <c r="CF65">
        <f t="shared" si="75"/>
        <v>3</v>
      </c>
      <c r="CG65" s="139">
        <f>VLOOKUP($A65,'FuturesInfo (3)'!$A$2:$O$80,15)*CE65</f>
        <v>75330</v>
      </c>
      <c r="CH65" s="145">
        <f t="shared" si="164"/>
        <v>695.50143266504529</v>
      </c>
      <c r="CI65" s="145">
        <f t="shared" si="92"/>
        <v>695.50143266504529</v>
      </c>
      <c r="CK65" s="3">
        <f t="shared" si="165"/>
        <v>1</v>
      </c>
      <c r="CL65" s="3">
        <v>1</v>
      </c>
      <c r="CM65">
        <v>1</v>
      </c>
      <c r="CN65" s="3">
        <v>1</v>
      </c>
      <c r="CO65">
        <f t="shared" si="136"/>
        <v>1</v>
      </c>
      <c r="CP65">
        <f t="shared" si="166"/>
        <v>1</v>
      </c>
      <c r="CQ65" s="5">
        <v>5.4889589905400001E-2</v>
      </c>
      <c r="CR65" s="171">
        <v>10</v>
      </c>
      <c r="CS65" s="3">
        <v>60</v>
      </c>
      <c r="CT65" t="str">
        <f t="shared" si="167"/>
        <v>TRUE</v>
      </c>
      <c r="CU65">
        <f>VLOOKUP($A65,'FuturesInfo (3)'!$A$2:$V$80,22)</f>
        <v>3</v>
      </c>
      <c r="CV65">
        <f t="shared" si="168"/>
        <v>4</v>
      </c>
      <c r="CW65">
        <f t="shared" si="93"/>
        <v>3</v>
      </c>
      <c r="CX65" s="139">
        <f>VLOOKUP($A65,'FuturesInfo (3)'!$A$2:$O$80,15)*CW65</f>
        <v>75330</v>
      </c>
      <c r="CY65" s="200">
        <f t="shared" si="169"/>
        <v>4134.8328075737818</v>
      </c>
      <c r="CZ65" s="200">
        <f t="shared" si="95"/>
        <v>4134.8328075737818</v>
      </c>
      <c r="DB65" s="3">
        <f t="shared" si="81"/>
        <v>1</v>
      </c>
      <c r="DC65" s="3">
        <v>1</v>
      </c>
      <c r="DD65">
        <v>1</v>
      </c>
      <c r="DE65" s="3">
        <v>1</v>
      </c>
      <c r="DF65">
        <f t="shared" si="137"/>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75330</v>
      </c>
      <c r="DP65" s="200">
        <f t="shared" si="85"/>
        <v>135.1614832539093</v>
      </c>
      <c r="DQ65" s="200">
        <f t="shared" si="97"/>
        <v>135.1614832539093</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1273</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v>1</v>
      </c>
      <c r="KU65">
        <v>1</v>
      </c>
      <c r="KV65" s="218">
        <v>-1</v>
      </c>
      <c r="KW65" s="245">
        <v>-16</v>
      </c>
      <c r="KX65">
        <v>-1</v>
      </c>
      <c r="KY65">
        <v>1</v>
      </c>
      <c r="KZ65" s="250">
        <v>-1</v>
      </c>
      <c r="LA65">
        <v>0</v>
      </c>
      <c r="LB65">
        <v>1</v>
      </c>
      <c r="LC65">
        <v>1</v>
      </c>
      <c r="LD65">
        <v>0</v>
      </c>
      <c r="LE65" s="251">
        <v>-8.9793475007500002E-4</v>
      </c>
      <c r="LF65" s="206">
        <v>42515</v>
      </c>
      <c r="LG65" s="3">
        <v>60</v>
      </c>
      <c r="LH65" t="s">
        <v>1273</v>
      </c>
      <c r="LI65">
        <v>3</v>
      </c>
      <c r="LJ65" s="257">
        <v>2</v>
      </c>
      <c r="LK65">
        <v>4</v>
      </c>
      <c r="LL65" s="139">
        <v>75105</v>
      </c>
      <c r="LM65" s="139">
        <v>100140</v>
      </c>
      <c r="LN65" s="200">
        <v>-67.439389404382879</v>
      </c>
      <c r="LO65" s="200">
        <v>-89.919185872510496</v>
      </c>
      <c r="LP65" s="200">
        <v>67.439389404382879</v>
      </c>
      <c r="LQ65" s="200">
        <v>67.439389404382879</v>
      </c>
      <c r="LR65" s="200">
        <v>-67.439389404382879</v>
      </c>
      <c r="LT65">
        <f t="shared" si="98"/>
        <v>1</v>
      </c>
      <c r="LU65" s="246">
        <v>1</v>
      </c>
      <c r="LV65" s="218">
        <v>-1</v>
      </c>
      <c r="LW65" s="245">
        <v>-17</v>
      </c>
      <c r="LX65">
        <f t="shared" si="141"/>
        <v>-1</v>
      </c>
      <c r="LY65">
        <f t="shared" si="100"/>
        <v>1</v>
      </c>
      <c r="LZ65" s="250">
        <v>-1</v>
      </c>
      <c r="MA65">
        <f t="shared" si="138"/>
        <v>0</v>
      </c>
      <c r="MB65">
        <f t="shared" si="101"/>
        <v>1</v>
      </c>
      <c r="MC65">
        <f t="shared" si="102"/>
        <v>1</v>
      </c>
      <c r="MD65">
        <f t="shared" si="103"/>
        <v>0</v>
      </c>
      <c r="ME65" s="251">
        <v>-1.07849011285E-2</v>
      </c>
      <c r="MF65" s="206">
        <v>42515</v>
      </c>
      <c r="MG65" s="3">
        <v>60</v>
      </c>
      <c r="MH65" t="str">
        <f t="shared" si="86"/>
        <v>TRUE</v>
      </c>
      <c r="MI65">
        <f>VLOOKUP($A65,'FuturesInfo (3)'!$A$2:$V$80,22)</f>
        <v>3</v>
      </c>
      <c r="MJ65" s="257">
        <v>1</v>
      </c>
      <c r="MK65">
        <f t="shared" si="104"/>
        <v>3</v>
      </c>
      <c r="ML65" s="139">
        <f>VLOOKUP($A65,'FuturesInfo (3)'!$A$2:$O$80,15)*MI65</f>
        <v>75330</v>
      </c>
      <c r="MM65" s="139">
        <f>VLOOKUP($A65,'FuturesInfo (3)'!$A$2:$O$80,15)*MK65</f>
        <v>75330</v>
      </c>
      <c r="MN65" s="200">
        <f t="shared" si="105"/>
        <v>-812.42660200990497</v>
      </c>
      <c r="MO65" s="200">
        <f t="shared" si="106"/>
        <v>-812.42660200990497</v>
      </c>
      <c r="MP65" s="200">
        <f t="shared" si="107"/>
        <v>812.42660200990497</v>
      </c>
      <c r="MQ65" s="200">
        <f t="shared" si="108"/>
        <v>812.42660200990497</v>
      </c>
      <c r="MR65" s="200">
        <f t="shared" si="144"/>
        <v>-812.42660200990497</v>
      </c>
      <c r="MT65">
        <f t="shared" si="110"/>
        <v>1</v>
      </c>
      <c r="MU65" s="246">
        <v>-1</v>
      </c>
      <c r="MV65" s="218">
        <v>-1</v>
      </c>
      <c r="MW65" s="245">
        <v>-18</v>
      </c>
      <c r="MX65">
        <f t="shared" si="142"/>
        <v>-1</v>
      </c>
      <c r="MY65">
        <f t="shared" si="112"/>
        <v>1</v>
      </c>
      <c r="MZ65" s="250"/>
      <c r="NA65">
        <f t="shared" si="139"/>
        <v>0</v>
      </c>
      <c r="NB65">
        <f t="shared" si="113"/>
        <v>0</v>
      </c>
      <c r="NC65">
        <f t="shared" si="114"/>
        <v>0</v>
      </c>
      <c r="ND65">
        <f t="shared" si="115"/>
        <v>0</v>
      </c>
      <c r="NE65" s="251"/>
      <c r="NF65" s="206">
        <v>42515</v>
      </c>
      <c r="NG65" s="3">
        <v>60</v>
      </c>
      <c r="NH65" t="str">
        <f t="shared" si="87"/>
        <v>TRUE</v>
      </c>
      <c r="NI65">
        <f>VLOOKUP($A65,'FuturesInfo (3)'!$A$2:$V$80,22)</f>
        <v>3</v>
      </c>
      <c r="NJ65" s="257">
        <v>2</v>
      </c>
      <c r="NK65">
        <f t="shared" si="116"/>
        <v>2</v>
      </c>
      <c r="NL65" s="139">
        <f>VLOOKUP($A65,'FuturesInfo (3)'!$A$2:$O$80,15)*NI65</f>
        <v>75330</v>
      </c>
      <c r="NM65" s="139">
        <f>VLOOKUP($A65,'FuturesInfo (3)'!$A$2:$O$80,15)*NK65</f>
        <v>50220</v>
      </c>
      <c r="NN65" s="200">
        <f t="shared" si="117"/>
        <v>0</v>
      </c>
      <c r="NO65" s="200">
        <f t="shared" si="118"/>
        <v>0</v>
      </c>
      <c r="NP65" s="200">
        <f t="shared" si="119"/>
        <v>0</v>
      </c>
      <c r="NQ65" s="200">
        <f t="shared" si="120"/>
        <v>0</v>
      </c>
      <c r="NR65" s="200">
        <f t="shared" si="145"/>
        <v>0</v>
      </c>
      <c r="NT65">
        <f t="shared" si="122"/>
        <v>-1</v>
      </c>
      <c r="NU65" s="246"/>
      <c r="NV65" s="218"/>
      <c r="NW65" s="245"/>
      <c r="NX65">
        <f t="shared" si="143"/>
        <v>0</v>
      </c>
      <c r="NY65">
        <f t="shared" si="124"/>
        <v>0</v>
      </c>
      <c r="NZ65" s="250"/>
      <c r="OA65">
        <f t="shared" si="140"/>
        <v>1</v>
      </c>
      <c r="OB65">
        <f t="shared" si="125"/>
        <v>1</v>
      </c>
      <c r="OC65">
        <f t="shared" si="126"/>
        <v>1</v>
      </c>
      <c r="OD65">
        <f t="shared" si="127"/>
        <v>1</v>
      </c>
      <c r="OE65" s="251"/>
      <c r="OF65" s="206"/>
      <c r="OG65" s="3">
        <v>60</v>
      </c>
      <c r="OH65" t="str">
        <f t="shared" si="88"/>
        <v>FALSE</v>
      </c>
      <c r="OI65">
        <f>VLOOKUP($A65,'FuturesInfo (3)'!$A$2:$V$80,22)</f>
        <v>3</v>
      </c>
      <c r="OJ65" s="257"/>
      <c r="OK65">
        <f t="shared" si="128"/>
        <v>2</v>
      </c>
      <c r="OL65" s="139">
        <f>VLOOKUP($A65,'FuturesInfo (3)'!$A$2:$O$80,15)*OI65</f>
        <v>75330</v>
      </c>
      <c r="OM65" s="139">
        <f>VLOOKUP($A65,'FuturesInfo (3)'!$A$2:$O$80,15)*OK65</f>
        <v>50220</v>
      </c>
      <c r="ON65" s="200">
        <f t="shared" si="129"/>
        <v>0</v>
      </c>
      <c r="OO65" s="200">
        <f t="shared" si="130"/>
        <v>0</v>
      </c>
      <c r="OP65" s="200">
        <f t="shared" si="131"/>
        <v>0</v>
      </c>
      <c r="OQ65" s="200">
        <f t="shared" si="132"/>
        <v>0</v>
      </c>
      <c r="OR65" s="200">
        <f t="shared" si="146"/>
        <v>0</v>
      </c>
    </row>
    <row r="66" spans="1:408"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0"/>
        <v>TRUE</v>
      </c>
      <c r="N66">
        <f>ROUND(VLOOKUP($B66,MARGIN!$A$42:$P$172,16),0)</f>
        <v>2</v>
      </c>
      <c r="P66">
        <f t="shared" si="171"/>
        <v>2</v>
      </c>
      <c r="Q66">
        <v>1</v>
      </c>
      <c r="S66" t="s">
        <v>174</v>
      </c>
      <c r="T66" s="2" t="s">
        <v>30</v>
      </c>
      <c r="U66">
        <v>45</v>
      </c>
      <c r="V66" t="str">
        <f t="shared" si="172"/>
        <v>TRUE</v>
      </c>
      <c r="W66">
        <f>ROUND(VLOOKUP($B66,MARGIN!$A$42:$P$172,16),0)</f>
        <v>2</v>
      </c>
      <c r="X66">
        <f t="shared" si="173"/>
        <v>2</v>
      </c>
      <c r="Z66">
        <f t="shared" si="174"/>
        <v>-2</v>
      </c>
      <c r="AA66">
        <v>-1</v>
      </c>
      <c r="AB66">
        <v>-1</v>
      </c>
      <c r="AC66" t="s">
        <v>980</v>
      </c>
      <c r="AD66" s="2" t="s">
        <v>30</v>
      </c>
      <c r="AE66">
        <v>45</v>
      </c>
      <c r="AF66" t="str">
        <f t="shared" si="175"/>
        <v>TRUE</v>
      </c>
      <c r="AG66">
        <f>ROUND(VLOOKUP($B66,MARGIN!$A$42:$P$172,16),0)</f>
        <v>2</v>
      </c>
      <c r="AH66">
        <f t="shared" si="176"/>
        <v>3</v>
      </c>
      <c r="AI66" s="139" t="e">
        <f>VLOOKUP($B66,#REF!,2)*AH66</f>
        <v>#REF!</v>
      </c>
      <c r="AK66">
        <f t="shared" si="177"/>
        <v>0</v>
      </c>
      <c r="AL66">
        <v>-1</v>
      </c>
      <c r="AM66">
        <v>-1</v>
      </c>
      <c r="AN66" t="s">
        <v>980</v>
      </c>
      <c r="AO66" s="2" t="s">
        <v>30</v>
      </c>
      <c r="AP66">
        <v>45</v>
      </c>
      <c r="AQ66" t="str">
        <f t="shared" si="178"/>
        <v>TRUE</v>
      </c>
      <c r="AR66">
        <f>ROUND(VLOOKUP($B66,MARGIN!$A$42:$P$172,16),0)</f>
        <v>2</v>
      </c>
      <c r="AS66">
        <f t="shared" si="179"/>
        <v>3</v>
      </c>
      <c r="AT66" s="139" t="e">
        <f>VLOOKUP($B66,#REF!,2)*AS66</f>
        <v>#REF!</v>
      </c>
      <c r="AV66">
        <f t="shared" si="180"/>
        <v>0</v>
      </c>
      <c r="AW66">
        <v>-1</v>
      </c>
      <c r="AX66">
        <v>-1</v>
      </c>
      <c r="AY66">
        <v>-1.0961907371899999E-3</v>
      </c>
      <c r="AZ66" s="2" t="s">
        <v>30</v>
      </c>
      <c r="BA66">
        <v>45</v>
      </c>
      <c r="BB66" t="str">
        <f t="shared" si="181"/>
        <v>TRUE</v>
      </c>
      <c r="BC66">
        <f>ROUND(VLOOKUP($B66,MARGIN!$A$42:$P$172,16),0)</f>
        <v>2</v>
      </c>
      <c r="BD66">
        <f t="shared" si="182"/>
        <v>3</v>
      </c>
      <c r="BE66" s="139" t="e">
        <f>VLOOKUP($B66,#REF!,2)*BD66</f>
        <v>#REF!</v>
      </c>
      <c r="BG66">
        <f t="shared" si="134"/>
        <v>2</v>
      </c>
      <c r="BH66">
        <v>1</v>
      </c>
      <c r="BI66">
        <v>-1</v>
      </c>
      <c r="BJ66">
        <f t="shared" si="89"/>
        <v>0</v>
      </c>
      <c r="BK66" s="1">
        <v>-2.2496570644699999E-2</v>
      </c>
      <c r="BL66" s="2">
        <v>10</v>
      </c>
      <c r="BM66">
        <v>60</v>
      </c>
      <c r="BN66" t="str">
        <f t="shared" si="135"/>
        <v>TRUE</v>
      </c>
      <c r="BO66">
        <f>VLOOKUP($A66,'FuturesInfo (3)'!$A$2:$V$80,22)</f>
        <v>1</v>
      </c>
      <c r="BP66">
        <f t="shared" si="160"/>
        <v>1</v>
      </c>
      <c r="BQ66" s="139">
        <f>VLOOKUP($A66,'FuturesInfo (3)'!$A$2:$O$80,15)*BP66</f>
        <v>55135</v>
      </c>
      <c r="BR66" s="145">
        <f t="shared" si="90"/>
        <v>-1240.3484224955344</v>
      </c>
      <c r="BT66">
        <f t="shared" si="91"/>
        <v>1</v>
      </c>
      <c r="BU66">
        <v>1</v>
      </c>
      <c r="BV66">
        <v>-1</v>
      </c>
      <c r="BW66">
        <v>1</v>
      </c>
      <c r="BX66">
        <f t="shared" si="161"/>
        <v>1</v>
      </c>
      <c r="BY66">
        <f t="shared" si="162"/>
        <v>0</v>
      </c>
      <c r="BZ66" s="188">
        <v>2.7879128075600002E-2</v>
      </c>
      <c r="CA66" s="2">
        <v>10</v>
      </c>
      <c r="CB66">
        <v>60</v>
      </c>
      <c r="CC66" t="str">
        <f t="shared" si="163"/>
        <v>TRUE</v>
      </c>
      <c r="CD66">
        <f>VLOOKUP($A66,'FuturesInfo (3)'!$A$2:$V$80,22)</f>
        <v>1</v>
      </c>
      <c r="CE66">
        <f t="shared" si="75"/>
        <v>1</v>
      </c>
      <c r="CF66">
        <f t="shared" si="75"/>
        <v>1</v>
      </c>
      <c r="CG66" s="139">
        <f>VLOOKUP($A66,'FuturesInfo (3)'!$A$2:$O$80,15)*CE66</f>
        <v>55135</v>
      </c>
      <c r="CH66" s="145">
        <f t="shared" si="164"/>
        <v>1537.115726448206</v>
      </c>
      <c r="CI66" s="145">
        <f t="shared" si="92"/>
        <v>-1537.115726448206</v>
      </c>
      <c r="CK66">
        <f t="shared" si="165"/>
        <v>1</v>
      </c>
      <c r="CL66">
        <v>1</v>
      </c>
      <c r="CM66">
        <v>-1</v>
      </c>
      <c r="CN66">
        <v>1</v>
      </c>
      <c r="CO66">
        <f t="shared" si="136"/>
        <v>1</v>
      </c>
      <c r="CP66">
        <f t="shared" si="166"/>
        <v>0</v>
      </c>
      <c r="CQ66" s="1">
        <v>1.39255483754E-2</v>
      </c>
      <c r="CR66" s="2">
        <v>10</v>
      </c>
      <c r="CS66">
        <v>60</v>
      </c>
      <c r="CT66" t="str">
        <f t="shared" si="167"/>
        <v>TRUE</v>
      </c>
      <c r="CU66">
        <f>VLOOKUP($A66,'FuturesInfo (3)'!$A$2:$V$80,22)</f>
        <v>1</v>
      </c>
      <c r="CV66">
        <f t="shared" si="168"/>
        <v>1</v>
      </c>
      <c r="CW66">
        <f t="shared" si="93"/>
        <v>1</v>
      </c>
      <c r="CX66" s="139">
        <f>VLOOKUP($A66,'FuturesInfo (3)'!$A$2:$O$80,15)*CW66</f>
        <v>55135</v>
      </c>
      <c r="CY66" s="200">
        <f t="shared" si="169"/>
        <v>767.78510967767897</v>
      </c>
      <c r="CZ66" s="200">
        <f t="shared" si="95"/>
        <v>-767.78510967767897</v>
      </c>
      <c r="DB66">
        <f t="shared" si="81"/>
        <v>1</v>
      </c>
      <c r="DC66">
        <v>1</v>
      </c>
      <c r="DD66">
        <v>-1</v>
      </c>
      <c r="DE66">
        <v>-1</v>
      </c>
      <c r="DF66">
        <f t="shared" si="137"/>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55135</v>
      </c>
      <c r="DP66" s="200">
        <f t="shared" si="85"/>
        <v>-480.08034111313754</v>
      </c>
      <c r="DQ66" s="200">
        <f t="shared" si="97"/>
        <v>480.08034111313754</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1273</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v>-1</v>
      </c>
      <c r="KU66">
        <v>1</v>
      </c>
      <c r="KV66" s="218">
        <v>-1</v>
      </c>
      <c r="KW66" s="245">
        <v>34</v>
      </c>
      <c r="KX66">
        <v>-1</v>
      </c>
      <c r="KY66">
        <v>-1</v>
      </c>
      <c r="KZ66" s="218">
        <v>1</v>
      </c>
      <c r="LA66">
        <v>1</v>
      </c>
      <c r="LB66">
        <v>0</v>
      </c>
      <c r="LC66">
        <v>0</v>
      </c>
      <c r="LD66">
        <v>0</v>
      </c>
      <c r="LE66" s="253">
        <v>3.5495138298899997E-2</v>
      </c>
      <c r="LF66" s="206">
        <v>42529</v>
      </c>
      <c r="LG66">
        <v>60</v>
      </c>
      <c r="LH66" t="s">
        <v>1273</v>
      </c>
      <c r="LI66">
        <v>1</v>
      </c>
      <c r="LJ66" s="257">
        <v>2</v>
      </c>
      <c r="LK66">
        <v>1</v>
      </c>
      <c r="LL66" s="139">
        <v>54845.000000000007</v>
      </c>
      <c r="LM66" s="139">
        <v>54845.000000000007</v>
      </c>
      <c r="LN66" s="200">
        <v>1946.7308600031706</v>
      </c>
      <c r="LO66" s="200">
        <v>1946.7308600031706</v>
      </c>
      <c r="LP66" s="200">
        <v>-1946.7308600031706</v>
      </c>
      <c r="LQ66" s="200">
        <v>-1946.7308600031706</v>
      </c>
      <c r="LR66" s="200">
        <v>-1946.7308600031706</v>
      </c>
      <c r="LT66">
        <f t="shared" si="98"/>
        <v>1</v>
      </c>
      <c r="LU66" s="244">
        <v>1</v>
      </c>
      <c r="LV66" s="218">
        <v>-1</v>
      </c>
      <c r="LW66" s="245">
        <v>8</v>
      </c>
      <c r="LX66">
        <f t="shared" si="141"/>
        <v>1</v>
      </c>
      <c r="LY66">
        <f t="shared" si="100"/>
        <v>-1</v>
      </c>
      <c r="LZ66" s="218">
        <v>1</v>
      </c>
      <c r="MA66">
        <f t="shared" si="138"/>
        <v>1</v>
      </c>
      <c r="MB66">
        <f t="shared" si="101"/>
        <v>0</v>
      </c>
      <c r="MC66">
        <f t="shared" si="102"/>
        <v>1</v>
      </c>
      <c r="MD66">
        <f t="shared" si="103"/>
        <v>0</v>
      </c>
      <c r="ME66" s="253">
        <v>5.2876287719899997E-3</v>
      </c>
      <c r="MF66" s="206">
        <v>42529</v>
      </c>
      <c r="MG66">
        <v>60</v>
      </c>
      <c r="MH66" t="str">
        <f t="shared" si="86"/>
        <v>TRUE</v>
      </c>
      <c r="MI66">
        <f>VLOOKUP($A66,'FuturesInfo (3)'!$A$2:$V$80,22)</f>
        <v>1</v>
      </c>
      <c r="MJ66" s="257">
        <v>2</v>
      </c>
      <c r="MK66">
        <f t="shared" si="104"/>
        <v>1</v>
      </c>
      <c r="ML66" s="139">
        <f>VLOOKUP($A66,'FuturesInfo (3)'!$A$2:$O$80,15)*MI66</f>
        <v>55135</v>
      </c>
      <c r="MM66" s="139">
        <f>VLOOKUP($A66,'FuturesInfo (3)'!$A$2:$O$80,15)*MK66</f>
        <v>55135</v>
      </c>
      <c r="MN66" s="200">
        <f t="shared" si="105"/>
        <v>291.53341234366866</v>
      </c>
      <c r="MO66" s="200">
        <f t="shared" si="106"/>
        <v>291.53341234366866</v>
      </c>
      <c r="MP66" s="200">
        <f t="shared" si="107"/>
        <v>-291.53341234366866</v>
      </c>
      <c r="MQ66" s="200">
        <f t="shared" si="108"/>
        <v>291.53341234366866</v>
      </c>
      <c r="MR66" s="200">
        <f t="shared" si="144"/>
        <v>-291.53341234366866</v>
      </c>
      <c r="MT66">
        <f t="shared" si="110"/>
        <v>1</v>
      </c>
      <c r="MU66" s="244">
        <v>1</v>
      </c>
      <c r="MV66" s="218">
        <v>-1</v>
      </c>
      <c r="MW66" s="245">
        <v>9</v>
      </c>
      <c r="MX66">
        <f t="shared" si="142"/>
        <v>-1</v>
      </c>
      <c r="MY66">
        <f t="shared" si="112"/>
        <v>-1</v>
      </c>
      <c r="MZ66" s="218"/>
      <c r="NA66">
        <f t="shared" si="139"/>
        <v>0</v>
      </c>
      <c r="NB66">
        <f t="shared" si="113"/>
        <v>0</v>
      </c>
      <c r="NC66">
        <f t="shared" si="114"/>
        <v>0</v>
      </c>
      <c r="ND66">
        <f t="shared" si="115"/>
        <v>0</v>
      </c>
      <c r="NE66" s="253"/>
      <c r="NF66" s="206">
        <v>42529</v>
      </c>
      <c r="NG66">
        <v>60</v>
      </c>
      <c r="NH66" t="str">
        <f t="shared" si="87"/>
        <v>TRUE</v>
      </c>
      <c r="NI66">
        <f>VLOOKUP($A66,'FuturesInfo (3)'!$A$2:$V$80,22)</f>
        <v>1</v>
      </c>
      <c r="NJ66" s="257">
        <v>2</v>
      </c>
      <c r="NK66">
        <f t="shared" si="116"/>
        <v>1</v>
      </c>
      <c r="NL66" s="139">
        <f>VLOOKUP($A66,'FuturesInfo (3)'!$A$2:$O$80,15)*NI66</f>
        <v>55135</v>
      </c>
      <c r="NM66" s="139">
        <f>VLOOKUP($A66,'FuturesInfo (3)'!$A$2:$O$80,15)*NK66</f>
        <v>55135</v>
      </c>
      <c r="NN66" s="200">
        <f t="shared" si="117"/>
        <v>0</v>
      </c>
      <c r="NO66" s="200">
        <f t="shared" si="118"/>
        <v>0</v>
      </c>
      <c r="NP66" s="200">
        <f t="shared" si="119"/>
        <v>0</v>
      </c>
      <c r="NQ66" s="200">
        <f t="shared" si="120"/>
        <v>0</v>
      </c>
      <c r="NR66" s="200">
        <f t="shared" si="145"/>
        <v>0</v>
      </c>
      <c r="NT66">
        <f t="shared" si="122"/>
        <v>1</v>
      </c>
      <c r="NU66" s="244"/>
      <c r="NV66" s="218"/>
      <c r="NW66" s="245"/>
      <c r="NX66">
        <f t="shared" si="143"/>
        <v>0</v>
      </c>
      <c r="NY66">
        <f t="shared" si="124"/>
        <v>0</v>
      </c>
      <c r="NZ66" s="218"/>
      <c r="OA66">
        <f t="shared" si="140"/>
        <v>1</v>
      </c>
      <c r="OB66">
        <f t="shared" si="125"/>
        <v>1</v>
      </c>
      <c r="OC66">
        <f t="shared" si="126"/>
        <v>1</v>
      </c>
      <c r="OD66">
        <f t="shared" si="127"/>
        <v>1</v>
      </c>
      <c r="OE66" s="253"/>
      <c r="OF66" s="206"/>
      <c r="OG66">
        <v>60</v>
      </c>
      <c r="OH66" t="str">
        <f t="shared" si="88"/>
        <v>FALSE</v>
      </c>
      <c r="OI66">
        <f>VLOOKUP($A66,'FuturesInfo (3)'!$A$2:$V$80,22)</f>
        <v>1</v>
      </c>
      <c r="OJ66" s="257"/>
      <c r="OK66">
        <f t="shared" si="128"/>
        <v>1</v>
      </c>
      <c r="OL66" s="139">
        <f>VLOOKUP($A66,'FuturesInfo (3)'!$A$2:$O$80,15)*OI66</f>
        <v>55135</v>
      </c>
      <c r="OM66" s="139">
        <f>VLOOKUP($A66,'FuturesInfo (3)'!$A$2:$O$80,15)*OK66</f>
        <v>55135</v>
      </c>
      <c r="ON66" s="200">
        <f t="shared" si="129"/>
        <v>0</v>
      </c>
      <c r="OO66" s="200">
        <f t="shared" si="130"/>
        <v>0</v>
      </c>
      <c r="OP66" s="200">
        <f t="shared" si="131"/>
        <v>0</v>
      </c>
      <c r="OQ66" s="200">
        <f t="shared" si="132"/>
        <v>0</v>
      </c>
      <c r="OR66" s="200">
        <f t="shared" si="146"/>
        <v>0</v>
      </c>
    </row>
    <row r="67" spans="1:408"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0"/>
        <v>TRUE</v>
      </c>
      <c r="N67">
        <f>ROUND(VLOOKUP($B67,MARGIN!$A$42:$P$172,16),0)</f>
        <v>3</v>
      </c>
      <c r="P67">
        <f t="shared" si="171"/>
        <v>0</v>
      </c>
      <c r="Q67">
        <v>-1</v>
      </c>
      <c r="S67" t="s">
        <v>174</v>
      </c>
      <c r="T67" s="2" t="s">
        <v>32</v>
      </c>
      <c r="U67">
        <v>45</v>
      </c>
      <c r="V67" t="str">
        <f t="shared" si="172"/>
        <v>TRUE</v>
      </c>
      <c r="W67">
        <f>ROUND(VLOOKUP($B67,MARGIN!$A$42:$P$172,16),0)</f>
        <v>3</v>
      </c>
      <c r="X67">
        <f t="shared" si="173"/>
        <v>3</v>
      </c>
      <c r="Z67">
        <f t="shared" si="174"/>
        <v>0</v>
      </c>
      <c r="AA67">
        <v>-1</v>
      </c>
      <c r="AB67">
        <v>-1</v>
      </c>
      <c r="AC67" t="s">
        <v>980</v>
      </c>
      <c r="AD67" s="2" t="s">
        <v>32</v>
      </c>
      <c r="AE67">
        <v>45</v>
      </c>
      <c r="AF67" t="str">
        <f t="shared" si="175"/>
        <v>TRUE</v>
      </c>
      <c r="AG67">
        <f>ROUND(VLOOKUP($B67,MARGIN!$A$42:$P$172,16),0)</f>
        <v>3</v>
      </c>
      <c r="AH67">
        <f t="shared" si="176"/>
        <v>4</v>
      </c>
      <c r="AI67" s="139" t="e">
        <f>VLOOKUP($B67,#REF!,2)*AH67</f>
        <v>#REF!</v>
      </c>
      <c r="AK67">
        <f t="shared" si="177"/>
        <v>0</v>
      </c>
      <c r="AL67">
        <v>-1</v>
      </c>
      <c r="AM67">
        <v>-1</v>
      </c>
      <c r="AN67" t="s">
        <v>980</v>
      </c>
      <c r="AO67" s="2" t="s">
        <v>32</v>
      </c>
      <c r="AP67">
        <v>45</v>
      </c>
      <c r="AQ67" t="str">
        <f t="shared" si="178"/>
        <v>TRUE</v>
      </c>
      <c r="AR67">
        <f>ROUND(VLOOKUP($B67,MARGIN!$A$42:$P$172,16),0)</f>
        <v>3</v>
      </c>
      <c r="AS67">
        <f t="shared" si="179"/>
        <v>4</v>
      </c>
      <c r="AT67" s="139" t="e">
        <f>VLOOKUP($B67,#REF!,2)*AS67</f>
        <v>#REF!</v>
      </c>
      <c r="AV67">
        <f t="shared" si="180"/>
        <v>0</v>
      </c>
      <c r="AW67">
        <v>-1</v>
      </c>
      <c r="AX67" s="3">
        <v>-1</v>
      </c>
      <c r="AY67">
        <v>-8.6699306405499995E-3</v>
      </c>
      <c r="AZ67" s="2" t="s">
        <v>32</v>
      </c>
      <c r="BA67">
        <v>45</v>
      </c>
      <c r="BB67" t="str">
        <f t="shared" si="181"/>
        <v>TRUE</v>
      </c>
      <c r="BC67">
        <f>ROUND(VLOOKUP($B67,MARGIN!$A$42:$P$172,16),0)</f>
        <v>3</v>
      </c>
      <c r="BD67">
        <f t="shared" si="182"/>
        <v>4</v>
      </c>
      <c r="BE67" s="139" t="e">
        <f>VLOOKUP($B67,#REF!,2)*BD67</f>
        <v>#REF!</v>
      </c>
      <c r="BG67">
        <f t="shared" si="134"/>
        <v>0</v>
      </c>
      <c r="BH67">
        <v>-1</v>
      </c>
      <c r="BI67">
        <v>-1</v>
      </c>
      <c r="BJ67">
        <f t="shared" si="89"/>
        <v>1</v>
      </c>
      <c r="BK67" s="1">
        <v>-1.21411667867E-2</v>
      </c>
      <c r="BL67" s="2">
        <v>10</v>
      </c>
      <c r="BM67">
        <v>60</v>
      </c>
      <c r="BN67" t="str">
        <f t="shared" si="135"/>
        <v>TRUE</v>
      </c>
      <c r="BO67">
        <f>VLOOKUP($A67,'FuturesInfo (3)'!$A$2:$V$80,22)</f>
        <v>2</v>
      </c>
      <c r="BP67">
        <f t="shared" si="160"/>
        <v>2</v>
      </c>
      <c r="BQ67" s="139">
        <f>VLOOKUP($A67,'FuturesInfo (3)'!$A$2:$O$80,15)*BP67</f>
        <v>98150</v>
      </c>
      <c r="BR67" s="145">
        <f t="shared" si="90"/>
        <v>1191.655520114605</v>
      </c>
      <c r="BT67">
        <f t="shared" si="91"/>
        <v>-1</v>
      </c>
      <c r="BU67">
        <v>-1</v>
      </c>
      <c r="BV67">
        <v>-1</v>
      </c>
      <c r="BW67">
        <v>1</v>
      </c>
      <c r="BX67">
        <f t="shared" si="161"/>
        <v>0</v>
      </c>
      <c r="BY67">
        <f t="shared" si="162"/>
        <v>0</v>
      </c>
      <c r="BZ67" s="188">
        <v>2.2705968128299999E-2</v>
      </c>
      <c r="CA67" s="2">
        <v>10</v>
      </c>
      <c r="CB67">
        <v>60</v>
      </c>
      <c r="CC67" t="str">
        <f t="shared" si="163"/>
        <v>TRUE</v>
      </c>
      <c r="CD67">
        <f>VLOOKUP($A67,'FuturesInfo (3)'!$A$2:$V$80,22)</f>
        <v>2</v>
      </c>
      <c r="CE67">
        <f t="shared" si="75"/>
        <v>2</v>
      </c>
      <c r="CF67">
        <f t="shared" si="75"/>
        <v>2</v>
      </c>
      <c r="CG67" s="139">
        <f>VLOOKUP($A67,'FuturesInfo (3)'!$A$2:$O$80,15)*CE67</f>
        <v>98150</v>
      </c>
      <c r="CH67" s="145">
        <f t="shared" si="164"/>
        <v>-2228.5907717926448</v>
      </c>
      <c r="CI67" s="145">
        <f t="shared" si="92"/>
        <v>-2228.5907717926448</v>
      </c>
      <c r="CK67">
        <f t="shared" si="165"/>
        <v>-1</v>
      </c>
      <c r="CL67">
        <v>1</v>
      </c>
      <c r="CM67">
        <v>-1</v>
      </c>
      <c r="CN67">
        <v>1</v>
      </c>
      <c r="CO67">
        <f t="shared" si="136"/>
        <v>1</v>
      </c>
      <c r="CP67">
        <f t="shared" si="166"/>
        <v>0</v>
      </c>
      <c r="CQ67" s="1">
        <v>1.4869131276099999E-2</v>
      </c>
      <c r="CR67" s="2">
        <v>10</v>
      </c>
      <c r="CS67">
        <v>60</v>
      </c>
      <c r="CT67" t="str">
        <f t="shared" si="167"/>
        <v>TRUE</v>
      </c>
      <c r="CU67">
        <f>VLOOKUP($A67,'FuturesInfo (3)'!$A$2:$V$80,22)</f>
        <v>2</v>
      </c>
      <c r="CV67">
        <f t="shared" si="168"/>
        <v>2</v>
      </c>
      <c r="CW67">
        <f t="shared" si="93"/>
        <v>2</v>
      </c>
      <c r="CX67" s="139">
        <f>VLOOKUP($A67,'FuturesInfo (3)'!$A$2:$O$80,15)*CW67</f>
        <v>98150</v>
      </c>
      <c r="CY67" s="200">
        <f t="shared" si="169"/>
        <v>1459.405234749215</v>
      </c>
      <c r="CZ67" s="200">
        <f t="shared" si="95"/>
        <v>-1459.405234749215</v>
      </c>
      <c r="DB67">
        <f t="shared" si="81"/>
        <v>1</v>
      </c>
      <c r="DC67">
        <v>1</v>
      </c>
      <c r="DD67">
        <v>-1</v>
      </c>
      <c r="DE67">
        <v>1</v>
      </c>
      <c r="DF67">
        <f t="shared" si="137"/>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98150</v>
      </c>
      <c r="DP67" s="200">
        <f t="shared" si="85"/>
        <v>285.63472152492551</v>
      </c>
      <c r="DQ67" s="200">
        <f t="shared" si="97"/>
        <v>-285.63472152492551</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1273</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v>1</v>
      </c>
      <c r="KU67">
        <v>-1</v>
      </c>
      <c r="KV67" s="218">
        <v>-1</v>
      </c>
      <c r="KW67" s="245">
        <v>7</v>
      </c>
      <c r="KX67">
        <v>-1</v>
      </c>
      <c r="KY67">
        <v>-1</v>
      </c>
      <c r="KZ67" s="218">
        <v>1</v>
      </c>
      <c r="LA67">
        <v>0</v>
      </c>
      <c r="LB67">
        <v>0</v>
      </c>
      <c r="LC67">
        <v>0</v>
      </c>
      <c r="LD67">
        <v>0</v>
      </c>
      <c r="LE67" s="253">
        <v>2.1840389193699999E-2</v>
      </c>
      <c r="LF67" s="206">
        <v>42529</v>
      </c>
      <c r="LG67">
        <v>60</v>
      </c>
      <c r="LH67" t="s">
        <v>1273</v>
      </c>
      <c r="LI67">
        <v>2</v>
      </c>
      <c r="LJ67" s="257">
        <v>2</v>
      </c>
      <c r="LK67">
        <v>3</v>
      </c>
      <c r="LL67" s="139">
        <v>98720</v>
      </c>
      <c r="LM67" s="139">
        <v>148080</v>
      </c>
      <c r="LN67" s="200">
        <v>-2156.0832212020637</v>
      </c>
      <c r="LO67" s="200">
        <v>-3234.1248318030957</v>
      </c>
      <c r="LP67" s="200">
        <v>-2156.0832212020637</v>
      </c>
      <c r="LQ67" s="200">
        <v>-2156.0832212020637</v>
      </c>
      <c r="LR67" s="200">
        <v>-2156.0832212020637</v>
      </c>
      <c r="LT67">
        <f t="shared" si="98"/>
        <v>-1</v>
      </c>
      <c r="LU67" s="244">
        <v>1</v>
      </c>
      <c r="LV67" s="218">
        <v>-1</v>
      </c>
      <c r="LW67" s="245">
        <v>8</v>
      </c>
      <c r="LX67">
        <f t="shared" si="141"/>
        <v>1</v>
      </c>
      <c r="LY67">
        <f t="shared" si="100"/>
        <v>-1</v>
      </c>
      <c r="LZ67" s="218">
        <v>-1</v>
      </c>
      <c r="MA67">
        <f t="shared" si="138"/>
        <v>0</v>
      </c>
      <c r="MB67">
        <f t="shared" si="101"/>
        <v>1</v>
      </c>
      <c r="MC67">
        <f t="shared" si="102"/>
        <v>0</v>
      </c>
      <c r="MD67">
        <f t="shared" si="103"/>
        <v>1</v>
      </c>
      <c r="ME67" s="253">
        <v>-5.7739059967600002E-3</v>
      </c>
      <c r="MF67" s="206">
        <v>42529</v>
      </c>
      <c r="MG67">
        <v>60</v>
      </c>
      <c r="MH67" t="str">
        <f t="shared" si="86"/>
        <v>TRUE</v>
      </c>
      <c r="MI67">
        <f>VLOOKUP($A67,'FuturesInfo (3)'!$A$2:$V$80,22)</f>
        <v>2</v>
      </c>
      <c r="MJ67" s="257">
        <v>2</v>
      </c>
      <c r="MK67">
        <f t="shared" si="104"/>
        <v>3</v>
      </c>
      <c r="ML67" s="139">
        <f>VLOOKUP($A67,'FuturesInfo (3)'!$A$2:$O$80,15)*MI67</f>
        <v>98150</v>
      </c>
      <c r="MM67" s="139">
        <f>VLOOKUP($A67,'FuturesInfo (3)'!$A$2:$O$80,15)*MK67</f>
        <v>147225</v>
      </c>
      <c r="MN67" s="200">
        <f t="shared" si="105"/>
        <v>-566.708873581994</v>
      </c>
      <c r="MO67" s="200">
        <f t="shared" si="106"/>
        <v>-850.06331037299105</v>
      </c>
      <c r="MP67" s="200">
        <f t="shared" si="107"/>
        <v>566.708873581994</v>
      </c>
      <c r="MQ67" s="200">
        <f t="shared" si="108"/>
        <v>-566.708873581994</v>
      </c>
      <c r="MR67" s="200">
        <f t="shared" si="144"/>
        <v>566.708873581994</v>
      </c>
      <c r="MT67">
        <f t="shared" si="110"/>
        <v>1</v>
      </c>
      <c r="MU67" s="244">
        <v>-1</v>
      </c>
      <c r="MV67" s="218">
        <v>-1</v>
      </c>
      <c r="MW67" s="245">
        <v>9</v>
      </c>
      <c r="MX67">
        <f t="shared" si="142"/>
        <v>-1</v>
      </c>
      <c r="MY67">
        <f t="shared" si="112"/>
        <v>-1</v>
      </c>
      <c r="MZ67" s="218"/>
      <c r="NA67">
        <f t="shared" si="139"/>
        <v>0</v>
      </c>
      <c r="NB67">
        <f t="shared" si="113"/>
        <v>0</v>
      </c>
      <c r="NC67">
        <f t="shared" si="114"/>
        <v>0</v>
      </c>
      <c r="ND67">
        <f t="shared" si="115"/>
        <v>0</v>
      </c>
      <c r="NE67" s="253"/>
      <c r="NF67" s="206">
        <v>42529</v>
      </c>
      <c r="NG67">
        <v>60</v>
      </c>
      <c r="NH67" t="str">
        <f t="shared" si="87"/>
        <v>TRUE</v>
      </c>
      <c r="NI67">
        <f>VLOOKUP($A67,'FuturesInfo (3)'!$A$2:$V$80,22)</f>
        <v>2</v>
      </c>
      <c r="NJ67" s="257">
        <v>1</v>
      </c>
      <c r="NK67">
        <f t="shared" si="116"/>
        <v>3</v>
      </c>
      <c r="NL67" s="139">
        <f>VLOOKUP($A67,'FuturesInfo (3)'!$A$2:$O$80,15)*NI67</f>
        <v>98150</v>
      </c>
      <c r="NM67" s="139">
        <f>VLOOKUP($A67,'FuturesInfo (3)'!$A$2:$O$80,15)*NK67</f>
        <v>147225</v>
      </c>
      <c r="NN67" s="200">
        <f t="shared" si="117"/>
        <v>0</v>
      </c>
      <c r="NO67" s="200">
        <f t="shared" si="118"/>
        <v>0</v>
      </c>
      <c r="NP67" s="200">
        <f t="shared" si="119"/>
        <v>0</v>
      </c>
      <c r="NQ67" s="200">
        <f t="shared" si="120"/>
        <v>0</v>
      </c>
      <c r="NR67" s="200">
        <f t="shared" si="145"/>
        <v>0</v>
      </c>
      <c r="NT67">
        <f t="shared" si="122"/>
        <v>-1</v>
      </c>
      <c r="NU67" s="244"/>
      <c r="NV67" s="218"/>
      <c r="NW67" s="245"/>
      <c r="NX67">
        <f t="shared" si="143"/>
        <v>0</v>
      </c>
      <c r="NY67">
        <f t="shared" si="124"/>
        <v>0</v>
      </c>
      <c r="NZ67" s="218"/>
      <c r="OA67">
        <f t="shared" si="140"/>
        <v>1</v>
      </c>
      <c r="OB67">
        <f t="shared" si="125"/>
        <v>1</v>
      </c>
      <c r="OC67">
        <f t="shared" si="126"/>
        <v>1</v>
      </c>
      <c r="OD67">
        <f t="shared" si="127"/>
        <v>1</v>
      </c>
      <c r="OE67" s="253"/>
      <c r="OF67" s="206"/>
      <c r="OG67">
        <v>60</v>
      </c>
      <c r="OH67" t="str">
        <f t="shared" si="88"/>
        <v>FALSE</v>
      </c>
      <c r="OI67">
        <f>VLOOKUP($A67,'FuturesInfo (3)'!$A$2:$V$80,22)</f>
        <v>2</v>
      </c>
      <c r="OJ67" s="257"/>
      <c r="OK67">
        <f t="shared" si="128"/>
        <v>2</v>
      </c>
      <c r="OL67" s="139">
        <f>VLOOKUP($A67,'FuturesInfo (3)'!$A$2:$O$80,15)*OI67</f>
        <v>98150</v>
      </c>
      <c r="OM67" s="139">
        <f>VLOOKUP($A67,'FuturesInfo (3)'!$A$2:$O$80,15)*OK67</f>
        <v>98150</v>
      </c>
      <c r="ON67" s="200">
        <f t="shared" si="129"/>
        <v>0</v>
      </c>
      <c r="OO67" s="200">
        <f t="shared" si="130"/>
        <v>0</v>
      </c>
      <c r="OP67" s="200">
        <f t="shared" si="131"/>
        <v>0</v>
      </c>
      <c r="OQ67" s="200">
        <f t="shared" si="132"/>
        <v>0</v>
      </c>
      <c r="OR67" s="200">
        <f t="shared" si="146"/>
        <v>0</v>
      </c>
    </row>
    <row r="68" spans="1:408"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0"/>
        <v>TRUE</v>
      </c>
      <c r="N68">
        <f>ROUND(VLOOKUP($B68,MARGIN!$A$42:$P$172,16),0)</f>
        <v>2</v>
      </c>
      <c r="P68">
        <f t="shared" si="171"/>
        <v>0</v>
      </c>
      <c r="Q68" s="3">
        <v>1</v>
      </c>
      <c r="R68" s="3"/>
      <c r="S68" s="3" t="s">
        <v>192</v>
      </c>
      <c r="T68" s="2" t="s">
        <v>30</v>
      </c>
      <c r="U68">
        <v>45</v>
      </c>
      <c r="V68" t="str">
        <f t="shared" si="172"/>
        <v>TRUE</v>
      </c>
      <c r="W68">
        <f>ROUND(VLOOKUP($B68,MARGIN!$A$42:$P$172,16),0)</f>
        <v>2</v>
      </c>
      <c r="X68">
        <f t="shared" si="173"/>
        <v>2</v>
      </c>
      <c r="Z68">
        <f t="shared" si="174"/>
        <v>-2</v>
      </c>
      <c r="AA68" s="3">
        <v>-1</v>
      </c>
      <c r="AB68" s="3">
        <v>-1</v>
      </c>
      <c r="AC68" s="3" t="s">
        <v>981</v>
      </c>
      <c r="AD68" s="2" t="s">
        <v>30</v>
      </c>
      <c r="AE68">
        <v>45</v>
      </c>
      <c r="AF68" t="str">
        <f t="shared" si="175"/>
        <v>TRUE</v>
      </c>
      <c r="AG68">
        <f>ROUND(VLOOKUP($B68,MARGIN!$A$42:$P$172,16),0)</f>
        <v>2</v>
      </c>
      <c r="AH68">
        <f t="shared" si="176"/>
        <v>3</v>
      </c>
      <c r="AI68" s="139" t="e">
        <f>VLOOKUP($B68,#REF!,2)*AH68</f>
        <v>#REF!</v>
      </c>
      <c r="AK68">
        <f t="shared" si="177"/>
        <v>0</v>
      </c>
      <c r="AL68" s="3">
        <v>-1</v>
      </c>
      <c r="AM68" s="3">
        <v>-1</v>
      </c>
      <c r="AN68" s="3" t="s">
        <v>981</v>
      </c>
      <c r="AO68" s="2" t="s">
        <v>30</v>
      </c>
      <c r="AP68">
        <v>45</v>
      </c>
      <c r="AQ68" t="str">
        <f t="shared" si="178"/>
        <v>TRUE</v>
      </c>
      <c r="AR68">
        <f>ROUND(VLOOKUP($B68,MARGIN!$A$42:$P$172,16),0)</f>
        <v>2</v>
      </c>
      <c r="AS68">
        <f t="shared" si="179"/>
        <v>3</v>
      </c>
      <c r="AT68" s="139" t="e">
        <f>VLOOKUP($B68,#REF!,2)*AS68</f>
        <v>#REF!</v>
      </c>
      <c r="AV68">
        <f t="shared" si="180"/>
        <v>0</v>
      </c>
      <c r="AW68" s="3">
        <v>-1</v>
      </c>
      <c r="AX68">
        <v>1</v>
      </c>
      <c r="AY68" s="3">
        <v>1.17763728772E-3</v>
      </c>
      <c r="AZ68" s="2" t="s">
        <v>30</v>
      </c>
      <c r="BA68">
        <v>45</v>
      </c>
      <c r="BB68" t="str">
        <f t="shared" si="181"/>
        <v>TRUE</v>
      </c>
      <c r="BC68">
        <f>ROUND(VLOOKUP($B68,MARGIN!$A$42:$P$172,16),0)</f>
        <v>2</v>
      </c>
      <c r="BD68">
        <f t="shared" si="182"/>
        <v>2</v>
      </c>
      <c r="BE68" s="139" t="e">
        <f>VLOOKUP($B68,#REF!,2)*BD68</f>
        <v>#REF!</v>
      </c>
      <c r="BG68">
        <f t="shared" si="134"/>
        <v>0</v>
      </c>
      <c r="BH68" s="3">
        <v>1</v>
      </c>
      <c r="BI68" s="3">
        <v>1</v>
      </c>
      <c r="BJ68">
        <f t="shared" si="89"/>
        <v>1</v>
      </c>
      <c r="BK68" s="5">
        <v>1.19482449081E-2</v>
      </c>
      <c r="BL68" s="2">
        <v>10</v>
      </c>
      <c r="BM68">
        <v>60</v>
      </c>
      <c r="BN68" t="str">
        <f t="shared" si="135"/>
        <v>TRUE</v>
      </c>
      <c r="BO68">
        <f>VLOOKUP($A68,'FuturesInfo (3)'!$A$2:$V$80,22)</f>
        <v>1</v>
      </c>
      <c r="BP68">
        <f t="shared" si="160"/>
        <v>1</v>
      </c>
      <c r="BQ68" s="139">
        <f>VLOOKUP($A68,'FuturesInfo (3)'!$A$2:$O$80,15)*BP68</f>
        <v>67342.8</v>
      </c>
      <c r="BR68" s="145">
        <f t="shared" si="90"/>
        <v>804.62826719719669</v>
      </c>
      <c r="BT68" s="3">
        <f t="shared" si="91"/>
        <v>1</v>
      </c>
      <c r="BU68" s="3">
        <v>-1</v>
      </c>
      <c r="BV68">
        <v>-1</v>
      </c>
      <c r="BW68" s="3">
        <v>-1</v>
      </c>
      <c r="BX68">
        <f t="shared" si="161"/>
        <v>1</v>
      </c>
      <c r="BY68">
        <f t="shared" si="162"/>
        <v>1</v>
      </c>
      <c r="BZ68" s="189">
        <v>-1.65789795669E-2</v>
      </c>
      <c r="CA68" s="2">
        <v>10</v>
      </c>
      <c r="CB68">
        <v>60</v>
      </c>
      <c r="CC68" t="str">
        <f t="shared" si="163"/>
        <v>TRUE</v>
      </c>
      <c r="CD68">
        <f>VLOOKUP($A68,'FuturesInfo (3)'!$A$2:$V$80,22)</f>
        <v>1</v>
      </c>
      <c r="CE68">
        <f t="shared" si="75"/>
        <v>1</v>
      </c>
      <c r="CF68">
        <f t="shared" si="75"/>
        <v>1</v>
      </c>
      <c r="CG68" s="139">
        <f>VLOOKUP($A68,'FuturesInfo (3)'!$A$2:$O$80,15)*CE68</f>
        <v>67342.8</v>
      </c>
      <c r="CH68" s="145">
        <f t="shared" si="164"/>
        <v>1116.4749051778333</v>
      </c>
      <c r="CI68" s="145">
        <f t="shared" si="92"/>
        <v>1116.4749051778333</v>
      </c>
      <c r="CK68" s="3">
        <f t="shared" si="165"/>
        <v>-1</v>
      </c>
      <c r="CL68" s="3">
        <v>-1</v>
      </c>
      <c r="CM68">
        <v>-1</v>
      </c>
      <c r="CN68" s="3">
        <v>-1</v>
      </c>
      <c r="CO68">
        <f t="shared" si="136"/>
        <v>1</v>
      </c>
      <c r="CP68">
        <f t="shared" si="166"/>
        <v>1</v>
      </c>
      <c r="CQ68" s="5">
        <v>-1.1695178849099999E-2</v>
      </c>
      <c r="CR68" s="2">
        <v>10</v>
      </c>
      <c r="CS68">
        <v>60</v>
      </c>
      <c r="CT68" t="str">
        <f t="shared" si="167"/>
        <v>TRUE</v>
      </c>
      <c r="CU68">
        <f>VLOOKUP($A68,'FuturesInfo (3)'!$A$2:$V$80,22)</f>
        <v>1</v>
      </c>
      <c r="CV68">
        <f t="shared" si="168"/>
        <v>1</v>
      </c>
      <c r="CW68">
        <f t="shared" si="93"/>
        <v>1</v>
      </c>
      <c r="CX68" s="139">
        <f>VLOOKUP($A68,'FuturesInfo (3)'!$A$2:$O$80,15)*CW68</f>
        <v>67342.8</v>
      </c>
      <c r="CY68" s="200">
        <f t="shared" si="169"/>
        <v>787.58609019917151</v>
      </c>
      <c r="CZ68" s="200">
        <f t="shared" si="95"/>
        <v>787.58609019917151</v>
      </c>
      <c r="DB68" s="3">
        <f t="shared" si="81"/>
        <v>-1</v>
      </c>
      <c r="DC68" s="3">
        <v>-1</v>
      </c>
      <c r="DD68">
        <v>-1</v>
      </c>
      <c r="DE68" s="3">
        <v>-1</v>
      </c>
      <c r="DF68">
        <f t="shared" si="137"/>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67342.8</v>
      </c>
      <c r="DP68" s="200">
        <f t="shared" si="85"/>
        <v>67.821791401665493</v>
      </c>
      <c r="DQ68" s="200">
        <f t="shared" si="97"/>
        <v>67.821791401665493</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1273</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v>-1</v>
      </c>
      <c r="KU68">
        <v>1</v>
      </c>
      <c r="KV68" s="218">
        <v>-1</v>
      </c>
      <c r="KW68" s="245">
        <v>17</v>
      </c>
      <c r="KX68">
        <v>1</v>
      </c>
      <c r="KY68">
        <v>-1</v>
      </c>
      <c r="KZ68" s="250">
        <v>1</v>
      </c>
      <c r="LA68">
        <v>1</v>
      </c>
      <c r="LB68">
        <v>0</v>
      </c>
      <c r="LC68">
        <v>1</v>
      </c>
      <c r="LD68">
        <v>0</v>
      </c>
      <c r="LE68" s="251">
        <v>4.9467175371699999E-2</v>
      </c>
      <c r="LF68" s="206">
        <v>42514</v>
      </c>
      <c r="LG68">
        <v>60</v>
      </c>
      <c r="LH68" t="s">
        <v>1273</v>
      </c>
      <c r="LI68">
        <v>1</v>
      </c>
      <c r="LJ68" s="257">
        <v>1</v>
      </c>
      <c r="LK68">
        <v>1</v>
      </c>
      <c r="LL68" s="139">
        <v>67006.8</v>
      </c>
      <c r="LM68" s="139">
        <v>67006.8</v>
      </c>
      <c r="LN68" s="200">
        <v>3314.6371266964275</v>
      </c>
      <c r="LO68" s="200">
        <v>3314.6371266964275</v>
      </c>
      <c r="LP68" s="200">
        <v>-3314.6371266964275</v>
      </c>
      <c r="LQ68" s="200">
        <v>3314.6371266964275</v>
      </c>
      <c r="LR68" s="200">
        <v>-3314.6371266964275</v>
      </c>
      <c r="LT68">
        <f t="shared" si="98"/>
        <v>1</v>
      </c>
      <c r="LU68" s="246">
        <v>1</v>
      </c>
      <c r="LV68" s="218">
        <v>1</v>
      </c>
      <c r="LW68" s="245">
        <v>-2</v>
      </c>
      <c r="LX68">
        <f t="shared" si="141"/>
        <v>-1</v>
      </c>
      <c r="LY68">
        <f t="shared" si="100"/>
        <v>-1</v>
      </c>
      <c r="LZ68" s="250">
        <v>1</v>
      </c>
      <c r="MA68">
        <f t="shared" si="138"/>
        <v>1</v>
      </c>
      <c r="MB68">
        <f t="shared" si="101"/>
        <v>1</v>
      </c>
      <c r="MC68">
        <f t="shared" si="102"/>
        <v>0</v>
      </c>
      <c r="MD68">
        <f t="shared" si="103"/>
        <v>0</v>
      </c>
      <c r="ME68" s="251">
        <v>5.01441644729E-3</v>
      </c>
      <c r="MF68" s="206">
        <v>42514</v>
      </c>
      <c r="MG68">
        <v>60</v>
      </c>
      <c r="MH68" t="str">
        <f t="shared" si="86"/>
        <v>TRUE</v>
      </c>
      <c r="MI68">
        <f>VLOOKUP($A68,'FuturesInfo (3)'!$A$2:$V$80,22)</f>
        <v>1</v>
      </c>
      <c r="MJ68" s="257">
        <v>2</v>
      </c>
      <c r="MK68">
        <f t="shared" si="104"/>
        <v>1</v>
      </c>
      <c r="ML68" s="139">
        <f>VLOOKUP($A68,'FuturesInfo (3)'!$A$2:$O$80,15)*MI68</f>
        <v>67342.8</v>
      </c>
      <c r="MM68" s="139">
        <f>VLOOKUP($A68,'FuturesInfo (3)'!$A$2:$O$80,15)*MK68</f>
        <v>67342.8</v>
      </c>
      <c r="MN68" s="200">
        <f t="shared" si="105"/>
        <v>337.68484392656103</v>
      </c>
      <c r="MO68" s="200">
        <f t="shared" si="106"/>
        <v>337.68484392656103</v>
      </c>
      <c r="MP68" s="200">
        <f t="shared" si="107"/>
        <v>337.68484392656103</v>
      </c>
      <c r="MQ68" s="200">
        <f t="shared" si="108"/>
        <v>-337.68484392656103</v>
      </c>
      <c r="MR68" s="200">
        <f t="shared" si="144"/>
        <v>-337.68484392656103</v>
      </c>
      <c r="MT68">
        <f t="shared" si="110"/>
        <v>1</v>
      </c>
      <c r="MU68" s="246">
        <v>-1</v>
      </c>
      <c r="MV68" s="218">
        <v>1</v>
      </c>
      <c r="MW68" s="245">
        <v>-3</v>
      </c>
      <c r="MX68">
        <f t="shared" si="142"/>
        <v>1</v>
      </c>
      <c r="MY68">
        <f t="shared" si="112"/>
        <v>-1</v>
      </c>
      <c r="MZ68" s="250"/>
      <c r="NA68">
        <f t="shared" si="139"/>
        <v>0</v>
      </c>
      <c r="NB68">
        <f t="shared" si="113"/>
        <v>0</v>
      </c>
      <c r="NC68">
        <f t="shared" si="114"/>
        <v>0</v>
      </c>
      <c r="ND68">
        <f t="shared" si="115"/>
        <v>0</v>
      </c>
      <c r="NE68" s="251"/>
      <c r="NF68" s="206">
        <v>42514</v>
      </c>
      <c r="NG68">
        <v>60</v>
      </c>
      <c r="NH68" t="str">
        <f t="shared" si="87"/>
        <v>TRUE</v>
      </c>
      <c r="NI68">
        <f>VLOOKUP($A68,'FuturesInfo (3)'!$A$2:$V$80,22)</f>
        <v>1</v>
      </c>
      <c r="NJ68" s="257">
        <v>2</v>
      </c>
      <c r="NK68">
        <f t="shared" si="116"/>
        <v>1</v>
      </c>
      <c r="NL68" s="139">
        <f>VLOOKUP($A68,'FuturesInfo (3)'!$A$2:$O$80,15)*NI68</f>
        <v>67342.8</v>
      </c>
      <c r="NM68" s="139">
        <f>VLOOKUP($A68,'FuturesInfo (3)'!$A$2:$O$80,15)*NK68</f>
        <v>67342.8</v>
      </c>
      <c r="NN68" s="200">
        <f t="shared" si="117"/>
        <v>0</v>
      </c>
      <c r="NO68" s="200">
        <f t="shared" si="118"/>
        <v>0</v>
      </c>
      <c r="NP68" s="200">
        <f t="shared" si="119"/>
        <v>0</v>
      </c>
      <c r="NQ68" s="200">
        <f t="shared" si="120"/>
        <v>0</v>
      </c>
      <c r="NR68" s="200">
        <f t="shared" si="145"/>
        <v>0</v>
      </c>
      <c r="NT68">
        <f t="shared" si="122"/>
        <v>-1</v>
      </c>
      <c r="NU68" s="246"/>
      <c r="NV68" s="218"/>
      <c r="NW68" s="245"/>
      <c r="NX68">
        <f t="shared" si="143"/>
        <v>0</v>
      </c>
      <c r="NY68">
        <f t="shared" si="124"/>
        <v>0</v>
      </c>
      <c r="NZ68" s="250"/>
      <c r="OA68">
        <f t="shared" si="140"/>
        <v>1</v>
      </c>
      <c r="OB68">
        <f t="shared" si="125"/>
        <v>1</v>
      </c>
      <c r="OC68">
        <f t="shared" si="126"/>
        <v>1</v>
      </c>
      <c r="OD68">
        <f t="shared" si="127"/>
        <v>1</v>
      </c>
      <c r="OE68" s="251"/>
      <c r="OF68" s="206"/>
      <c r="OG68">
        <v>60</v>
      </c>
      <c r="OH68" t="str">
        <f t="shared" si="88"/>
        <v>FALSE</v>
      </c>
      <c r="OI68">
        <f>VLOOKUP($A68,'FuturesInfo (3)'!$A$2:$V$80,22)</f>
        <v>1</v>
      </c>
      <c r="OJ68" s="257"/>
      <c r="OK68">
        <f t="shared" si="128"/>
        <v>1</v>
      </c>
      <c r="OL68" s="139">
        <f>VLOOKUP($A68,'FuturesInfo (3)'!$A$2:$O$80,15)*OI68</f>
        <v>67342.8</v>
      </c>
      <c r="OM68" s="139">
        <f>VLOOKUP($A68,'FuturesInfo (3)'!$A$2:$O$80,15)*OK68</f>
        <v>67342.8</v>
      </c>
      <c r="ON68" s="200">
        <f t="shared" si="129"/>
        <v>0</v>
      </c>
      <c r="OO68" s="200">
        <f t="shared" si="130"/>
        <v>0</v>
      </c>
      <c r="OP68" s="200">
        <f t="shared" si="131"/>
        <v>0</v>
      </c>
      <c r="OQ68" s="200">
        <f t="shared" si="132"/>
        <v>0</v>
      </c>
      <c r="OR68" s="200">
        <f t="shared" si="146"/>
        <v>0</v>
      </c>
    </row>
    <row r="69" spans="1:408"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0"/>
        <v>TRUE</v>
      </c>
      <c r="N69">
        <f>ROUND(VLOOKUP($B69,MARGIN!$A$42:$P$172,16),0)</f>
        <v>7</v>
      </c>
      <c r="O69"/>
      <c r="P69">
        <f t="shared" si="171"/>
        <v>0</v>
      </c>
      <c r="Q69">
        <v>-1</v>
      </c>
      <c r="R69"/>
      <c r="S69" t="s">
        <v>204</v>
      </c>
      <c r="T69" s="2" t="s">
        <v>30</v>
      </c>
      <c r="U69">
        <v>60</v>
      </c>
      <c r="V69" t="str">
        <f t="shared" si="172"/>
        <v>TRUE</v>
      </c>
      <c r="W69">
        <f>ROUND(VLOOKUP($B69,MARGIN!$A$42:$P$172,16),0)</f>
        <v>7</v>
      </c>
      <c r="X69">
        <f t="shared" si="173"/>
        <v>7</v>
      </c>
      <c r="Y69"/>
      <c r="Z69">
        <f t="shared" si="174"/>
        <v>0</v>
      </c>
      <c r="AA69">
        <v>-1</v>
      </c>
      <c r="AB69">
        <v>-1</v>
      </c>
      <c r="AC69" t="s">
        <v>979</v>
      </c>
      <c r="AD69" s="2" t="s">
        <v>972</v>
      </c>
      <c r="AE69">
        <v>60</v>
      </c>
      <c r="AF69" t="str">
        <f t="shared" si="175"/>
        <v>TRUE</v>
      </c>
      <c r="AG69">
        <f>ROUND(VLOOKUP($B69,MARGIN!$A$42:$P$172,16),0)</f>
        <v>7</v>
      </c>
      <c r="AH69">
        <f t="shared" si="176"/>
        <v>9</v>
      </c>
      <c r="AI69" s="139" t="e">
        <f>VLOOKUP($B69,#REF!,2)*AH69</f>
        <v>#REF!</v>
      </c>
      <c r="AJ69"/>
      <c r="AK69">
        <f t="shared" si="177"/>
        <v>0</v>
      </c>
      <c r="AL69">
        <v>-1</v>
      </c>
      <c r="AM69">
        <v>-1</v>
      </c>
      <c r="AN69" t="s">
        <v>979</v>
      </c>
      <c r="AO69" s="2" t="s">
        <v>972</v>
      </c>
      <c r="AP69">
        <v>60</v>
      </c>
      <c r="AQ69" t="str">
        <f t="shared" si="178"/>
        <v>TRUE</v>
      </c>
      <c r="AR69">
        <f>ROUND(VLOOKUP($B69,MARGIN!$A$42:$P$172,16),0)</f>
        <v>7</v>
      </c>
      <c r="AS69">
        <f t="shared" si="179"/>
        <v>9</v>
      </c>
      <c r="AT69" s="139" t="e">
        <f>VLOOKUP($B69,#REF!,2)*AS69</f>
        <v>#REF!</v>
      </c>
      <c r="AU69"/>
      <c r="AV69">
        <f t="shared" si="180"/>
        <v>0</v>
      </c>
      <c r="AW69">
        <v>-1</v>
      </c>
      <c r="AX69">
        <v>1</v>
      </c>
      <c r="AY69">
        <v>5.0274223034700001E-3</v>
      </c>
      <c r="AZ69" s="2" t="s">
        <v>972</v>
      </c>
      <c r="BA69">
        <v>60</v>
      </c>
      <c r="BB69" t="str">
        <f t="shared" si="181"/>
        <v>TRUE</v>
      </c>
      <c r="BC69">
        <f>ROUND(VLOOKUP($B69,MARGIN!$A$42:$P$172,16),0)</f>
        <v>7</v>
      </c>
      <c r="BD69">
        <f t="shared" si="182"/>
        <v>5</v>
      </c>
      <c r="BE69" s="139" t="e">
        <f>VLOOKUP($B69,#REF!,2)*BD69</f>
        <v>#REF!</v>
      </c>
      <c r="BF69"/>
      <c r="BG69">
        <f t="shared" si="134"/>
        <v>0</v>
      </c>
      <c r="BH69">
        <v>1</v>
      </c>
      <c r="BI69">
        <v>1</v>
      </c>
      <c r="BJ69">
        <f t="shared" si="89"/>
        <v>1</v>
      </c>
      <c r="BK69" s="1">
        <v>3.4106412005499999E-2</v>
      </c>
      <c r="BL69" s="2">
        <v>10</v>
      </c>
      <c r="BM69">
        <v>60</v>
      </c>
      <c r="BN69" t="str">
        <f t="shared" si="135"/>
        <v>TRUE</v>
      </c>
      <c r="BO69">
        <f>VLOOKUP($A69,'FuturesInfo (3)'!$A$2:$V$80,22)</f>
        <v>3</v>
      </c>
      <c r="BP69">
        <f t="shared" si="160"/>
        <v>3</v>
      </c>
      <c r="BQ69" s="139">
        <f>VLOOKUP($A69,'FuturesInfo (3)'!$A$2:$O$80,15)*BP69</f>
        <v>67770</v>
      </c>
      <c r="BR69" s="145">
        <f t="shared" si="90"/>
        <v>2311.3915416127347</v>
      </c>
      <c r="BT69">
        <f t="shared" si="91"/>
        <v>1</v>
      </c>
      <c r="BU69">
        <v>1</v>
      </c>
      <c r="BV69">
        <v>1</v>
      </c>
      <c r="BW69">
        <v>1</v>
      </c>
      <c r="BX69">
        <f t="shared" si="161"/>
        <v>1</v>
      </c>
      <c r="BY69">
        <f t="shared" si="162"/>
        <v>1</v>
      </c>
      <c r="BZ69" s="188">
        <v>0</v>
      </c>
      <c r="CA69" s="2">
        <v>10</v>
      </c>
      <c r="CB69">
        <v>60</v>
      </c>
      <c r="CC69" t="str">
        <f t="shared" si="163"/>
        <v>TRUE</v>
      </c>
      <c r="CD69">
        <f>VLOOKUP($A69,'FuturesInfo (3)'!$A$2:$V$80,22)</f>
        <v>3</v>
      </c>
      <c r="CE69">
        <f t="shared" si="75"/>
        <v>3</v>
      </c>
      <c r="CF69">
        <f t="shared" si="75"/>
        <v>3</v>
      </c>
      <c r="CG69" s="139">
        <f>VLOOKUP($A69,'FuturesInfo (3)'!$A$2:$O$80,15)*CE69</f>
        <v>67770</v>
      </c>
      <c r="CH69" s="145">
        <f t="shared" si="164"/>
        <v>0</v>
      </c>
      <c r="CI69" s="145">
        <f t="shared" si="92"/>
        <v>0</v>
      </c>
      <c r="CK69">
        <f t="shared" si="165"/>
        <v>1</v>
      </c>
      <c r="CL69">
        <v>1</v>
      </c>
      <c r="CM69">
        <v>1</v>
      </c>
      <c r="CN69">
        <v>1</v>
      </c>
      <c r="CO69">
        <f t="shared" si="136"/>
        <v>1</v>
      </c>
      <c r="CP69">
        <f t="shared" si="166"/>
        <v>1</v>
      </c>
      <c r="CQ69" s="1">
        <v>2.9463500439799999E-2</v>
      </c>
      <c r="CR69" s="2">
        <v>10</v>
      </c>
      <c r="CS69">
        <v>60</v>
      </c>
      <c r="CT69" t="str">
        <f t="shared" si="167"/>
        <v>TRUE</v>
      </c>
      <c r="CU69">
        <f>VLOOKUP($A69,'FuturesInfo (3)'!$A$2:$V$80,22)</f>
        <v>3</v>
      </c>
      <c r="CV69">
        <f t="shared" si="168"/>
        <v>4</v>
      </c>
      <c r="CW69">
        <f t="shared" si="93"/>
        <v>3</v>
      </c>
      <c r="CX69" s="139">
        <f>VLOOKUP($A69,'FuturesInfo (3)'!$A$2:$O$80,15)*CW69</f>
        <v>67770</v>
      </c>
      <c r="CY69" s="200">
        <f t="shared" si="169"/>
        <v>1996.741424805246</v>
      </c>
      <c r="CZ69" s="200">
        <f t="shared" si="95"/>
        <v>1996.741424805246</v>
      </c>
      <c r="DB69">
        <f t="shared" si="81"/>
        <v>1</v>
      </c>
      <c r="DC69">
        <v>1</v>
      </c>
      <c r="DD69">
        <v>1</v>
      </c>
      <c r="DE69">
        <v>1</v>
      </c>
      <c r="DF69">
        <f t="shared" si="137"/>
        <v>1</v>
      </c>
      <c r="DG69">
        <f t="shared" si="82"/>
        <v>1</v>
      </c>
      <c r="DH69" s="1">
        <v>2.9901751388299999E-3</v>
      </c>
      <c r="DI69" s="2">
        <v>10</v>
      </c>
      <c r="DJ69">
        <v>60</v>
      </c>
      <c r="DK69" t="str">
        <f t="shared" si="83"/>
        <v>TRUE</v>
      </c>
      <c r="DL69">
        <f>VLOOKUP($A69,'FuturesInfo (3)'!$A$2:$V$80,22)</f>
        <v>3</v>
      </c>
      <c r="DM69">
        <f t="shared" si="84"/>
        <v>4</v>
      </c>
      <c r="DN69">
        <f t="shared" si="96"/>
        <v>3</v>
      </c>
      <c r="DO69" s="139">
        <f>VLOOKUP($A69,'FuturesInfo (3)'!$A$2:$O$80,15)*DN69</f>
        <v>67770</v>
      </c>
      <c r="DP69" s="200">
        <f t="shared" si="85"/>
        <v>202.6441691585091</v>
      </c>
      <c r="DQ69" s="200">
        <f t="shared" si="97"/>
        <v>202.6441691585091</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1273</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v>-1</v>
      </c>
      <c r="KU69">
        <v>-1</v>
      </c>
      <c r="KV69" s="218">
        <v>-1</v>
      </c>
      <c r="KW69" s="245">
        <v>12</v>
      </c>
      <c r="KX69">
        <v>1</v>
      </c>
      <c r="KY69">
        <v>-1</v>
      </c>
      <c r="KZ69" s="218">
        <v>-1</v>
      </c>
      <c r="LA69">
        <v>1</v>
      </c>
      <c r="LB69">
        <v>1</v>
      </c>
      <c r="LC69">
        <v>0</v>
      </c>
      <c r="LD69">
        <v>1</v>
      </c>
      <c r="LE69" s="253">
        <v>-1.64359861592E-2</v>
      </c>
      <c r="LF69" s="206">
        <v>42528</v>
      </c>
      <c r="LG69">
        <v>60</v>
      </c>
      <c r="LH69" t="s">
        <v>1273</v>
      </c>
      <c r="LI69">
        <v>4</v>
      </c>
      <c r="LJ69" s="257">
        <v>2</v>
      </c>
      <c r="LK69">
        <v>5</v>
      </c>
      <c r="LL69" s="139">
        <v>90960</v>
      </c>
      <c r="LM69" s="139">
        <v>113700</v>
      </c>
      <c r="LN69" s="200">
        <v>1495.0173010408321</v>
      </c>
      <c r="LO69" s="200">
        <v>1868.77162630104</v>
      </c>
      <c r="LP69" s="200">
        <v>1495.0173010408321</v>
      </c>
      <c r="LQ69" s="200">
        <v>-1495.0173010408321</v>
      </c>
      <c r="LR69" s="200">
        <v>1495.0173010408321</v>
      </c>
      <c r="LT69">
        <f t="shared" si="98"/>
        <v>-1</v>
      </c>
      <c r="LU69" s="244">
        <v>1</v>
      </c>
      <c r="LV69" s="218">
        <v>-1</v>
      </c>
      <c r="LW69" s="245">
        <v>-9</v>
      </c>
      <c r="LX69">
        <f t="shared" si="141"/>
        <v>-1</v>
      </c>
      <c r="LY69">
        <f t="shared" si="100"/>
        <v>1</v>
      </c>
      <c r="LZ69" s="218">
        <v>-1</v>
      </c>
      <c r="MA69">
        <f t="shared" si="138"/>
        <v>0</v>
      </c>
      <c r="MB69">
        <f t="shared" si="101"/>
        <v>1</v>
      </c>
      <c r="MC69">
        <f t="shared" si="102"/>
        <v>1</v>
      </c>
      <c r="MD69">
        <f t="shared" si="103"/>
        <v>0</v>
      </c>
      <c r="ME69" s="253">
        <v>-6.5963060686000004E-3</v>
      </c>
      <c r="MF69" s="206">
        <v>42528</v>
      </c>
      <c r="MG69">
        <v>60</v>
      </c>
      <c r="MH69" t="str">
        <f t="shared" si="86"/>
        <v>TRUE</v>
      </c>
      <c r="MI69">
        <f>VLOOKUP($A69,'FuturesInfo (3)'!$A$2:$V$80,22)</f>
        <v>3</v>
      </c>
      <c r="MJ69" s="257">
        <v>2</v>
      </c>
      <c r="MK69">
        <f t="shared" si="104"/>
        <v>4</v>
      </c>
      <c r="ML69" s="139">
        <f>VLOOKUP($A69,'FuturesInfo (3)'!$A$2:$O$80,15)*MI69</f>
        <v>67770</v>
      </c>
      <c r="MM69" s="139">
        <f>VLOOKUP($A69,'FuturesInfo (3)'!$A$2:$O$80,15)*MK69</f>
        <v>90360</v>
      </c>
      <c r="MN69" s="200">
        <f t="shared" si="105"/>
        <v>-447.03166226902204</v>
      </c>
      <c r="MO69" s="200">
        <f t="shared" si="106"/>
        <v>-596.04221635869601</v>
      </c>
      <c r="MP69" s="200">
        <f t="shared" si="107"/>
        <v>447.03166226902204</v>
      </c>
      <c r="MQ69" s="200">
        <f t="shared" si="108"/>
        <v>447.03166226902204</v>
      </c>
      <c r="MR69" s="200">
        <f t="shared" si="144"/>
        <v>-447.03166226902204</v>
      </c>
      <c r="MT69">
        <f t="shared" si="110"/>
        <v>1</v>
      </c>
      <c r="MU69" s="244">
        <v>-1</v>
      </c>
      <c r="MV69" s="218">
        <v>-1</v>
      </c>
      <c r="MW69" s="245">
        <v>1</v>
      </c>
      <c r="MX69">
        <f t="shared" si="142"/>
        <v>-1</v>
      </c>
      <c r="MY69">
        <f t="shared" si="112"/>
        <v>-1</v>
      </c>
      <c r="MZ69" s="218"/>
      <c r="NA69">
        <f t="shared" si="139"/>
        <v>0</v>
      </c>
      <c r="NB69">
        <f t="shared" si="113"/>
        <v>0</v>
      </c>
      <c r="NC69">
        <f t="shared" si="114"/>
        <v>0</v>
      </c>
      <c r="ND69">
        <f t="shared" si="115"/>
        <v>0</v>
      </c>
      <c r="NE69" s="253"/>
      <c r="NF69" s="206">
        <v>42528</v>
      </c>
      <c r="NG69">
        <v>60</v>
      </c>
      <c r="NH69" t="str">
        <f t="shared" si="87"/>
        <v>TRUE</v>
      </c>
      <c r="NI69">
        <f>VLOOKUP($A69,'FuturesInfo (3)'!$A$2:$V$80,22)</f>
        <v>3</v>
      </c>
      <c r="NJ69" s="257">
        <v>2</v>
      </c>
      <c r="NK69">
        <f t="shared" si="116"/>
        <v>2</v>
      </c>
      <c r="NL69" s="139">
        <f>VLOOKUP($A69,'FuturesInfo (3)'!$A$2:$O$80,15)*NI69</f>
        <v>67770</v>
      </c>
      <c r="NM69" s="139">
        <f>VLOOKUP($A69,'FuturesInfo (3)'!$A$2:$O$80,15)*NK69</f>
        <v>45180</v>
      </c>
      <c r="NN69" s="200">
        <f t="shared" si="117"/>
        <v>0</v>
      </c>
      <c r="NO69" s="200">
        <f t="shared" si="118"/>
        <v>0</v>
      </c>
      <c r="NP69" s="200">
        <f t="shared" si="119"/>
        <v>0</v>
      </c>
      <c r="NQ69" s="200">
        <f t="shared" si="120"/>
        <v>0</v>
      </c>
      <c r="NR69" s="200">
        <f t="shared" si="145"/>
        <v>0</v>
      </c>
      <c r="NT69">
        <f t="shared" si="122"/>
        <v>-1</v>
      </c>
      <c r="NU69" s="244"/>
      <c r="NV69" s="218"/>
      <c r="NW69" s="245"/>
      <c r="NX69">
        <f t="shared" si="143"/>
        <v>0</v>
      </c>
      <c r="NY69">
        <f t="shared" si="124"/>
        <v>0</v>
      </c>
      <c r="NZ69" s="218"/>
      <c r="OA69">
        <f t="shared" si="140"/>
        <v>1</v>
      </c>
      <c r="OB69">
        <f t="shared" si="125"/>
        <v>1</v>
      </c>
      <c r="OC69">
        <f t="shared" si="126"/>
        <v>1</v>
      </c>
      <c r="OD69">
        <f t="shared" si="127"/>
        <v>1</v>
      </c>
      <c r="OE69" s="253"/>
      <c r="OF69" s="206"/>
      <c r="OG69">
        <v>60</v>
      </c>
      <c r="OH69" t="str">
        <f t="shared" si="88"/>
        <v>FALSE</v>
      </c>
      <c r="OI69">
        <f>VLOOKUP($A69,'FuturesInfo (3)'!$A$2:$V$80,22)</f>
        <v>3</v>
      </c>
      <c r="OJ69" s="257"/>
      <c r="OK69">
        <f t="shared" si="128"/>
        <v>2</v>
      </c>
      <c r="OL69" s="139">
        <f>VLOOKUP($A69,'FuturesInfo (3)'!$A$2:$O$80,15)*OI69</f>
        <v>67770</v>
      </c>
      <c r="OM69" s="139">
        <f>VLOOKUP($A69,'FuturesInfo (3)'!$A$2:$O$80,15)*OK69</f>
        <v>45180</v>
      </c>
      <c r="ON69" s="200">
        <f t="shared" si="129"/>
        <v>0</v>
      </c>
      <c r="OO69" s="200">
        <f t="shared" si="130"/>
        <v>0</v>
      </c>
      <c r="OP69" s="200">
        <f t="shared" si="131"/>
        <v>0</v>
      </c>
      <c r="OQ69" s="200">
        <f t="shared" si="132"/>
        <v>0</v>
      </c>
      <c r="OR69" s="200">
        <f t="shared" si="146"/>
        <v>0</v>
      </c>
    </row>
    <row r="70" spans="1:408"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4"/>
        <v>0</v>
      </c>
      <c r="BH70">
        <v>1</v>
      </c>
      <c r="BI70">
        <v>1</v>
      </c>
      <c r="BJ70">
        <f t="shared" si="89"/>
        <v>1</v>
      </c>
      <c r="BK70" s="1">
        <v>6.1847700038699998E-3</v>
      </c>
      <c r="BL70" s="2">
        <v>10</v>
      </c>
      <c r="BM70">
        <v>60</v>
      </c>
      <c r="BN70" t="str">
        <f t="shared" si="135"/>
        <v>TRUE</v>
      </c>
      <c r="BO70">
        <f>VLOOKUP($A70,'FuturesInfo (3)'!$A$2:$V$80,22)</f>
        <v>14</v>
      </c>
      <c r="BP70">
        <f t="shared" si="160"/>
        <v>14</v>
      </c>
      <c r="BQ70" s="139">
        <f>VLOOKUP($A70,'FuturesInfo (3)'!$A$2:$O$80,15)*BP70</f>
        <v>107881.44655806293</v>
      </c>
      <c r="BR70" s="145">
        <f t="shared" si="90"/>
        <v>667.22193464641202</v>
      </c>
      <c r="BT70">
        <f t="shared" si="91"/>
        <v>1</v>
      </c>
      <c r="BU70">
        <v>1</v>
      </c>
      <c r="BV70">
        <v>-1</v>
      </c>
      <c r="BW70">
        <v>-1</v>
      </c>
      <c r="BX70">
        <f t="shared" si="161"/>
        <v>0</v>
      </c>
      <c r="BY70">
        <f t="shared" si="162"/>
        <v>1</v>
      </c>
      <c r="BZ70" s="188">
        <v>-1.24855935459E-2</v>
      </c>
      <c r="CA70" s="2">
        <v>10</v>
      </c>
      <c r="CB70">
        <v>60</v>
      </c>
      <c r="CC70" t="str">
        <f t="shared" si="163"/>
        <v>TRUE</v>
      </c>
      <c r="CD70">
        <f>VLOOKUP($A70,'FuturesInfo (3)'!$A$2:$V$80,22)</f>
        <v>14</v>
      </c>
      <c r="CE70">
        <f t="shared" si="75"/>
        <v>14</v>
      </c>
      <c r="CF70">
        <f t="shared" si="75"/>
        <v>14</v>
      </c>
      <c r="CG70" s="139">
        <f>VLOOKUP($A70,'FuturesInfo (3)'!$A$2:$O$80,15)*CE70</f>
        <v>107881.44655806293</v>
      </c>
      <c r="CH70" s="145">
        <f t="shared" si="164"/>
        <v>-1346.9638928677064</v>
      </c>
      <c r="CI70" s="145">
        <f t="shared" si="92"/>
        <v>1346.9638928677064</v>
      </c>
      <c r="CK70">
        <f t="shared" si="165"/>
        <v>1</v>
      </c>
      <c r="CL70">
        <v>1</v>
      </c>
      <c r="CM70">
        <v>-1</v>
      </c>
      <c r="CN70">
        <v>1</v>
      </c>
      <c r="CO70">
        <f t="shared" si="136"/>
        <v>1</v>
      </c>
      <c r="CP70">
        <f t="shared" si="166"/>
        <v>0</v>
      </c>
      <c r="CQ70" s="1">
        <v>5.8354405724399998E-3</v>
      </c>
      <c r="CR70" s="2">
        <v>10</v>
      </c>
      <c r="CS70">
        <v>60</v>
      </c>
      <c r="CT70" t="str">
        <f t="shared" si="167"/>
        <v>TRUE</v>
      </c>
      <c r="CU70">
        <f>VLOOKUP($A70,'FuturesInfo (3)'!$A$2:$V$80,22)</f>
        <v>14</v>
      </c>
      <c r="CV70">
        <f t="shared" si="168"/>
        <v>11</v>
      </c>
      <c r="CW70">
        <f t="shared" si="93"/>
        <v>14</v>
      </c>
      <c r="CX70" s="139">
        <f>VLOOKUP($A70,'FuturesInfo (3)'!$A$2:$O$80,15)*CW70</f>
        <v>107881.44655806293</v>
      </c>
      <c r="CY70" s="200">
        <f t="shared" si="169"/>
        <v>629.53577025843799</v>
      </c>
      <c r="CZ70" s="200">
        <f t="shared" si="95"/>
        <v>-629.53577025843799</v>
      </c>
      <c r="DB70">
        <f t="shared" si="81"/>
        <v>1</v>
      </c>
      <c r="DC70">
        <v>1</v>
      </c>
      <c r="DD70">
        <v>-1</v>
      </c>
      <c r="DE70">
        <v>1</v>
      </c>
      <c r="DF70">
        <f t="shared" si="137"/>
        <v>1</v>
      </c>
      <c r="DG70">
        <f t="shared" si="82"/>
        <v>0</v>
      </c>
      <c r="DH70" s="1">
        <v>2.6789131266699998E-3</v>
      </c>
      <c r="DI70" s="2">
        <v>10</v>
      </c>
      <c r="DJ70">
        <v>60</v>
      </c>
      <c r="DK70" t="str">
        <f t="shared" si="83"/>
        <v>TRUE</v>
      </c>
      <c r="DL70">
        <f>VLOOKUP($A70,'FuturesInfo (3)'!$A$2:$V$80,22)</f>
        <v>14</v>
      </c>
      <c r="DM70">
        <f t="shared" si="84"/>
        <v>11</v>
      </c>
      <c r="DN70">
        <f t="shared" si="96"/>
        <v>14</v>
      </c>
      <c r="DO70" s="139">
        <f>VLOOKUP($A70,'FuturesInfo (3)'!$A$2:$O$80,15)*DN70</f>
        <v>107881.44655806293</v>
      </c>
      <c r="DP70" s="200">
        <f t="shared" si="85"/>
        <v>289.00502330854283</v>
      </c>
      <c r="DQ70" s="200">
        <f t="shared" si="97"/>
        <v>-289.00502330854283</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1273</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v>1</v>
      </c>
      <c r="KU70">
        <v>1</v>
      </c>
      <c r="KV70" s="218">
        <v>1</v>
      </c>
      <c r="KW70" s="245">
        <v>19</v>
      </c>
      <c r="KX70">
        <v>-1</v>
      </c>
      <c r="KY70">
        <v>1</v>
      </c>
      <c r="KZ70" s="218">
        <v>-1</v>
      </c>
      <c r="LA70">
        <v>0</v>
      </c>
      <c r="LB70">
        <v>0</v>
      </c>
      <c r="LC70">
        <v>1</v>
      </c>
      <c r="LD70">
        <v>0</v>
      </c>
      <c r="LE70" s="253">
        <v>-2.06523837097E-2</v>
      </c>
      <c r="LF70" s="206">
        <v>42521</v>
      </c>
      <c r="LG70">
        <v>60</v>
      </c>
      <c r="LH70" t="s">
        <v>1273</v>
      </c>
      <c r="LI70">
        <v>15</v>
      </c>
      <c r="LJ70" s="257">
        <v>1</v>
      </c>
      <c r="LK70">
        <v>15</v>
      </c>
      <c r="LL70" s="139">
        <v>118874.51093704852</v>
      </c>
      <c r="LM70" s="139">
        <v>118874.51093704852</v>
      </c>
      <c r="LN70" s="200">
        <v>-2455.0420131748551</v>
      </c>
      <c r="LO70" s="200">
        <v>-2455.0420131748551</v>
      </c>
      <c r="LP70" s="200">
        <v>-2455.0420131748551</v>
      </c>
      <c r="LQ70" s="200">
        <v>2455.0420131748551</v>
      </c>
      <c r="LR70" s="200">
        <v>-2455.0420131748551</v>
      </c>
      <c r="LT70">
        <f t="shared" si="98"/>
        <v>1</v>
      </c>
      <c r="LU70" s="244">
        <v>-1</v>
      </c>
      <c r="LV70" s="218">
        <v>-1</v>
      </c>
      <c r="LW70" s="245">
        <v>4</v>
      </c>
      <c r="LX70">
        <f t="shared" si="141"/>
        <v>-1</v>
      </c>
      <c r="LY70">
        <f t="shared" si="100"/>
        <v>-1</v>
      </c>
      <c r="LZ70" s="218">
        <v>-1</v>
      </c>
      <c r="MA70">
        <f t="shared" si="138"/>
        <v>1</v>
      </c>
      <c r="MB70">
        <f t="shared" si="101"/>
        <v>1</v>
      </c>
      <c r="MC70">
        <f t="shared" si="102"/>
        <v>1</v>
      </c>
      <c r="MD70">
        <f t="shared" si="103"/>
        <v>1</v>
      </c>
      <c r="ME70" s="253">
        <v>-2.7197477335400001E-2</v>
      </c>
      <c r="MF70" s="206">
        <v>42535</v>
      </c>
      <c r="MG70">
        <v>60</v>
      </c>
      <c r="MH70" t="str">
        <f t="shared" si="86"/>
        <v>TRUE</v>
      </c>
      <c r="MI70">
        <f>VLOOKUP($A70,'FuturesInfo (3)'!$A$2:$V$80,22)</f>
        <v>14</v>
      </c>
      <c r="MJ70" s="257">
        <v>2</v>
      </c>
      <c r="MK70">
        <f t="shared" si="104"/>
        <v>18</v>
      </c>
      <c r="ML70" s="139">
        <f>VLOOKUP($A70,'FuturesInfo (3)'!$A$2:$O$80,15)*MI70</f>
        <v>107881.44655806293</v>
      </c>
      <c r="MM70" s="139">
        <f>VLOOKUP($A70,'FuturesInfo (3)'!$A$2:$O$80,15)*MK70</f>
        <v>138704.71700322378</v>
      </c>
      <c r="MN70" s="200">
        <f t="shared" si="105"/>
        <v>2934.1031976730828</v>
      </c>
      <c r="MO70" s="200">
        <f t="shared" si="106"/>
        <v>3772.4183970082499</v>
      </c>
      <c r="MP70" s="200">
        <f t="shared" si="107"/>
        <v>2934.1031976730828</v>
      </c>
      <c r="MQ70" s="200">
        <f t="shared" si="108"/>
        <v>2934.1031976730828</v>
      </c>
      <c r="MR70" s="200">
        <f t="shared" si="144"/>
        <v>2934.1031976730828</v>
      </c>
      <c r="MT70">
        <f t="shared" si="110"/>
        <v>-1</v>
      </c>
      <c r="MU70" s="244">
        <v>-1</v>
      </c>
      <c r="MV70" s="218">
        <v>-1</v>
      </c>
      <c r="MW70" s="245">
        <v>5</v>
      </c>
      <c r="MX70">
        <f t="shared" si="142"/>
        <v>-1</v>
      </c>
      <c r="MY70">
        <f t="shared" si="112"/>
        <v>-1</v>
      </c>
      <c r="MZ70" s="218"/>
      <c r="NA70">
        <f t="shared" si="139"/>
        <v>0</v>
      </c>
      <c r="NB70">
        <f t="shared" si="113"/>
        <v>0</v>
      </c>
      <c r="NC70">
        <f t="shared" si="114"/>
        <v>0</v>
      </c>
      <c r="ND70">
        <f t="shared" si="115"/>
        <v>0</v>
      </c>
      <c r="NE70" s="253"/>
      <c r="NF70" s="206">
        <v>42535</v>
      </c>
      <c r="NG70">
        <v>60</v>
      </c>
      <c r="NH70" t="str">
        <f t="shared" si="87"/>
        <v>TRUE</v>
      </c>
      <c r="NI70">
        <f>VLOOKUP($A70,'FuturesInfo (3)'!$A$2:$V$80,22)</f>
        <v>14</v>
      </c>
      <c r="NJ70" s="257">
        <v>2</v>
      </c>
      <c r="NK70">
        <f t="shared" si="116"/>
        <v>11</v>
      </c>
      <c r="NL70" s="139">
        <f>VLOOKUP($A70,'FuturesInfo (3)'!$A$2:$O$80,15)*NI70</f>
        <v>107881.44655806293</v>
      </c>
      <c r="NM70" s="139">
        <f>VLOOKUP($A70,'FuturesInfo (3)'!$A$2:$O$80,15)*NK70</f>
        <v>84763.993724192303</v>
      </c>
      <c r="NN70" s="200">
        <f t="shared" si="117"/>
        <v>0</v>
      </c>
      <c r="NO70" s="200">
        <f t="shared" si="118"/>
        <v>0</v>
      </c>
      <c r="NP70" s="200">
        <f t="shared" si="119"/>
        <v>0</v>
      </c>
      <c r="NQ70" s="200">
        <f t="shared" si="120"/>
        <v>0</v>
      </c>
      <c r="NR70" s="200">
        <f t="shared" si="145"/>
        <v>0</v>
      </c>
      <c r="NT70">
        <f t="shared" si="122"/>
        <v>-1</v>
      </c>
      <c r="NU70" s="244"/>
      <c r="NV70" s="218"/>
      <c r="NW70" s="245"/>
      <c r="NX70">
        <f t="shared" si="143"/>
        <v>0</v>
      </c>
      <c r="NY70">
        <f t="shared" si="124"/>
        <v>0</v>
      </c>
      <c r="NZ70" s="218"/>
      <c r="OA70">
        <f t="shared" si="140"/>
        <v>1</v>
      </c>
      <c r="OB70">
        <f t="shared" si="125"/>
        <v>1</v>
      </c>
      <c r="OC70">
        <f t="shared" si="126"/>
        <v>1</v>
      </c>
      <c r="OD70">
        <f t="shared" si="127"/>
        <v>1</v>
      </c>
      <c r="OE70" s="253"/>
      <c r="OF70" s="206"/>
      <c r="OG70">
        <v>60</v>
      </c>
      <c r="OH70" t="str">
        <f t="shared" si="88"/>
        <v>FALSE</v>
      </c>
      <c r="OI70">
        <f>VLOOKUP($A70,'FuturesInfo (3)'!$A$2:$V$80,22)</f>
        <v>14</v>
      </c>
      <c r="OJ70" s="257"/>
      <c r="OK70">
        <f t="shared" si="128"/>
        <v>11</v>
      </c>
      <c r="OL70" s="139">
        <f>VLOOKUP($A70,'FuturesInfo (3)'!$A$2:$O$80,15)*OI70</f>
        <v>107881.44655806293</v>
      </c>
      <c r="OM70" s="139">
        <f>VLOOKUP($A70,'FuturesInfo (3)'!$A$2:$O$80,15)*OK70</f>
        <v>84763.993724192303</v>
      </c>
      <c r="ON70" s="200">
        <f t="shared" si="129"/>
        <v>0</v>
      </c>
      <c r="OO70" s="200">
        <f t="shared" si="130"/>
        <v>0</v>
      </c>
      <c r="OP70" s="200">
        <f t="shared" si="131"/>
        <v>0</v>
      </c>
      <c r="OQ70" s="200">
        <f t="shared" si="132"/>
        <v>0</v>
      </c>
      <c r="OR70" s="200">
        <f t="shared" si="146"/>
        <v>0</v>
      </c>
    </row>
    <row r="71" spans="1:408"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4"/>
        <v>0</v>
      </c>
      <c r="BH71">
        <v>1</v>
      </c>
      <c r="BI71">
        <v>1</v>
      </c>
      <c r="BJ71">
        <f t="shared" si="89"/>
        <v>1</v>
      </c>
      <c r="BK71" s="1">
        <v>4.0463741759500002E-2</v>
      </c>
      <c r="BL71" s="2">
        <v>10</v>
      </c>
      <c r="BM71">
        <v>60</v>
      </c>
      <c r="BN71" t="str">
        <f t="shared" si="135"/>
        <v>TRUE</v>
      </c>
      <c r="BO71">
        <f>VLOOKUP($A71,'FuturesInfo (3)'!$A$2:$V$80,22)</f>
        <v>1</v>
      </c>
      <c r="BP71">
        <f t="shared" si="160"/>
        <v>1</v>
      </c>
      <c r="BQ71" s="139">
        <f>VLOOKUP($A71,'FuturesInfo (3)'!$A$2:$O$80,15)*BP71</f>
        <v>55537.5</v>
      </c>
      <c r="BR71" s="145">
        <f t="shared" si="90"/>
        <v>2247.2550579682315</v>
      </c>
      <c r="BT71">
        <f t="shared" si="91"/>
        <v>1</v>
      </c>
      <c r="BU71">
        <v>1</v>
      </c>
      <c r="BV71">
        <v>-1</v>
      </c>
      <c r="BW71">
        <v>-1</v>
      </c>
      <c r="BX71">
        <f t="shared" si="161"/>
        <v>0</v>
      </c>
      <c r="BY71">
        <f t="shared" si="162"/>
        <v>1</v>
      </c>
      <c r="BZ71" s="188">
        <v>-1.0705702425199999E-2</v>
      </c>
      <c r="CA71" s="2">
        <v>10</v>
      </c>
      <c r="CB71">
        <v>60</v>
      </c>
      <c r="CC71" t="str">
        <f t="shared" si="163"/>
        <v>TRUE</v>
      </c>
      <c r="CD71">
        <f>VLOOKUP($A71,'FuturesInfo (3)'!$A$2:$V$80,22)</f>
        <v>1</v>
      </c>
      <c r="CE71">
        <f t="shared" si="75"/>
        <v>1</v>
      </c>
      <c r="CF71">
        <f t="shared" si="75"/>
        <v>1</v>
      </c>
      <c r="CG71" s="139">
        <f>VLOOKUP($A71,'FuturesInfo (3)'!$A$2:$O$80,15)*CE71</f>
        <v>55537.5</v>
      </c>
      <c r="CH71" s="145">
        <f t="shared" si="164"/>
        <v>-594.56794843954492</v>
      </c>
      <c r="CI71" s="145">
        <f t="shared" si="92"/>
        <v>594.56794843954492</v>
      </c>
      <c r="CK71">
        <f t="shared" si="165"/>
        <v>1</v>
      </c>
      <c r="CL71">
        <v>1</v>
      </c>
      <c r="CM71">
        <v>-1</v>
      </c>
      <c r="CN71">
        <v>1</v>
      </c>
      <c r="CO71">
        <f t="shared" si="136"/>
        <v>1</v>
      </c>
      <c r="CP71">
        <f t="shared" si="166"/>
        <v>0</v>
      </c>
      <c r="CQ71" s="1">
        <v>5.5212014134300002E-3</v>
      </c>
      <c r="CR71" s="2">
        <v>10</v>
      </c>
      <c r="CS71">
        <v>60</v>
      </c>
      <c r="CT71" t="str">
        <f t="shared" si="167"/>
        <v>TRUE</v>
      </c>
      <c r="CU71">
        <f>VLOOKUP($A71,'FuturesInfo (3)'!$A$2:$V$80,22)</f>
        <v>1</v>
      </c>
      <c r="CV71">
        <f t="shared" si="168"/>
        <v>1</v>
      </c>
      <c r="CW71">
        <f t="shared" si="93"/>
        <v>1</v>
      </c>
      <c r="CX71" s="139">
        <f>VLOOKUP($A71,'FuturesInfo (3)'!$A$2:$O$80,15)*CW71</f>
        <v>55537.5</v>
      </c>
      <c r="CY71" s="200">
        <f t="shared" si="169"/>
        <v>306.63372349836862</v>
      </c>
      <c r="CZ71" s="200">
        <f t="shared" si="95"/>
        <v>-306.63372349836862</v>
      </c>
      <c r="DB71">
        <f t="shared" si="81"/>
        <v>1</v>
      </c>
      <c r="DC71">
        <v>1</v>
      </c>
      <c r="DD71">
        <v>-1</v>
      </c>
      <c r="DE71">
        <v>1</v>
      </c>
      <c r="DF71">
        <f t="shared" si="137"/>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55537.5</v>
      </c>
      <c r="DP71" s="200">
        <f t="shared" si="85"/>
        <v>146.37601581386738</v>
      </c>
      <c r="DQ71" s="200">
        <f t="shared" si="97"/>
        <v>-146.37601581386738</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1273</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v>-1</v>
      </c>
      <c r="KU71">
        <v>1</v>
      </c>
      <c r="KV71" s="218">
        <v>-1</v>
      </c>
      <c r="KW71" s="245">
        <v>9</v>
      </c>
      <c r="KX71">
        <v>1</v>
      </c>
      <c r="KY71">
        <v>-1</v>
      </c>
      <c r="KZ71" s="218">
        <v>-1</v>
      </c>
      <c r="LA71">
        <v>0</v>
      </c>
      <c r="LB71">
        <v>1</v>
      </c>
      <c r="LC71">
        <v>0</v>
      </c>
      <c r="LD71">
        <v>1</v>
      </c>
      <c r="LE71" s="253">
        <v>-1.34988025256E-2</v>
      </c>
      <c r="LF71" s="206">
        <v>42531</v>
      </c>
      <c r="LG71">
        <v>60</v>
      </c>
      <c r="LH71" t="s">
        <v>1273</v>
      </c>
      <c r="LI71">
        <v>2</v>
      </c>
      <c r="LJ71" s="257">
        <v>2</v>
      </c>
      <c r="LK71">
        <v>3</v>
      </c>
      <c r="LL71" s="139">
        <v>113275</v>
      </c>
      <c r="LM71" s="139">
        <v>169912.5</v>
      </c>
      <c r="LN71" s="200">
        <v>-1529.07685608734</v>
      </c>
      <c r="LO71" s="200">
        <v>-2293.61528413101</v>
      </c>
      <c r="LP71" s="200">
        <v>1529.07685608734</v>
      </c>
      <c r="LQ71" s="200">
        <v>-1529.07685608734</v>
      </c>
      <c r="LR71" s="200">
        <v>1529.07685608734</v>
      </c>
      <c r="LT71">
        <f t="shared" si="98"/>
        <v>1</v>
      </c>
      <c r="LU71" s="244">
        <v>1</v>
      </c>
      <c r="LV71" s="218">
        <v>-1</v>
      </c>
      <c r="LW71" s="245">
        <v>2</v>
      </c>
      <c r="LX71">
        <f t="shared" si="141"/>
        <v>-1</v>
      </c>
      <c r="LY71">
        <f t="shared" si="100"/>
        <v>-1</v>
      </c>
      <c r="LZ71" s="218">
        <v>-1</v>
      </c>
      <c r="MA71">
        <f t="shared" si="138"/>
        <v>0</v>
      </c>
      <c r="MB71">
        <f t="shared" si="101"/>
        <v>1</v>
      </c>
      <c r="MC71">
        <f t="shared" si="102"/>
        <v>1</v>
      </c>
      <c r="MD71">
        <f t="shared" si="103"/>
        <v>1</v>
      </c>
      <c r="ME71" s="253">
        <v>-1.9421761200600001E-2</v>
      </c>
      <c r="MF71" s="206">
        <v>42531</v>
      </c>
      <c r="MG71">
        <v>60</v>
      </c>
      <c r="MH71" t="str">
        <f t="shared" si="86"/>
        <v>TRUE</v>
      </c>
      <c r="MI71">
        <f>VLOOKUP($A71,'FuturesInfo (3)'!$A$2:$V$80,22)</f>
        <v>1</v>
      </c>
      <c r="MJ71" s="257">
        <v>1</v>
      </c>
      <c r="MK71">
        <f t="shared" si="104"/>
        <v>1</v>
      </c>
      <c r="ML71" s="139">
        <f>VLOOKUP($A71,'FuturesInfo (3)'!$A$2:$O$80,15)*MI71</f>
        <v>55537.5</v>
      </c>
      <c r="MM71" s="139">
        <f>VLOOKUP($A71,'FuturesInfo (3)'!$A$2:$O$80,15)*MK71</f>
        <v>55537.5</v>
      </c>
      <c r="MN71" s="200">
        <f t="shared" si="105"/>
        <v>-1078.6360626783226</v>
      </c>
      <c r="MO71" s="200">
        <f t="shared" si="106"/>
        <v>-1078.6360626783226</v>
      </c>
      <c r="MP71" s="200">
        <f t="shared" si="107"/>
        <v>1078.6360626783226</v>
      </c>
      <c r="MQ71" s="200">
        <f t="shared" si="108"/>
        <v>1078.6360626783226</v>
      </c>
      <c r="MR71" s="200">
        <f t="shared" si="144"/>
        <v>1078.6360626783226</v>
      </c>
      <c r="MT71">
        <f t="shared" si="110"/>
        <v>1</v>
      </c>
      <c r="MU71" s="244">
        <v>-1</v>
      </c>
      <c r="MV71" s="218">
        <v>-1</v>
      </c>
      <c r="MW71" s="245">
        <v>-7</v>
      </c>
      <c r="MX71">
        <f t="shared" si="142"/>
        <v>-1</v>
      </c>
      <c r="MY71">
        <f t="shared" si="112"/>
        <v>1</v>
      </c>
      <c r="MZ71" s="218"/>
      <c r="NA71">
        <f t="shared" si="139"/>
        <v>0</v>
      </c>
      <c r="NB71">
        <f t="shared" si="113"/>
        <v>0</v>
      </c>
      <c r="NC71">
        <f t="shared" si="114"/>
        <v>0</v>
      </c>
      <c r="ND71">
        <f t="shared" si="115"/>
        <v>0</v>
      </c>
      <c r="NE71" s="253"/>
      <c r="NF71" s="206">
        <v>42531</v>
      </c>
      <c r="NG71">
        <v>60</v>
      </c>
      <c r="NH71" t="str">
        <f t="shared" si="87"/>
        <v>TRUE</v>
      </c>
      <c r="NI71">
        <f>VLOOKUP($A71,'FuturesInfo (3)'!$A$2:$V$80,22)</f>
        <v>1</v>
      </c>
      <c r="NJ71" s="257">
        <v>2</v>
      </c>
      <c r="NK71">
        <f t="shared" si="116"/>
        <v>1</v>
      </c>
      <c r="NL71" s="139">
        <f>VLOOKUP($A71,'FuturesInfo (3)'!$A$2:$O$80,15)*NI71</f>
        <v>55537.5</v>
      </c>
      <c r="NM71" s="139">
        <f>VLOOKUP($A71,'FuturesInfo (3)'!$A$2:$O$80,15)*NK71</f>
        <v>55537.5</v>
      </c>
      <c r="NN71" s="200">
        <f t="shared" si="117"/>
        <v>0</v>
      </c>
      <c r="NO71" s="200">
        <f t="shared" si="118"/>
        <v>0</v>
      </c>
      <c r="NP71" s="200">
        <f t="shared" si="119"/>
        <v>0</v>
      </c>
      <c r="NQ71" s="200">
        <f t="shared" si="120"/>
        <v>0</v>
      </c>
      <c r="NR71" s="200">
        <f t="shared" si="145"/>
        <v>0</v>
      </c>
      <c r="NT71">
        <f t="shared" si="122"/>
        <v>-1</v>
      </c>
      <c r="NU71" s="244"/>
      <c r="NV71" s="218"/>
      <c r="NW71" s="245"/>
      <c r="NX71">
        <f t="shared" si="143"/>
        <v>0</v>
      </c>
      <c r="NY71">
        <f t="shared" si="124"/>
        <v>0</v>
      </c>
      <c r="NZ71" s="218"/>
      <c r="OA71">
        <f t="shared" si="140"/>
        <v>1</v>
      </c>
      <c r="OB71">
        <f t="shared" si="125"/>
        <v>1</v>
      </c>
      <c r="OC71">
        <f t="shared" si="126"/>
        <v>1</v>
      </c>
      <c r="OD71">
        <f t="shared" si="127"/>
        <v>1</v>
      </c>
      <c r="OE71" s="253"/>
      <c r="OF71" s="206"/>
      <c r="OG71">
        <v>60</v>
      </c>
      <c r="OH71" t="str">
        <f t="shared" si="88"/>
        <v>FALSE</v>
      </c>
      <c r="OI71">
        <f>VLOOKUP($A71,'FuturesInfo (3)'!$A$2:$V$80,22)</f>
        <v>1</v>
      </c>
      <c r="OJ71" s="257"/>
      <c r="OK71">
        <f t="shared" si="128"/>
        <v>1</v>
      </c>
      <c r="OL71" s="139">
        <f>VLOOKUP($A71,'FuturesInfo (3)'!$A$2:$O$80,15)*OI71</f>
        <v>55537.5</v>
      </c>
      <c r="OM71" s="139">
        <f>VLOOKUP($A71,'FuturesInfo (3)'!$A$2:$O$80,15)*OK71</f>
        <v>55537.5</v>
      </c>
      <c r="ON71" s="200">
        <f t="shared" si="129"/>
        <v>0</v>
      </c>
      <c r="OO71" s="200">
        <f t="shared" si="130"/>
        <v>0</v>
      </c>
      <c r="OP71" s="200">
        <f t="shared" si="131"/>
        <v>0</v>
      </c>
      <c r="OQ71" s="200">
        <f t="shared" si="132"/>
        <v>0</v>
      </c>
      <c r="OR71" s="200">
        <f t="shared" si="146"/>
        <v>0</v>
      </c>
    </row>
    <row r="72" spans="1:408"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4"/>
        <v>2</v>
      </c>
      <c r="BH72">
        <v>1</v>
      </c>
      <c r="BI72">
        <v>1</v>
      </c>
      <c r="BJ72">
        <f t="shared" si="89"/>
        <v>1</v>
      </c>
      <c r="BK72" s="1">
        <v>3.8483630097600002E-2</v>
      </c>
      <c r="BL72" s="2">
        <v>10</v>
      </c>
      <c r="BM72">
        <v>60</v>
      </c>
      <c r="BN72" t="str">
        <f t="shared" si="135"/>
        <v>TRUE</v>
      </c>
      <c r="BO72">
        <f>VLOOKUP($A72,'FuturesInfo (3)'!$A$2:$V$80,22)</f>
        <v>3</v>
      </c>
      <c r="BP72">
        <f t="shared" si="160"/>
        <v>3</v>
      </c>
      <c r="BQ72" s="139">
        <f>VLOOKUP($A72,'FuturesInfo (3)'!$A$2:$O$80,15)*BP72</f>
        <v>64982.399999999994</v>
      </c>
      <c r="BR72" s="145">
        <f t="shared" si="90"/>
        <v>2500.7586444542821</v>
      </c>
      <c r="BT72">
        <f t="shared" si="91"/>
        <v>1</v>
      </c>
      <c r="BU72">
        <v>1</v>
      </c>
      <c r="BV72">
        <v>1</v>
      </c>
      <c r="BW72">
        <v>1</v>
      </c>
      <c r="BX72">
        <f t="shared" si="161"/>
        <v>1</v>
      </c>
      <c r="BY72">
        <f t="shared" si="162"/>
        <v>1</v>
      </c>
      <c r="BZ72" s="188">
        <v>3.7057522123899997E-2</v>
      </c>
      <c r="CA72" s="2">
        <v>10</v>
      </c>
      <c r="CB72">
        <v>60</v>
      </c>
      <c r="CC72" t="str">
        <f t="shared" si="163"/>
        <v>TRUE</v>
      </c>
      <c r="CD72">
        <f>VLOOKUP($A72,'FuturesInfo (3)'!$A$2:$V$80,22)</f>
        <v>3</v>
      </c>
      <c r="CE72">
        <f t="shared" si="75"/>
        <v>3</v>
      </c>
      <c r="CF72">
        <f t="shared" si="75"/>
        <v>3</v>
      </c>
      <c r="CG72" s="139">
        <f>VLOOKUP($A72,'FuturesInfo (3)'!$A$2:$O$80,15)*CE72</f>
        <v>64982.399999999994</v>
      </c>
      <c r="CH72" s="145">
        <f t="shared" si="164"/>
        <v>2408.0867256641191</v>
      </c>
      <c r="CI72" s="145">
        <f t="shared" si="92"/>
        <v>2408.0867256641191</v>
      </c>
      <c r="CK72">
        <f t="shared" si="165"/>
        <v>1</v>
      </c>
      <c r="CL72">
        <v>1</v>
      </c>
      <c r="CM72">
        <v>1</v>
      </c>
      <c r="CN72">
        <v>1</v>
      </c>
      <c r="CO72">
        <f t="shared" si="136"/>
        <v>1</v>
      </c>
      <c r="CP72">
        <f t="shared" si="166"/>
        <v>1</v>
      </c>
      <c r="CQ72" s="1">
        <v>1.6000000000000001E-3</v>
      </c>
      <c r="CR72" s="2">
        <v>10</v>
      </c>
      <c r="CS72">
        <v>60</v>
      </c>
      <c r="CT72" t="str">
        <f t="shared" si="167"/>
        <v>TRUE</v>
      </c>
      <c r="CU72">
        <f>VLOOKUP($A72,'FuturesInfo (3)'!$A$2:$V$80,22)</f>
        <v>3</v>
      </c>
      <c r="CV72">
        <f t="shared" si="168"/>
        <v>4</v>
      </c>
      <c r="CW72">
        <f t="shared" si="93"/>
        <v>3</v>
      </c>
      <c r="CX72" s="139">
        <f>VLOOKUP($A72,'FuturesInfo (3)'!$A$2:$O$80,15)*CW72</f>
        <v>64982.399999999994</v>
      </c>
      <c r="CY72" s="200">
        <f t="shared" si="169"/>
        <v>103.97184</v>
      </c>
      <c r="CZ72" s="200">
        <f t="shared" si="95"/>
        <v>103.97184</v>
      </c>
      <c r="DB72">
        <f t="shared" si="81"/>
        <v>1</v>
      </c>
      <c r="DC72">
        <v>1</v>
      </c>
      <c r="DD72">
        <v>1</v>
      </c>
      <c r="DE72">
        <v>1</v>
      </c>
      <c r="DF72">
        <f t="shared" si="137"/>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64982.399999999994</v>
      </c>
      <c r="DP72" s="200">
        <f t="shared" si="85"/>
        <v>761.24217252718654</v>
      </c>
      <c r="DQ72" s="200">
        <f t="shared" si="97"/>
        <v>761.24217252718654</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1273</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v>1</v>
      </c>
      <c r="KU72">
        <v>1</v>
      </c>
      <c r="KV72" s="218">
        <v>1</v>
      </c>
      <c r="KW72" s="245">
        <v>17</v>
      </c>
      <c r="KX72">
        <v>1</v>
      </c>
      <c r="KY72">
        <v>1</v>
      </c>
      <c r="KZ72" s="218">
        <v>-1</v>
      </c>
      <c r="LA72">
        <v>0</v>
      </c>
      <c r="LB72">
        <v>0</v>
      </c>
      <c r="LC72">
        <v>0</v>
      </c>
      <c r="LD72">
        <v>0</v>
      </c>
      <c r="LE72" s="253">
        <v>-7.0351758794000002E-3</v>
      </c>
      <c r="LF72" s="206">
        <v>42514</v>
      </c>
      <c r="LG72">
        <v>60</v>
      </c>
      <c r="LH72" t="s">
        <v>1273</v>
      </c>
      <c r="LI72">
        <v>3</v>
      </c>
      <c r="LJ72" s="257">
        <v>2</v>
      </c>
      <c r="LK72">
        <v>4</v>
      </c>
      <c r="LL72" s="139">
        <v>66393.600000000006</v>
      </c>
      <c r="LM72" s="139">
        <v>88524.800000000003</v>
      </c>
      <c r="LN72" s="200">
        <v>-467.09065326653189</v>
      </c>
      <c r="LO72" s="200">
        <v>-622.78753768870911</v>
      </c>
      <c r="LP72" s="200">
        <v>-467.09065326653189</v>
      </c>
      <c r="LQ72" s="200">
        <v>-467.09065326653189</v>
      </c>
      <c r="LR72" s="200">
        <v>-467.09065326653189</v>
      </c>
      <c r="LT72">
        <f t="shared" si="98"/>
        <v>1</v>
      </c>
      <c r="LU72" s="244">
        <v>1</v>
      </c>
      <c r="LV72" s="218">
        <v>1</v>
      </c>
      <c r="LW72" s="245">
        <v>18</v>
      </c>
      <c r="LX72">
        <f t="shared" si="141"/>
        <v>1</v>
      </c>
      <c r="LY72">
        <f t="shared" si="100"/>
        <v>1</v>
      </c>
      <c r="LZ72" s="218">
        <v>-1</v>
      </c>
      <c r="MA72">
        <f t="shared" si="138"/>
        <v>0</v>
      </c>
      <c r="MB72">
        <f t="shared" si="101"/>
        <v>0</v>
      </c>
      <c r="MC72">
        <f t="shared" si="102"/>
        <v>0</v>
      </c>
      <c r="MD72">
        <f t="shared" si="103"/>
        <v>0</v>
      </c>
      <c r="ME72" s="253">
        <v>-2.1255060728699999E-2</v>
      </c>
      <c r="MF72" s="206">
        <v>42514</v>
      </c>
      <c r="MG72">
        <v>60</v>
      </c>
      <c r="MH72" t="str">
        <f t="shared" si="86"/>
        <v>TRUE</v>
      </c>
      <c r="MI72">
        <f>VLOOKUP($A72,'FuturesInfo (3)'!$A$2:$V$80,22)</f>
        <v>3</v>
      </c>
      <c r="MJ72" s="257">
        <v>1</v>
      </c>
      <c r="MK72">
        <f t="shared" si="104"/>
        <v>3</v>
      </c>
      <c r="ML72" s="139">
        <f>VLOOKUP($A72,'FuturesInfo (3)'!$A$2:$O$80,15)*MI72</f>
        <v>64982.399999999994</v>
      </c>
      <c r="MM72" s="139">
        <f>VLOOKUP($A72,'FuturesInfo (3)'!$A$2:$O$80,15)*MK72</f>
        <v>64982.399999999994</v>
      </c>
      <c r="MN72" s="200">
        <f t="shared" si="105"/>
        <v>-1381.2048582966747</v>
      </c>
      <c r="MO72" s="200">
        <f t="shared" si="106"/>
        <v>-1381.2048582966747</v>
      </c>
      <c r="MP72" s="200">
        <f t="shared" si="107"/>
        <v>-1381.2048582966747</v>
      </c>
      <c r="MQ72" s="200">
        <f t="shared" si="108"/>
        <v>-1381.2048582966747</v>
      </c>
      <c r="MR72" s="200">
        <f t="shared" si="144"/>
        <v>-1381.2048582966747</v>
      </c>
      <c r="MT72">
        <f t="shared" si="110"/>
        <v>1</v>
      </c>
      <c r="MU72" s="244">
        <v>-1</v>
      </c>
      <c r="MV72" s="218">
        <v>1</v>
      </c>
      <c r="MW72" s="245">
        <v>19</v>
      </c>
      <c r="MX72">
        <f t="shared" si="142"/>
        <v>1</v>
      </c>
      <c r="MY72">
        <f t="shared" si="112"/>
        <v>1</v>
      </c>
      <c r="MZ72" s="218"/>
      <c r="NA72">
        <f t="shared" si="139"/>
        <v>0</v>
      </c>
      <c r="NB72">
        <f t="shared" si="113"/>
        <v>0</v>
      </c>
      <c r="NC72">
        <f t="shared" si="114"/>
        <v>0</v>
      </c>
      <c r="ND72">
        <f t="shared" si="115"/>
        <v>0</v>
      </c>
      <c r="NE72" s="253"/>
      <c r="NF72" s="206">
        <v>42514</v>
      </c>
      <c r="NG72">
        <v>60</v>
      </c>
      <c r="NH72" t="str">
        <f t="shared" si="87"/>
        <v>TRUE</v>
      </c>
      <c r="NI72">
        <f>VLOOKUP($A72,'FuturesInfo (3)'!$A$2:$V$80,22)</f>
        <v>3</v>
      </c>
      <c r="NJ72" s="257">
        <v>1</v>
      </c>
      <c r="NK72">
        <f t="shared" si="116"/>
        <v>4</v>
      </c>
      <c r="NL72" s="139">
        <f>VLOOKUP($A72,'FuturesInfo (3)'!$A$2:$O$80,15)*NI72</f>
        <v>64982.399999999994</v>
      </c>
      <c r="NM72" s="139">
        <f>VLOOKUP($A72,'FuturesInfo (3)'!$A$2:$O$80,15)*NK72</f>
        <v>86643.199999999997</v>
      </c>
      <c r="NN72" s="200">
        <f t="shared" si="117"/>
        <v>0</v>
      </c>
      <c r="NO72" s="200">
        <f t="shared" si="118"/>
        <v>0</v>
      </c>
      <c r="NP72" s="200">
        <f t="shared" si="119"/>
        <v>0</v>
      </c>
      <c r="NQ72" s="200">
        <f t="shared" si="120"/>
        <v>0</v>
      </c>
      <c r="NR72" s="200">
        <f t="shared" si="145"/>
        <v>0</v>
      </c>
      <c r="NT72">
        <f t="shared" si="122"/>
        <v>-1</v>
      </c>
      <c r="NU72" s="244"/>
      <c r="NV72" s="218"/>
      <c r="NW72" s="245"/>
      <c r="NX72">
        <f t="shared" si="143"/>
        <v>0</v>
      </c>
      <c r="NY72">
        <f t="shared" si="124"/>
        <v>0</v>
      </c>
      <c r="NZ72" s="218"/>
      <c r="OA72">
        <f t="shared" si="140"/>
        <v>1</v>
      </c>
      <c r="OB72">
        <f t="shared" si="125"/>
        <v>1</v>
      </c>
      <c r="OC72">
        <f t="shared" si="126"/>
        <v>1</v>
      </c>
      <c r="OD72">
        <f t="shared" si="127"/>
        <v>1</v>
      </c>
      <c r="OE72" s="253"/>
      <c r="OF72" s="206"/>
      <c r="OG72">
        <v>60</v>
      </c>
      <c r="OH72" t="str">
        <f t="shared" si="88"/>
        <v>FALSE</v>
      </c>
      <c r="OI72">
        <f>VLOOKUP($A72,'FuturesInfo (3)'!$A$2:$V$80,22)</f>
        <v>3</v>
      </c>
      <c r="OJ72" s="257"/>
      <c r="OK72">
        <f t="shared" si="128"/>
        <v>2</v>
      </c>
      <c r="OL72" s="139">
        <f>VLOOKUP($A72,'FuturesInfo (3)'!$A$2:$O$80,15)*OI72</f>
        <v>64982.399999999994</v>
      </c>
      <c r="OM72" s="139">
        <f>VLOOKUP($A72,'FuturesInfo (3)'!$A$2:$O$80,15)*OK72</f>
        <v>43321.599999999999</v>
      </c>
      <c r="ON72" s="200">
        <f t="shared" si="129"/>
        <v>0</v>
      </c>
      <c r="OO72" s="200">
        <f t="shared" si="130"/>
        <v>0</v>
      </c>
      <c r="OP72" s="200">
        <f t="shared" si="131"/>
        <v>0</v>
      </c>
      <c r="OQ72" s="200">
        <f t="shared" si="132"/>
        <v>0</v>
      </c>
      <c r="OR72" s="200">
        <f t="shared" si="146"/>
        <v>0</v>
      </c>
    </row>
    <row r="73" spans="1:408"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4"/>
        <v>0</v>
      </c>
      <c r="BH73">
        <v>1</v>
      </c>
      <c r="BI73">
        <v>-1</v>
      </c>
      <c r="BJ73">
        <f t="shared" si="89"/>
        <v>0</v>
      </c>
      <c r="BK73" s="1">
        <v>-2.07591933571E-3</v>
      </c>
      <c r="BL73" s="2">
        <v>10</v>
      </c>
      <c r="BM73">
        <v>60</v>
      </c>
      <c r="BN73" t="str">
        <f t="shared" si="135"/>
        <v>TRUE</v>
      </c>
      <c r="BO73">
        <f>VLOOKUP($A73,'FuturesInfo (3)'!$A$2:$V$80,22)</f>
        <v>2</v>
      </c>
      <c r="BP73">
        <f t="shared" si="160"/>
        <v>2</v>
      </c>
      <c r="BQ73" s="139">
        <f>VLOOKUP($A73,'FuturesInfo (3)'!$A$2:$O$80,15)*BP73</f>
        <v>261274.99999999997</v>
      </c>
      <c r="BR73" s="145">
        <f t="shared" si="90"/>
        <v>-542.38582443763016</v>
      </c>
      <c r="BT73">
        <f t="shared" si="91"/>
        <v>1</v>
      </c>
      <c r="BU73">
        <v>1</v>
      </c>
      <c r="BV73">
        <v>1</v>
      </c>
      <c r="BW73">
        <v>1</v>
      </c>
      <c r="BX73">
        <f t="shared" si="161"/>
        <v>1</v>
      </c>
      <c r="BY73">
        <f t="shared" si="162"/>
        <v>1</v>
      </c>
      <c r="BZ73" s="188">
        <v>1.4363546310100001E-2</v>
      </c>
      <c r="CA73" s="2">
        <v>10</v>
      </c>
      <c r="CB73">
        <v>60</v>
      </c>
      <c r="CC73" t="str">
        <f t="shared" si="163"/>
        <v>TRUE</v>
      </c>
      <c r="CD73">
        <f>VLOOKUP($A73,'FuturesInfo (3)'!$A$2:$V$80,22)</f>
        <v>2</v>
      </c>
      <c r="CE73">
        <f t="shared" si="75"/>
        <v>2</v>
      </c>
      <c r="CF73">
        <f t="shared" si="75"/>
        <v>2</v>
      </c>
      <c r="CG73" s="139">
        <f>VLOOKUP($A73,'FuturesInfo (3)'!$A$2:$O$80,15)*CE73</f>
        <v>261274.99999999997</v>
      </c>
      <c r="CH73" s="145">
        <f t="shared" si="164"/>
        <v>3752.8355621713772</v>
      </c>
      <c r="CI73" s="145">
        <f t="shared" si="92"/>
        <v>3752.8355621713772</v>
      </c>
      <c r="CK73">
        <f t="shared" si="165"/>
        <v>1</v>
      </c>
      <c r="CL73">
        <v>1</v>
      </c>
      <c r="CM73">
        <v>1</v>
      </c>
      <c r="CN73">
        <v>1</v>
      </c>
      <c r="CO73">
        <f t="shared" si="136"/>
        <v>1</v>
      </c>
      <c r="CP73">
        <f t="shared" si="166"/>
        <v>1</v>
      </c>
      <c r="CQ73" s="1">
        <v>7.32421875E-3</v>
      </c>
      <c r="CR73" s="2">
        <v>10</v>
      </c>
      <c r="CS73">
        <v>60</v>
      </c>
      <c r="CT73" t="str">
        <f t="shared" si="167"/>
        <v>TRUE</v>
      </c>
      <c r="CU73">
        <f>VLOOKUP($A73,'FuturesInfo (3)'!$A$2:$V$80,22)</f>
        <v>2</v>
      </c>
      <c r="CV73">
        <f t="shared" si="168"/>
        <v>3</v>
      </c>
      <c r="CW73">
        <f t="shared" si="93"/>
        <v>2</v>
      </c>
      <c r="CX73" s="139">
        <f>VLOOKUP($A73,'FuturesInfo (3)'!$A$2:$O$80,15)*CW73</f>
        <v>261274.99999999997</v>
      </c>
      <c r="CY73" s="200">
        <f t="shared" si="169"/>
        <v>1913.6352539062498</v>
      </c>
      <c r="CZ73" s="200">
        <f t="shared" si="95"/>
        <v>1913.6352539062498</v>
      </c>
      <c r="DB73">
        <f t="shared" si="81"/>
        <v>1</v>
      </c>
      <c r="DC73">
        <v>-1</v>
      </c>
      <c r="DD73">
        <v>1</v>
      </c>
      <c r="DE73">
        <v>1</v>
      </c>
      <c r="DF73">
        <f t="shared" si="137"/>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261274.99999999997</v>
      </c>
      <c r="DP73" s="200">
        <f t="shared" si="85"/>
        <v>-1215.8216190017465</v>
      </c>
      <c r="DQ73" s="200">
        <f t="shared" si="97"/>
        <v>1215.8216190017465</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1273</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v>1</v>
      </c>
      <c r="KU73">
        <v>1</v>
      </c>
      <c r="KV73" s="218">
        <v>1</v>
      </c>
      <c r="KW73" s="245">
        <v>-7</v>
      </c>
      <c r="KX73">
        <v>1</v>
      </c>
      <c r="KY73">
        <v>-1</v>
      </c>
      <c r="KZ73" s="218">
        <v>-1</v>
      </c>
      <c r="LA73">
        <v>0</v>
      </c>
      <c r="LB73">
        <v>0</v>
      </c>
      <c r="LC73">
        <v>0</v>
      </c>
      <c r="LD73">
        <v>1</v>
      </c>
      <c r="LE73" s="253">
        <v>-1.8164435946500001E-3</v>
      </c>
      <c r="LF73" s="206">
        <v>42529</v>
      </c>
      <c r="LG73">
        <v>60</v>
      </c>
      <c r="LH73" t="s">
        <v>1273</v>
      </c>
      <c r="LI73">
        <v>2</v>
      </c>
      <c r="LJ73" s="257">
        <v>2</v>
      </c>
      <c r="LK73">
        <v>3</v>
      </c>
      <c r="LL73" s="139">
        <v>261025</v>
      </c>
      <c r="LM73" s="139">
        <v>391537.5</v>
      </c>
      <c r="LN73" s="200">
        <v>-474.13718929351626</v>
      </c>
      <c r="LO73" s="200">
        <v>-711.20578394027439</v>
      </c>
      <c r="LP73" s="200">
        <v>-474.13718929351626</v>
      </c>
      <c r="LQ73" s="200">
        <v>-474.13718929351626</v>
      </c>
      <c r="LR73" s="200">
        <v>474.13718929351626</v>
      </c>
      <c r="LT73">
        <f t="shared" si="98"/>
        <v>1</v>
      </c>
      <c r="LU73" s="244">
        <v>1</v>
      </c>
      <c r="LV73" s="218">
        <v>1</v>
      </c>
      <c r="LW73" s="245">
        <v>3</v>
      </c>
      <c r="LX73">
        <f t="shared" si="141"/>
        <v>1</v>
      </c>
      <c r="LY73">
        <f t="shared" si="100"/>
        <v>1</v>
      </c>
      <c r="LZ73" s="218">
        <v>1</v>
      </c>
      <c r="MA73">
        <f t="shared" si="138"/>
        <v>1</v>
      </c>
      <c r="MB73">
        <f t="shared" si="101"/>
        <v>1</v>
      </c>
      <c r="MC73">
        <f t="shared" si="102"/>
        <v>1</v>
      </c>
      <c r="MD73">
        <f t="shared" si="103"/>
        <v>1</v>
      </c>
      <c r="ME73" s="253">
        <v>9.5776266641099997E-4</v>
      </c>
      <c r="MF73" s="206">
        <v>42529</v>
      </c>
      <c r="MG73">
        <v>60</v>
      </c>
      <c r="MH73" t="str">
        <f t="shared" si="86"/>
        <v>TRUE</v>
      </c>
      <c r="MI73">
        <f>VLOOKUP($A73,'FuturesInfo (3)'!$A$2:$V$80,22)</f>
        <v>2</v>
      </c>
      <c r="MJ73" s="257">
        <v>2</v>
      </c>
      <c r="MK73">
        <f t="shared" si="104"/>
        <v>3</v>
      </c>
      <c r="ML73" s="139">
        <f>VLOOKUP($A73,'FuturesInfo (3)'!$A$2:$O$80,15)*MI73</f>
        <v>261274.99999999997</v>
      </c>
      <c r="MM73" s="139">
        <f>VLOOKUP($A73,'FuturesInfo (3)'!$A$2:$O$80,15)*MK73</f>
        <v>391912.49999999994</v>
      </c>
      <c r="MN73" s="200">
        <f t="shared" si="105"/>
        <v>250.23944066653399</v>
      </c>
      <c r="MO73" s="200">
        <f t="shared" si="106"/>
        <v>375.35916099980096</v>
      </c>
      <c r="MP73" s="200">
        <f t="shared" si="107"/>
        <v>250.23944066653399</v>
      </c>
      <c r="MQ73" s="200">
        <f t="shared" si="108"/>
        <v>250.23944066653399</v>
      </c>
      <c r="MR73" s="200">
        <f t="shared" si="144"/>
        <v>250.23944066653399</v>
      </c>
      <c r="MT73">
        <f t="shared" si="110"/>
        <v>1</v>
      </c>
      <c r="MU73" s="244">
        <v>1</v>
      </c>
      <c r="MV73" s="218">
        <v>1</v>
      </c>
      <c r="MW73" s="245">
        <v>-9</v>
      </c>
      <c r="MX73">
        <f t="shared" si="142"/>
        <v>-1</v>
      </c>
      <c r="MY73">
        <f t="shared" si="112"/>
        <v>-1</v>
      </c>
      <c r="MZ73" s="218"/>
      <c r="NA73">
        <f t="shared" si="139"/>
        <v>0</v>
      </c>
      <c r="NB73">
        <f t="shared" si="113"/>
        <v>0</v>
      </c>
      <c r="NC73">
        <f t="shared" si="114"/>
        <v>0</v>
      </c>
      <c r="ND73">
        <f t="shared" si="115"/>
        <v>0</v>
      </c>
      <c r="NE73" s="253"/>
      <c r="NF73" s="206">
        <v>42529</v>
      </c>
      <c r="NG73">
        <v>60</v>
      </c>
      <c r="NH73" t="str">
        <f t="shared" si="87"/>
        <v>TRUE</v>
      </c>
      <c r="NI73">
        <f>VLOOKUP($A73,'FuturesInfo (3)'!$A$2:$V$80,22)</f>
        <v>2</v>
      </c>
      <c r="NJ73" s="257">
        <v>2</v>
      </c>
      <c r="NK73">
        <f t="shared" si="116"/>
        <v>2</v>
      </c>
      <c r="NL73" s="139">
        <f>VLOOKUP($A73,'FuturesInfo (3)'!$A$2:$O$80,15)*NI73</f>
        <v>261274.99999999997</v>
      </c>
      <c r="NM73" s="139">
        <f>VLOOKUP($A73,'FuturesInfo (3)'!$A$2:$O$80,15)*NK73</f>
        <v>261274.99999999997</v>
      </c>
      <c r="NN73" s="200">
        <f t="shared" si="117"/>
        <v>0</v>
      </c>
      <c r="NO73" s="200">
        <f t="shared" si="118"/>
        <v>0</v>
      </c>
      <c r="NP73" s="200">
        <f t="shared" si="119"/>
        <v>0</v>
      </c>
      <c r="NQ73" s="200">
        <f t="shared" si="120"/>
        <v>0</v>
      </c>
      <c r="NR73" s="200">
        <f t="shared" si="145"/>
        <v>0</v>
      </c>
      <c r="NT73">
        <f t="shared" si="122"/>
        <v>1</v>
      </c>
      <c r="NU73" s="244"/>
      <c r="NV73" s="218"/>
      <c r="NW73" s="245"/>
      <c r="NX73">
        <f t="shared" si="143"/>
        <v>0</v>
      </c>
      <c r="NY73">
        <f t="shared" si="124"/>
        <v>0</v>
      </c>
      <c r="NZ73" s="218"/>
      <c r="OA73">
        <f t="shared" si="140"/>
        <v>1</v>
      </c>
      <c r="OB73">
        <f t="shared" si="125"/>
        <v>1</v>
      </c>
      <c r="OC73">
        <f t="shared" si="126"/>
        <v>1</v>
      </c>
      <c r="OD73">
        <f t="shared" si="127"/>
        <v>1</v>
      </c>
      <c r="OE73" s="253"/>
      <c r="OF73" s="206"/>
      <c r="OG73">
        <v>60</v>
      </c>
      <c r="OH73" t="str">
        <f t="shared" si="88"/>
        <v>FALSE</v>
      </c>
      <c r="OI73">
        <f>VLOOKUP($A73,'FuturesInfo (3)'!$A$2:$V$80,22)</f>
        <v>2</v>
      </c>
      <c r="OJ73" s="257"/>
      <c r="OK73">
        <f t="shared" si="128"/>
        <v>2</v>
      </c>
      <c r="OL73" s="139">
        <f>VLOOKUP($A73,'FuturesInfo (3)'!$A$2:$O$80,15)*OI73</f>
        <v>261274.99999999997</v>
      </c>
      <c r="OM73" s="139">
        <f>VLOOKUP($A73,'FuturesInfo (3)'!$A$2:$O$80,15)*OK73</f>
        <v>261274.99999999997</v>
      </c>
      <c r="ON73" s="200">
        <f t="shared" si="129"/>
        <v>0</v>
      </c>
      <c r="OO73" s="200">
        <f t="shared" si="130"/>
        <v>0</v>
      </c>
      <c r="OP73" s="200">
        <f t="shared" si="131"/>
        <v>0</v>
      </c>
      <c r="OQ73" s="200">
        <f t="shared" si="132"/>
        <v>0</v>
      </c>
      <c r="OR73" s="200">
        <f t="shared" si="146"/>
        <v>0</v>
      </c>
    </row>
    <row r="74" spans="1:408"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4"/>
        <v>0</v>
      </c>
      <c r="BH74">
        <v>-1</v>
      </c>
      <c r="BI74">
        <v>1</v>
      </c>
      <c r="BJ74">
        <f t="shared" si="89"/>
        <v>0</v>
      </c>
      <c r="BK74" s="1">
        <v>6.1530733973799998E-3</v>
      </c>
      <c r="BL74" s="2">
        <v>10</v>
      </c>
      <c r="BM74">
        <v>60</v>
      </c>
      <c r="BN74" t="str">
        <f t="shared" si="135"/>
        <v>TRUE</v>
      </c>
      <c r="BO74">
        <f>VLOOKUP($A74,'FuturesInfo (3)'!$A$2:$V$80,22)</f>
        <v>1</v>
      </c>
      <c r="BP74">
        <f t="shared" si="160"/>
        <v>1</v>
      </c>
      <c r="BQ74" s="139">
        <f>VLOOKUP($A74,'FuturesInfo (3)'!$A$2:$O$80,15)*BP74</f>
        <v>86595</v>
      </c>
      <c r="BR74" s="145">
        <f t="shared" si="90"/>
        <v>-532.82539084612108</v>
      </c>
      <c r="BT74">
        <f t="shared" si="91"/>
        <v>-1</v>
      </c>
      <c r="BU74">
        <v>-1</v>
      </c>
      <c r="BV74">
        <v>-1</v>
      </c>
      <c r="BW74">
        <v>1</v>
      </c>
      <c r="BX74">
        <f t="shared" si="161"/>
        <v>0</v>
      </c>
      <c r="BY74">
        <f t="shared" si="162"/>
        <v>0</v>
      </c>
      <c r="BZ74" s="188">
        <v>2.1216848673900002E-2</v>
      </c>
      <c r="CA74" s="2">
        <v>10</v>
      </c>
      <c r="CB74">
        <v>60</v>
      </c>
      <c r="CC74" t="str">
        <f t="shared" si="163"/>
        <v>TRUE</v>
      </c>
      <c r="CD74">
        <f>VLOOKUP($A74,'FuturesInfo (3)'!$A$2:$V$80,22)</f>
        <v>1</v>
      </c>
      <c r="CE74">
        <f t="shared" si="75"/>
        <v>1</v>
      </c>
      <c r="CF74">
        <f t="shared" si="75"/>
        <v>1</v>
      </c>
      <c r="CG74" s="139">
        <f>VLOOKUP($A74,'FuturesInfo (3)'!$A$2:$O$80,15)*CE74</f>
        <v>86595</v>
      </c>
      <c r="CH74" s="145">
        <f t="shared" si="164"/>
        <v>-1837.2730109163706</v>
      </c>
      <c r="CI74" s="145">
        <f t="shared" si="92"/>
        <v>-1837.2730109163706</v>
      </c>
      <c r="CK74">
        <f t="shared" si="165"/>
        <v>-1</v>
      </c>
      <c r="CL74">
        <v>1</v>
      </c>
      <c r="CM74">
        <v>-1</v>
      </c>
      <c r="CN74">
        <v>1</v>
      </c>
      <c r="CO74">
        <f t="shared" si="136"/>
        <v>1</v>
      </c>
      <c r="CP74">
        <f t="shared" si="166"/>
        <v>0</v>
      </c>
      <c r="CQ74" s="1">
        <v>5.0106935533100003E-3</v>
      </c>
      <c r="CR74" s="2">
        <v>10</v>
      </c>
      <c r="CS74">
        <v>60</v>
      </c>
      <c r="CT74" t="str">
        <f t="shared" si="167"/>
        <v>TRUE</v>
      </c>
      <c r="CU74">
        <f>VLOOKUP($A74,'FuturesInfo (3)'!$A$2:$V$80,22)</f>
        <v>1</v>
      </c>
      <c r="CV74">
        <f t="shared" si="168"/>
        <v>1</v>
      </c>
      <c r="CW74">
        <f t="shared" si="93"/>
        <v>1</v>
      </c>
      <c r="CX74" s="139">
        <f>VLOOKUP($A74,'FuturesInfo (3)'!$A$2:$O$80,15)*CW74</f>
        <v>86595</v>
      </c>
      <c r="CY74" s="200">
        <f t="shared" si="169"/>
        <v>433.90100824887946</v>
      </c>
      <c r="CZ74" s="200">
        <f t="shared" si="95"/>
        <v>-433.90100824887946</v>
      </c>
      <c r="DB74">
        <f t="shared" si="81"/>
        <v>1</v>
      </c>
      <c r="DC74">
        <v>1</v>
      </c>
      <c r="DD74">
        <v>-1</v>
      </c>
      <c r="DE74">
        <v>-1</v>
      </c>
      <c r="DF74">
        <f t="shared" si="137"/>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86595</v>
      </c>
      <c r="DP74" s="200">
        <f t="shared" si="85"/>
        <v>-279.04997871979111</v>
      </c>
      <c r="DQ74" s="200">
        <f t="shared" si="97"/>
        <v>279.04997871979111</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1273</v>
      </c>
      <c r="KI74">
        <v>1</v>
      </c>
      <c r="KJ74" s="257">
        <v>2</v>
      </c>
      <c r="KK74">
        <v>1</v>
      </c>
      <c r="KL74" s="139">
        <v>87055</v>
      </c>
      <c r="KM74" s="139">
        <v>87055</v>
      </c>
      <c r="KN74" s="200">
        <v>-969.0907025654991</v>
      </c>
      <c r="KO74" s="200">
        <v>-969.0907025654991</v>
      </c>
      <c r="KP74" s="200">
        <v>969.0907025654991</v>
      </c>
      <c r="KQ74" s="200">
        <v>-969.0907025654991</v>
      </c>
      <c r="KR74" s="200">
        <v>-969.0907025654991</v>
      </c>
      <c r="KT74">
        <v>1</v>
      </c>
      <c r="KU74">
        <v>1</v>
      </c>
      <c r="KV74" s="218">
        <v>-1</v>
      </c>
      <c r="KW74" s="245">
        <v>-12</v>
      </c>
      <c r="KX74">
        <v>-1</v>
      </c>
      <c r="KY74">
        <v>1</v>
      </c>
      <c r="KZ74" s="218">
        <v>1</v>
      </c>
      <c r="LA74">
        <v>1</v>
      </c>
      <c r="LB74">
        <v>0</v>
      </c>
      <c r="LC74">
        <v>0</v>
      </c>
      <c r="LD74">
        <v>1</v>
      </c>
      <c r="LE74" s="253">
        <v>5.9158003560999999E-3</v>
      </c>
      <c r="LF74" s="206">
        <v>42522</v>
      </c>
      <c r="LG74">
        <v>60</v>
      </c>
      <c r="LH74" t="s">
        <v>1273</v>
      </c>
      <c r="LI74">
        <v>1</v>
      </c>
      <c r="LJ74" s="257">
        <v>1</v>
      </c>
      <c r="LK74">
        <v>1</v>
      </c>
      <c r="LL74" s="139">
        <v>87570</v>
      </c>
      <c r="LM74" s="139">
        <v>87570</v>
      </c>
      <c r="LN74" s="200">
        <v>518.04663718367703</v>
      </c>
      <c r="LO74" s="200">
        <v>518.04663718367703</v>
      </c>
      <c r="LP74" s="200">
        <v>-518.04663718367703</v>
      </c>
      <c r="LQ74" s="200">
        <v>-518.04663718367703</v>
      </c>
      <c r="LR74" s="200">
        <v>518.04663718367703</v>
      </c>
      <c r="LT74">
        <f t="shared" si="98"/>
        <v>1</v>
      </c>
      <c r="LU74" s="244">
        <v>1</v>
      </c>
      <c r="LV74" s="218">
        <v>-1</v>
      </c>
      <c r="LW74" s="245">
        <v>-13</v>
      </c>
      <c r="LX74">
        <f t="shared" si="141"/>
        <v>1</v>
      </c>
      <c r="LY74">
        <f t="shared" si="100"/>
        <v>1</v>
      </c>
      <c r="LZ74" s="218">
        <v>-1</v>
      </c>
      <c r="MA74">
        <f t="shared" si="138"/>
        <v>0</v>
      </c>
      <c r="MB74">
        <f t="shared" si="101"/>
        <v>1</v>
      </c>
      <c r="MC74">
        <f t="shared" si="102"/>
        <v>0</v>
      </c>
      <c r="MD74">
        <f t="shared" si="103"/>
        <v>0</v>
      </c>
      <c r="ME74" s="253">
        <v>-1.11339499829E-2</v>
      </c>
      <c r="MF74" s="206">
        <v>42522</v>
      </c>
      <c r="MG74">
        <v>60</v>
      </c>
      <c r="MH74" t="str">
        <f t="shared" si="86"/>
        <v>TRUE</v>
      </c>
      <c r="MI74">
        <f>VLOOKUP($A74,'FuturesInfo (3)'!$A$2:$V$80,22)</f>
        <v>1</v>
      </c>
      <c r="MJ74" s="257">
        <v>2</v>
      </c>
      <c r="MK74">
        <f t="shared" si="104"/>
        <v>1</v>
      </c>
      <c r="ML74" s="139">
        <f>VLOOKUP($A74,'FuturesInfo (3)'!$A$2:$O$80,15)*MI74</f>
        <v>86595</v>
      </c>
      <c r="MM74" s="139">
        <f>VLOOKUP($A74,'FuturesInfo (3)'!$A$2:$O$80,15)*MK74</f>
        <v>86595</v>
      </c>
      <c r="MN74" s="200">
        <f t="shared" si="105"/>
        <v>-964.14439876922552</v>
      </c>
      <c r="MO74" s="200">
        <f t="shared" si="106"/>
        <v>-964.14439876922552</v>
      </c>
      <c r="MP74" s="200">
        <f t="shared" si="107"/>
        <v>964.14439876922552</v>
      </c>
      <c r="MQ74" s="200">
        <f t="shared" si="108"/>
        <v>-964.14439876922552</v>
      </c>
      <c r="MR74" s="200">
        <f t="shared" si="144"/>
        <v>-964.14439876922552</v>
      </c>
      <c r="MT74">
        <f t="shared" si="110"/>
        <v>1</v>
      </c>
      <c r="MU74" s="244">
        <v>1</v>
      </c>
      <c r="MV74" s="218">
        <v>-1</v>
      </c>
      <c r="MW74" s="245">
        <v>-14</v>
      </c>
      <c r="MX74">
        <f t="shared" si="142"/>
        <v>-1</v>
      </c>
      <c r="MY74">
        <f t="shared" si="112"/>
        <v>1</v>
      </c>
      <c r="MZ74" s="218"/>
      <c r="NA74">
        <f t="shared" si="139"/>
        <v>0</v>
      </c>
      <c r="NB74">
        <f t="shared" si="113"/>
        <v>0</v>
      </c>
      <c r="NC74">
        <f t="shared" si="114"/>
        <v>0</v>
      </c>
      <c r="ND74">
        <f t="shared" si="115"/>
        <v>0</v>
      </c>
      <c r="NE74" s="253"/>
      <c r="NF74" s="206">
        <v>42522</v>
      </c>
      <c r="NG74">
        <v>60</v>
      </c>
      <c r="NH74" t="str">
        <f t="shared" si="87"/>
        <v>TRUE</v>
      </c>
      <c r="NI74">
        <f>VLOOKUP($A74,'FuturesInfo (3)'!$A$2:$V$80,22)</f>
        <v>1</v>
      </c>
      <c r="NJ74" s="257">
        <v>1</v>
      </c>
      <c r="NK74">
        <f t="shared" si="116"/>
        <v>1</v>
      </c>
      <c r="NL74" s="139">
        <f>VLOOKUP($A74,'FuturesInfo (3)'!$A$2:$O$80,15)*NI74</f>
        <v>86595</v>
      </c>
      <c r="NM74" s="139">
        <f>VLOOKUP($A74,'FuturesInfo (3)'!$A$2:$O$80,15)*NK74</f>
        <v>86595</v>
      </c>
      <c r="NN74" s="200">
        <f t="shared" si="117"/>
        <v>0</v>
      </c>
      <c r="NO74" s="200">
        <f t="shared" si="118"/>
        <v>0</v>
      </c>
      <c r="NP74" s="200">
        <f t="shared" si="119"/>
        <v>0</v>
      </c>
      <c r="NQ74" s="200">
        <f t="shared" si="120"/>
        <v>0</v>
      </c>
      <c r="NR74" s="200">
        <f t="shared" si="145"/>
        <v>0</v>
      </c>
      <c r="NT74">
        <f t="shared" si="122"/>
        <v>1</v>
      </c>
      <c r="NU74" s="244"/>
      <c r="NV74" s="218"/>
      <c r="NW74" s="245"/>
      <c r="NX74">
        <f t="shared" si="143"/>
        <v>0</v>
      </c>
      <c r="NY74">
        <f t="shared" si="124"/>
        <v>0</v>
      </c>
      <c r="NZ74" s="218"/>
      <c r="OA74">
        <f t="shared" si="140"/>
        <v>1</v>
      </c>
      <c r="OB74">
        <f t="shared" si="125"/>
        <v>1</v>
      </c>
      <c r="OC74">
        <f t="shared" si="126"/>
        <v>1</v>
      </c>
      <c r="OD74">
        <f t="shared" si="127"/>
        <v>1</v>
      </c>
      <c r="OE74" s="253"/>
      <c r="OF74" s="206"/>
      <c r="OG74">
        <v>60</v>
      </c>
      <c r="OH74" t="str">
        <f t="shared" si="88"/>
        <v>FALSE</v>
      </c>
      <c r="OI74">
        <f>VLOOKUP($A74,'FuturesInfo (3)'!$A$2:$V$80,22)</f>
        <v>1</v>
      </c>
      <c r="OJ74" s="257"/>
      <c r="OK74">
        <f t="shared" si="128"/>
        <v>1</v>
      </c>
      <c r="OL74" s="139">
        <f>VLOOKUP($A74,'FuturesInfo (3)'!$A$2:$O$80,15)*OI74</f>
        <v>86595</v>
      </c>
      <c r="OM74" s="139">
        <f>VLOOKUP($A74,'FuturesInfo (3)'!$A$2:$O$80,15)*OK74</f>
        <v>86595</v>
      </c>
      <c r="ON74" s="200">
        <f t="shared" si="129"/>
        <v>0</v>
      </c>
      <c r="OO74" s="200">
        <f t="shared" si="130"/>
        <v>0</v>
      </c>
      <c r="OP74" s="200">
        <f t="shared" si="131"/>
        <v>0</v>
      </c>
      <c r="OQ74" s="200">
        <f t="shared" si="132"/>
        <v>0</v>
      </c>
      <c r="OR74" s="200">
        <f t="shared" si="146"/>
        <v>0</v>
      </c>
    </row>
    <row r="75" spans="1:408"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4"/>
        <v>-2</v>
      </c>
      <c r="BH75">
        <v>-1</v>
      </c>
      <c r="BI75">
        <v>1</v>
      </c>
      <c r="BJ75">
        <f t="shared" si="89"/>
        <v>0</v>
      </c>
      <c r="BK75" s="1">
        <v>3.7791052054099998E-3</v>
      </c>
      <c r="BL75" s="2">
        <v>10</v>
      </c>
      <c r="BM75">
        <v>60</v>
      </c>
      <c r="BN75" t="str">
        <f t="shared" si="135"/>
        <v>TRUE</v>
      </c>
      <c r="BO75">
        <f>VLOOKUP($A75,'FuturesInfo (3)'!$A$2:$V$80,22)</f>
        <v>10</v>
      </c>
      <c r="BP75">
        <f t="shared" si="160"/>
        <v>10</v>
      </c>
      <c r="BQ75" s="139">
        <f>VLOOKUP($A75,'FuturesInfo (3)'!$A$2:$O$80,15)*BP75</f>
        <v>164410</v>
      </c>
      <c r="BR75" s="145">
        <f t="shared" si="90"/>
        <v>-621.32268682145809</v>
      </c>
      <c r="BT75">
        <f t="shared" si="91"/>
        <v>-1</v>
      </c>
      <c r="BU75">
        <v>1</v>
      </c>
      <c r="BV75">
        <v>-1</v>
      </c>
      <c r="BW75">
        <v>1</v>
      </c>
      <c r="BX75">
        <f t="shared" si="161"/>
        <v>1</v>
      </c>
      <c r="BY75">
        <f t="shared" si="162"/>
        <v>0</v>
      </c>
      <c r="BZ75" s="188">
        <v>3.6434296818099997E-4</v>
      </c>
      <c r="CA75" s="2">
        <v>10</v>
      </c>
      <c r="CB75">
        <v>60</v>
      </c>
      <c r="CC75" t="str">
        <f t="shared" si="163"/>
        <v>TRUE</v>
      </c>
      <c r="CD75">
        <f>VLOOKUP($A75,'FuturesInfo (3)'!$A$2:$V$80,22)</f>
        <v>10</v>
      </c>
      <c r="CE75">
        <f t="shared" si="75"/>
        <v>10</v>
      </c>
      <c r="CF75">
        <f t="shared" si="75"/>
        <v>10</v>
      </c>
      <c r="CG75" s="139">
        <f>VLOOKUP($A75,'FuturesInfo (3)'!$A$2:$O$80,15)*CE75</f>
        <v>164410</v>
      </c>
      <c r="CH75" s="145">
        <f t="shared" si="164"/>
        <v>59.901627398638205</v>
      </c>
      <c r="CI75" s="145">
        <f t="shared" si="92"/>
        <v>-59.901627398638205</v>
      </c>
      <c r="CK75">
        <f t="shared" si="165"/>
        <v>1</v>
      </c>
      <c r="CL75">
        <v>1</v>
      </c>
      <c r="CM75">
        <v>-1</v>
      </c>
      <c r="CN75">
        <v>-1</v>
      </c>
      <c r="CO75">
        <f t="shared" si="136"/>
        <v>0</v>
      </c>
      <c r="CP75">
        <f t="shared" si="166"/>
        <v>1</v>
      </c>
      <c r="CQ75" s="1">
        <v>-3.0350855894100001E-4</v>
      </c>
      <c r="CR75" s="2">
        <v>10</v>
      </c>
      <c r="CS75">
        <v>60</v>
      </c>
      <c r="CT75" t="str">
        <f t="shared" si="167"/>
        <v>TRUE</v>
      </c>
      <c r="CU75">
        <f>VLOOKUP($A75,'FuturesInfo (3)'!$A$2:$V$80,22)</f>
        <v>10</v>
      </c>
      <c r="CV75">
        <f t="shared" si="168"/>
        <v>8</v>
      </c>
      <c r="CW75">
        <f t="shared" si="93"/>
        <v>10</v>
      </c>
      <c r="CX75" s="139">
        <f>VLOOKUP($A75,'FuturesInfo (3)'!$A$2:$O$80,15)*CW75</f>
        <v>164410</v>
      </c>
      <c r="CY75" s="200">
        <f t="shared" si="169"/>
        <v>-49.899842175489809</v>
      </c>
      <c r="CZ75" s="200">
        <f t="shared" si="95"/>
        <v>49.899842175489809</v>
      </c>
      <c r="DB75">
        <f t="shared" si="81"/>
        <v>1</v>
      </c>
      <c r="DC75">
        <v>-1</v>
      </c>
      <c r="DD75">
        <v>1</v>
      </c>
      <c r="DE75">
        <v>1</v>
      </c>
      <c r="DF75">
        <f t="shared" si="137"/>
        <v>0</v>
      </c>
      <c r="DG75">
        <f t="shared" si="82"/>
        <v>1</v>
      </c>
      <c r="DH75" s="1">
        <v>6.67921549578E-3</v>
      </c>
      <c r="DI75" s="2">
        <v>10</v>
      </c>
      <c r="DJ75">
        <v>60</v>
      </c>
      <c r="DK75" t="str">
        <f t="shared" si="83"/>
        <v>TRUE</v>
      </c>
      <c r="DL75">
        <f>VLOOKUP($A75,'FuturesInfo (3)'!$A$2:$V$80,22)</f>
        <v>10</v>
      </c>
      <c r="DM75">
        <f t="shared" si="84"/>
        <v>8</v>
      </c>
      <c r="DN75">
        <f t="shared" si="96"/>
        <v>10</v>
      </c>
      <c r="DO75" s="139">
        <f>VLOOKUP($A75,'FuturesInfo (3)'!$A$2:$O$80,15)*DN75</f>
        <v>164410</v>
      </c>
      <c r="DP75" s="200">
        <f t="shared" si="85"/>
        <v>-1098.1298196611899</v>
      </c>
      <c r="DQ75" s="200">
        <f t="shared" si="97"/>
        <v>1098.1298196611899</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1273</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v>1</v>
      </c>
      <c r="KU75">
        <v>1</v>
      </c>
      <c r="KV75" s="218">
        <v>1</v>
      </c>
      <c r="KW75" s="245">
        <v>24</v>
      </c>
      <c r="KX75">
        <v>1</v>
      </c>
      <c r="KY75">
        <v>1</v>
      </c>
      <c r="KZ75" s="218">
        <v>1</v>
      </c>
      <c r="LA75">
        <v>1</v>
      </c>
      <c r="LB75">
        <v>1</v>
      </c>
      <c r="LC75">
        <v>1</v>
      </c>
      <c r="LD75">
        <v>1</v>
      </c>
      <c r="LE75" s="253">
        <v>1.0543738122999999E-2</v>
      </c>
      <c r="LF75" s="206">
        <v>42513</v>
      </c>
      <c r="LG75">
        <v>60</v>
      </c>
      <c r="LH75" t="s">
        <v>1273</v>
      </c>
      <c r="LI75">
        <v>10</v>
      </c>
      <c r="LJ75" s="257">
        <v>1</v>
      </c>
      <c r="LK75">
        <v>10</v>
      </c>
      <c r="LL75" s="139">
        <v>164850</v>
      </c>
      <c r="LM75" s="139">
        <v>164850</v>
      </c>
      <c r="LN75" s="200">
        <v>1738.1352295765498</v>
      </c>
      <c r="LO75" s="200">
        <v>1738.1352295765498</v>
      </c>
      <c r="LP75" s="200">
        <v>1738.1352295765498</v>
      </c>
      <c r="LQ75" s="200">
        <v>1738.1352295765498</v>
      </c>
      <c r="LR75" s="200">
        <v>1738.1352295765498</v>
      </c>
      <c r="LT75">
        <f t="shared" si="98"/>
        <v>1</v>
      </c>
      <c r="LU75" s="244">
        <v>1</v>
      </c>
      <c r="LV75" s="218">
        <v>1</v>
      </c>
      <c r="LW75" s="245">
        <v>20</v>
      </c>
      <c r="LX75">
        <f t="shared" si="141"/>
        <v>1</v>
      </c>
      <c r="LY75">
        <f t="shared" si="100"/>
        <v>1</v>
      </c>
      <c r="LZ75" s="218">
        <v>-1</v>
      </c>
      <c r="MA75">
        <f t="shared" si="138"/>
        <v>0</v>
      </c>
      <c r="MB75">
        <f t="shared" si="101"/>
        <v>0</v>
      </c>
      <c r="MC75">
        <f t="shared" si="102"/>
        <v>0</v>
      </c>
      <c r="MD75">
        <f t="shared" si="103"/>
        <v>0</v>
      </c>
      <c r="ME75" s="253">
        <v>-2.66909311495E-3</v>
      </c>
      <c r="MF75" s="206">
        <v>42513</v>
      </c>
      <c r="MG75">
        <v>60</v>
      </c>
      <c r="MH75" t="str">
        <f t="shared" si="86"/>
        <v>TRUE</v>
      </c>
      <c r="MI75">
        <f>VLOOKUP($A75,'FuturesInfo (3)'!$A$2:$V$80,22)</f>
        <v>10</v>
      </c>
      <c r="MJ75" s="257">
        <v>1</v>
      </c>
      <c r="MK75">
        <f t="shared" si="104"/>
        <v>10</v>
      </c>
      <c r="ML75" s="139">
        <f>VLOOKUP($A75,'FuturesInfo (3)'!$A$2:$O$80,15)*MI75</f>
        <v>164410</v>
      </c>
      <c r="MM75" s="139">
        <f>VLOOKUP($A75,'FuturesInfo (3)'!$A$2:$O$80,15)*MK75</f>
        <v>164410</v>
      </c>
      <c r="MN75" s="200">
        <f t="shared" si="105"/>
        <v>-438.8255990289295</v>
      </c>
      <c r="MO75" s="200">
        <f t="shared" si="106"/>
        <v>-438.8255990289295</v>
      </c>
      <c r="MP75" s="200">
        <f t="shared" si="107"/>
        <v>-438.8255990289295</v>
      </c>
      <c r="MQ75" s="200">
        <f t="shared" si="108"/>
        <v>-438.8255990289295</v>
      </c>
      <c r="MR75" s="200">
        <f t="shared" si="144"/>
        <v>-438.8255990289295</v>
      </c>
      <c r="MT75">
        <f t="shared" si="110"/>
        <v>1</v>
      </c>
      <c r="MU75" s="244">
        <v>1</v>
      </c>
      <c r="MV75" s="218">
        <v>1</v>
      </c>
      <c r="MW75" s="245">
        <v>21</v>
      </c>
      <c r="MX75">
        <f t="shared" si="142"/>
        <v>-1</v>
      </c>
      <c r="MY75">
        <f t="shared" si="112"/>
        <v>1</v>
      </c>
      <c r="MZ75" s="218"/>
      <c r="NA75">
        <f t="shared" si="139"/>
        <v>0</v>
      </c>
      <c r="NB75">
        <f t="shared" si="113"/>
        <v>0</v>
      </c>
      <c r="NC75">
        <f t="shared" si="114"/>
        <v>0</v>
      </c>
      <c r="ND75">
        <f t="shared" si="115"/>
        <v>0</v>
      </c>
      <c r="NE75" s="253"/>
      <c r="NF75" s="206">
        <v>42513</v>
      </c>
      <c r="NG75">
        <v>60</v>
      </c>
      <c r="NH75" t="str">
        <f t="shared" si="87"/>
        <v>TRUE</v>
      </c>
      <c r="NI75">
        <f>VLOOKUP($A75,'FuturesInfo (3)'!$A$2:$V$80,22)</f>
        <v>10</v>
      </c>
      <c r="NJ75" s="257">
        <v>1</v>
      </c>
      <c r="NK75">
        <f t="shared" si="116"/>
        <v>13</v>
      </c>
      <c r="NL75" s="139">
        <f>VLOOKUP($A75,'FuturesInfo (3)'!$A$2:$O$80,15)*NI75</f>
        <v>164410</v>
      </c>
      <c r="NM75" s="139">
        <f>VLOOKUP($A75,'FuturesInfo (3)'!$A$2:$O$80,15)*NK75</f>
        <v>213733</v>
      </c>
      <c r="NN75" s="200">
        <f t="shared" si="117"/>
        <v>0</v>
      </c>
      <c r="NO75" s="200">
        <f t="shared" si="118"/>
        <v>0</v>
      </c>
      <c r="NP75" s="200">
        <f t="shared" si="119"/>
        <v>0</v>
      </c>
      <c r="NQ75" s="200">
        <f t="shared" si="120"/>
        <v>0</v>
      </c>
      <c r="NR75" s="200">
        <f t="shared" si="145"/>
        <v>0</v>
      </c>
      <c r="NT75">
        <f t="shared" si="122"/>
        <v>1</v>
      </c>
      <c r="NU75" s="244"/>
      <c r="NV75" s="218"/>
      <c r="NW75" s="245"/>
      <c r="NX75">
        <f t="shared" si="143"/>
        <v>0</v>
      </c>
      <c r="NY75">
        <f t="shared" si="124"/>
        <v>0</v>
      </c>
      <c r="NZ75" s="218"/>
      <c r="OA75">
        <f t="shared" si="140"/>
        <v>1</v>
      </c>
      <c r="OB75">
        <f t="shared" si="125"/>
        <v>1</v>
      </c>
      <c r="OC75">
        <f t="shared" si="126"/>
        <v>1</v>
      </c>
      <c r="OD75">
        <f t="shared" si="127"/>
        <v>1</v>
      </c>
      <c r="OE75" s="253"/>
      <c r="OF75" s="206"/>
      <c r="OG75">
        <v>60</v>
      </c>
      <c r="OH75" t="str">
        <f t="shared" si="88"/>
        <v>FALSE</v>
      </c>
      <c r="OI75">
        <f>VLOOKUP($A75,'FuturesInfo (3)'!$A$2:$V$80,22)</f>
        <v>10</v>
      </c>
      <c r="OJ75" s="257"/>
      <c r="OK75">
        <f t="shared" si="128"/>
        <v>8</v>
      </c>
      <c r="OL75" s="139">
        <f>VLOOKUP($A75,'FuturesInfo (3)'!$A$2:$O$80,15)*OI75</f>
        <v>164410</v>
      </c>
      <c r="OM75" s="139">
        <f>VLOOKUP($A75,'FuturesInfo (3)'!$A$2:$O$80,15)*OK75</f>
        <v>131528</v>
      </c>
      <c r="ON75" s="200">
        <f t="shared" si="129"/>
        <v>0</v>
      </c>
      <c r="OO75" s="200">
        <f t="shared" si="130"/>
        <v>0</v>
      </c>
      <c r="OP75" s="200">
        <f t="shared" si="131"/>
        <v>0</v>
      </c>
      <c r="OQ75" s="200">
        <f t="shared" si="132"/>
        <v>0</v>
      </c>
      <c r="OR75" s="200">
        <f t="shared" si="146"/>
        <v>0</v>
      </c>
    </row>
    <row r="76" spans="1:408"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4"/>
        <v>-2</v>
      </c>
      <c r="BH76">
        <v>-1</v>
      </c>
      <c r="BI76">
        <v>-1</v>
      </c>
      <c r="BJ76">
        <f t="shared" si="89"/>
        <v>1</v>
      </c>
      <c r="BK76" s="1">
        <v>-7.2339865842399999E-4</v>
      </c>
      <c r="BL76" s="2">
        <v>10</v>
      </c>
      <c r="BM76">
        <v>60</v>
      </c>
      <c r="BN76" t="str">
        <f t="shared" si="135"/>
        <v>TRUE</v>
      </c>
      <c r="BO76">
        <f>VLOOKUP($A76,'FuturesInfo (3)'!$A$2:$V$80,22)</f>
        <v>9</v>
      </c>
      <c r="BP76">
        <f t="shared" si="160"/>
        <v>9</v>
      </c>
      <c r="BQ76" s="139">
        <f>VLOOKUP($A76,'FuturesInfo (3)'!$A$2:$O$80,15)*BP76</f>
        <v>1310103.696334277</v>
      </c>
      <c r="BR76" s="145">
        <f t="shared" si="90"/>
        <v>947.72725632453944</v>
      </c>
      <c r="BT76">
        <f t="shared" si="91"/>
        <v>-1</v>
      </c>
      <c r="BU76">
        <v>1</v>
      </c>
      <c r="BV76">
        <v>1</v>
      </c>
      <c r="BW76">
        <v>1</v>
      </c>
      <c r="BX76">
        <f t="shared" si="161"/>
        <v>1</v>
      </c>
      <c r="BY76">
        <f t="shared" si="162"/>
        <v>1</v>
      </c>
      <c r="BZ76" s="188">
        <v>3.2905561039800002E-4</v>
      </c>
      <c r="CA76" s="2">
        <v>10</v>
      </c>
      <c r="CB76">
        <v>60</v>
      </c>
      <c r="CC76" t="str">
        <f t="shared" si="163"/>
        <v>TRUE</v>
      </c>
      <c r="CD76">
        <f>VLOOKUP($A76,'FuturesInfo (3)'!$A$2:$V$80,22)</f>
        <v>9</v>
      </c>
      <c r="CE76">
        <f t="shared" si="75"/>
        <v>9</v>
      </c>
      <c r="CF76">
        <f t="shared" si="75"/>
        <v>9</v>
      </c>
      <c r="CG76" s="139">
        <f>VLOOKUP($A76,'FuturesInfo (3)'!$A$2:$O$80,15)*CE76</f>
        <v>1310103.696334277</v>
      </c>
      <c r="CH76" s="145">
        <f t="shared" si="164"/>
        <v>431.09697148195158</v>
      </c>
      <c r="CI76" s="145">
        <f t="shared" si="92"/>
        <v>431.09697148195158</v>
      </c>
      <c r="CK76">
        <f t="shared" si="165"/>
        <v>1</v>
      </c>
      <c r="CL76">
        <v>1</v>
      </c>
      <c r="CM76">
        <v>1</v>
      </c>
      <c r="CN76">
        <v>1</v>
      </c>
      <c r="CO76">
        <f t="shared" si="136"/>
        <v>1</v>
      </c>
      <c r="CP76">
        <f t="shared" si="166"/>
        <v>1</v>
      </c>
      <c r="CQ76" s="1">
        <v>1.1184210526300001E-3</v>
      </c>
      <c r="CR76" s="2">
        <v>10</v>
      </c>
      <c r="CS76">
        <v>60</v>
      </c>
      <c r="CT76" t="str">
        <f t="shared" si="167"/>
        <v>TRUE</v>
      </c>
      <c r="CU76">
        <f>VLOOKUP($A76,'FuturesInfo (3)'!$A$2:$V$80,22)</f>
        <v>9</v>
      </c>
      <c r="CV76">
        <f t="shared" si="168"/>
        <v>11</v>
      </c>
      <c r="CW76">
        <f t="shared" si="93"/>
        <v>9</v>
      </c>
      <c r="CX76" s="139">
        <f>VLOOKUP($A76,'FuturesInfo (3)'!$A$2:$O$80,15)*CW76</f>
        <v>1310103.696334277</v>
      </c>
      <c r="CY76" s="200">
        <f t="shared" si="169"/>
        <v>1465.2475551086361</v>
      </c>
      <c r="CZ76" s="200">
        <f t="shared" si="95"/>
        <v>1465.2475551086361</v>
      </c>
      <c r="DB76">
        <f t="shared" si="81"/>
        <v>1</v>
      </c>
      <c r="DC76">
        <v>1</v>
      </c>
      <c r="DD76">
        <v>1</v>
      </c>
      <c r="DE76">
        <v>-1</v>
      </c>
      <c r="DF76">
        <f t="shared" si="137"/>
        <v>0</v>
      </c>
      <c r="DG76">
        <f t="shared" si="82"/>
        <v>0</v>
      </c>
      <c r="DH76" s="1">
        <v>-5.25727804429E-4</v>
      </c>
      <c r="DI76" s="2">
        <v>10</v>
      </c>
      <c r="DJ76">
        <v>60</v>
      </c>
      <c r="DK76" t="str">
        <f t="shared" si="83"/>
        <v>TRUE</v>
      </c>
      <c r="DL76">
        <f>VLOOKUP($A76,'FuturesInfo (3)'!$A$2:$V$80,22)</f>
        <v>9</v>
      </c>
      <c r="DM76">
        <f t="shared" si="84"/>
        <v>11</v>
      </c>
      <c r="DN76">
        <f t="shared" si="96"/>
        <v>9</v>
      </c>
      <c r="DO76" s="139">
        <f>VLOOKUP($A76,'FuturesInfo (3)'!$A$2:$O$80,15)*DN76</f>
        <v>1310103.696334277</v>
      </c>
      <c r="DP76" s="200">
        <f t="shared" si="85"/>
        <v>-688.75793984813686</v>
      </c>
      <c r="DQ76" s="200">
        <f t="shared" si="97"/>
        <v>-688.75793984813686</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1273</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v>1</v>
      </c>
      <c r="KU76">
        <v>1</v>
      </c>
      <c r="KV76" s="218">
        <v>-1</v>
      </c>
      <c r="KW76" s="245">
        <v>37</v>
      </c>
      <c r="KX76">
        <v>1</v>
      </c>
      <c r="KY76">
        <v>-1</v>
      </c>
      <c r="KZ76" s="218">
        <v>-1</v>
      </c>
      <c r="LA76">
        <v>0</v>
      </c>
      <c r="LB76">
        <v>1</v>
      </c>
      <c r="LC76">
        <v>0</v>
      </c>
      <c r="LD76">
        <v>1</v>
      </c>
      <c r="LE76" s="253">
        <v>-3.94036908124E-4</v>
      </c>
      <c r="LF76" s="206">
        <v>42509</v>
      </c>
      <c r="LG76">
        <v>60</v>
      </c>
      <c r="LH76" t="s">
        <v>1273</v>
      </c>
      <c r="LI76">
        <v>10</v>
      </c>
      <c r="LJ76" s="257">
        <v>2</v>
      </c>
      <c r="LK76">
        <v>13</v>
      </c>
      <c r="LL76" s="139">
        <v>1460300.0997774196</v>
      </c>
      <c r="LM76" s="139">
        <v>1898390.1297106454</v>
      </c>
      <c r="LN76" s="200">
        <v>-575.41213624946306</v>
      </c>
      <c r="LO76" s="200">
        <v>-748.03577712430206</v>
      </c>
      <c r="LP76" s="200">
        <v>575.41213624946306</v>
      </c>
      <c r="LQ76" s="200">
        <v>-575.41213624946306</v>
      </c>
      <c r="LR76" s="200">
        <v>575.41213624946306</v>
      </c>
      <c r="LT76">
        <f t="shared" si="98"/>
        <v>1</v>
      </c>
      <c r="LU76" s="244">
        <v>-1</v>
      </c>
      <c r="LV76" s="218">
        <v>1</v>
      </c>
      <c r="LW76" s="245">
        <v>1</v>
      </c>
      <c r="LX76">
        <f t="shared" si="141"/>
        <v>-1</v>
      </c>
      <c r="LY76">
        <f t="shared" si="100"/>
        <v>1</v>
      </c>
      <c r="LZ76" s="218">
        <v>-1</v>
      </c>
      <c r="MA76">
        <f t="shared" si="138"/>
        <v>1</v>
      </c>
      <c r="MB76">
        <f t="shared" si="101"/>
        <v>0</v>
      </c>
      <c r="MC76">
        <f t="shared" si="102"/>
        <v>1</v>
      </c>
      <c r="MD76">
        <f t="shared" si="103"/>
        <v>0</v>
      </c>
      <c r="ME76" s="253">
        <v>-2.6279482294199998E-4</v>
      </c>
      <c r="MF76" s="206">
        <v>42509</v>
      </c>
      <c r="MG76">
        <v>60</v>
      </c>
      <c r="MH76" t="str">
        <f t="shared" si="86"/>
        <v>TRUE</v>
      </c>
      <c r="MI76">
        <f>VLOOKUP($A76,'FuturesInfo (3)'!$A$2:$V$80,22)</f>
        <v>9</v>
      </c>
      <c r="MJ76" s="257">
        <v>1</v>
      </c>
      <c r="MK76">
        <f t="shared" si="104"/>
        <v>9</v>
      </c>
      <c r="ML76" s="139">
        <f>VLOOKUP($A76,'FuturesInfo (3)'!$A$2:$O$80,15)*MI76</f>
        <v>1310103.696334277</v>
      </c>
      <c r="MM76" s="139">
        <f>VLOOKUP($A76,'FuturesInfo (3)'!$A$2:$O$80,15)*MK76</f>
        <v>1310103.696334277</v>
      </c>
      <c r="MN76" s="200">
        <f t="shared" si="105"/>
        <v>344.28846891382602</v>
      </c>
      <c r="MO76" s="200">
        <f t="shared" si="106"/>
        <v>344.28846891382602</v>
      </c>
      <c r="MP76" s="200">
        <f t="shared" si="107"/>
        <v>-344.28846891382602</v>
      </c>
      <c r="MQ76" s="200">
        <f t="shared" si="108"/>
        <v>344.28846891382602</v>
      </c>
      <c r="MR76" s="200">
        <f t="shared" si="144"/>
        <v>-344.28846891382602</v>
      </c>
      <c r="MT76">
        <f t="shared" si="110"/>
        <v>-1</v>
      </c>
      <c r="MU76" s="244">
        <v>-1</v>
      </c>
      <c r="MV76" s="218">
        <v>-1</v>
      </c>
      <c r="MW76" s="245">
        <v>1</v>
      </c>
      <c r="MX76">
        <f t="shared" si="142"/>
        <v>1</v>
      </c>
      <c r="MY76">
        <f t="shared" si="112"/>
        <v>-1</v>
      </c>
      <c r="MZ76" s="218"/>
      <c r="NA76">
        <f t="shared" si="139"/>
        <v>0</v>
      </c>
      <c r="NB76">
        <f t="shared" si="113"/>
        <v>0</v>
      </c>
      <c r="NC76">
        <f t="shared" si="114"/>
        <v>0</v>
      </c>
      <c r="ND76">
        <f t="shared" si="115"/>
        <v>0</v>
      </c>
      <c r="NE76" s="253"/>
      <c r="NF76" s="206">
        <v>42536</v>
      </c>
      <c r="NG76">
        <v>60</v>
      </c>
      <c r="NH76" t="str">
        <f t="shared" si="87"/>
        <v>TRUE</v>
      </c>
      <c r="NI76">
        <f>VLOOKUP($A76,'FuturesInfo (3)'!$A$2:$V$80,22)</f>
        <v>9</v>
      </c>
      <c r="NJ76" s="257">
        <v>1</v>
      </c>
      <c r="NK76">
        <f t="shared" si="116"/>
        <v>11</v>
      </c>
      <c r="NL76" s="139">
        <f>VLOOKUP($A76,'FuturesInfo (3)'!$A$2:$O$80,15)*NI76</f>
        <v>1310103.696334277</v>
      </c>
      <c r="NM76" s="139">
        <f>VLOOKUP($A76,'FuturesInfo (3)'!$A$2:$O$80,15)*NK76</f>
        <v>1601237.8510752274</v>
      </c>
      <c r="NN76" s="200">
        <f t="shared" si="117"/>
        <v>0</v>
      </c>
      <c r="NO76" s="200">
        <f t="shared" si="118"/>
        <v>0</v>
      </c>
      <c r="NP76" s="200">
        <f t="shared" si="119"/>
        <v>0</v>
      </c>
      <c r="NQ76" s="200">
        <f t="shared" si="120"/>
        <v>0</v>
      </c>
      <c r="NR76" s="200">
        <f t="shared" si="145"/>
        <v>0</v>
      </c>
      <c r="NT76">
        <f t="shared" si="122"/>
        <v>-1</v>
      </c>
      <c r="NU76" s="244"/>
      <c r="NV76" s="218"/>
      <c r="NW76" s="245"/>
      <c r="NX76">
        <f t="shared" si="143"/>
        <v>0</v>
      </c>
      <c r="NY76">
        <f t="shared" si="124"/>
        <v>0</v>
      </c>
      <c r="NZ76" s="218"/>
      <c r="OA76">
        <f t="shared" si="140"/>
        <v>1</v>
      </c>
      <c r="OB76">
        <f t="shared" si="125"/>
        <v>1</v>
      </c>
      <c r="OC76">
        <f t="shared" si="126"/>
        <v>1</v>
      </c>
      <c r="OD76">
        <f t="shared" si="127"/>
        <v>1</v>
      </c>
      <c r="OE76" s="253"/>
      <c r="OF76" s="206"/>
      <c r="OG76">
        <v>60</v>
      </c>
      <c r="OH76" t="str">
        <f t="shared" si="88"/>
        <v>FALSE</v>
      </c>
      <c r="OI76">
        <f>VLOOKUP($A76,'FuturesInfo (3)'!$A$2:$V$80,22)</f>
        <v>9</v>
      </c>
      <c r="OJ76" s="257"/>
      <c r="OK76">
        <f t="shared" si="128"/>
        <v>7</v>
      </c>
      <c r="OL76" s="139">
        <f>VLOOKUP($A76,'FuturesInfo (3)'!$A$2:$O$80,15)*OI76</f>
        <v>1310103.696334277</v>
      </c>
      <c r="OM76" s="139">
        <f>VLOOKUP($A76,'FuturesInfo (3)'!$A$2:$O$80,15)*OK76</f>
        <v>1018969.5415933265</v>
      </c>
      <c r="ON76" s="200">
        <f t="shared" si="129"/>
        <v>0</v>
      </c>
      <c r="OO76" s="200">
        <f t="shared" si="130"/>
        <v>0</v>
      </c>
      <c r="OP76" s="200">
        <f t="shared" si="131"/>
        <v>0</v>
      </c>
      <c r="OQ76" s="200">
        <f t="shared" si="132"/>
        <v>0</v>
      </c>
      <c r="OR76" s="200">
        <f t="shared" si="146"/>
        <v>0</v>
      </c>
    </row>
    <row r="77" spans="1:408"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4"/>
        <v>0</v>
      </c>
      <c r="BH77">
        <v>1</v>
      </c>
      <c r="BI77">
        <v>1</v>
      </c>
      <c r="BJ77">
        <f t="shared" si="89"/>
        <v>1</v>
      </c>
      <c r="BK77" s="1">
        <v>4.8108243548000001E-2</v>
      </c>
      <c r="BL77" s="2">
        <v>10</v>
      </c>
      <c r="BM77">
        <v>60</v>
      </c>
      <c r="BN77" t="str">
        <f t="shared" si="135"/>
        <v>TRUE</v>
      </c>
      <c r="BO77">
        <f>VLOOKUP($A77,'FuturesInfo (3)'!$A$2:$V$80,22)</f>
        <v>2</v>
      </c>
      <c r="BP77">
        <f t="shared" si="160"/>
        <v>2</v>
      </c>
      <c r="BQ77" s="139">
        <f>VLOOKUP($A77,'FuturesInfo (3)'!$A$2:$O$80,15)*BP77</f>
        <v>78300</v>
      </c>
      <c r="BR77" s="145">
        <f t="shared" si="90"/>
        <v>3766.8754698084003</v>
      </c>
      <c r="BT77">
        <f t="shared" si="91"/>
        <v>1</v>
      </c>
      <c r="BU77">
        <v>1</v>
      </c>
      <c r="BV77">
        <v>-1</v>
      </c>
      <c r="BW77">
        <v>-1</v>
      </c>
      <c r="BX77">
        <f t="shared" si="161"/>
        <v>0</v>
      </c>
      <c r="BY77">
        <f t="shared" si="162"/>
        <v>1</v>
      </c>
      <c r="BZ77" s="188">
        <v>-9.5625149414299993E-3</v>
      </c>
      <c r="CA77" s="2">
        <v>10</v>
      </c>
      <c r="CB77">
        <v>60</v>
      </c>
      <c r="CC77" t="str">
        <f t="shared" si="163"/>
        <v>TRUE</v>
      </c>
      <c r="CD77">
        <f>VLOOKUP($A77,'FuturesInfo (3)'!$A$2:$V$80,22)</f>
        <v>2</v>
      </c>
      <c r="CE77">
        <f t="shared" si="75"/>
        <v>2</v>
      </c>
      <c r="CF77">
        <f t="shared" si="75"/>
        <v>2</v>
      </c>
      <c r="CG77" s="139">
        <f>VLOOKUP($A77,'FuturesInfo (3)'!$A$2:$O$80,15)*CE77</f>
        <v>78300</v>
      </c>
      <c r="CH77" s="145">
        <f t="shared" si="164"/>
        <v>-748.74491991396894</v>
      </c>
      <c r="CI77" s="145">
        <f t="shared" si="92"/>
        <v>748.74491991396894</v>
      </c>
      <c r="CK77">
        <f t="shared" si="165"/>
        <v>1</v>
      </c>
      <c r="CL77">
        <v>-1</v>
      </c>
      <c r="CM77">
        <v>-1</v>
      </c>
      <c r="CN77">
        <v>-1</v>
      </c>
      <c r="CO77">
        <f t="shared" si="136"/>
        <v>1</v>
      </c>
      <c r="CP77">
        <f t="shared" si="166"/>
        <v>1</v>
      </c>
      <c r="CQ77" s="1">
        <v>-6.2756456673899999E-3</v>
      </c>
      <c r="CR77" s="2">
        <v>10</v>
      </c>
      <c r="CS77">
        <v>60</v>
      </c>
      <c r="CT77" t="str">
        <f t="shared" si="167"/>
        <v>TRUE</v>
      </c>
      <c r="CU77">
        <f>VLOOKUP($A77,'FuturesInfo (3)'!$A$2:$V$80,22)</f>
        <v>2</v>
      </c>
      <c r="CV77">
        <f t="shared" si="168"/>
        <v>3</v>
      </c>
      <c r="CW77">
        <f t="shared" si="93"/>
        <v>2</v>
      </c>
      <c r="CX77" s="139">
        <f>VLOOKUP($A77,'FuturesInfo (3)'!$A$2:$O$80,15)*CW77</f>
        <v>78300</v>
      </c>
      <c r="CY77" s="200">
        <f t="shared" si="169"/>
        <v>491.38305575663696</v>
      </c>
      <c r="CZ77" s="200">
        <f t="shared" si="95"/>
        <v>491.38305575663696</v>
      </c>
      <c r="DB77">
        <f t="shared" si="81"/>
        <v>-1</v>
      </c>
      <c r="DC77">
        <v>-1</v>
      </c>
      <c r="DD77">
        <v>-1</v>
      </c>
      <c r="DE77">
        <v>-1</v>
      </c>
      <c r="DF77">
        <f t="shared" si="137"/>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78300</v>
      </c>
      <c r="DP77" s="200">
        <f t="shared" si="85"/>
        <v>741.72941462240999</v>
      </c>
      <c r="DQ77" s="200">
        <f t="shared" si="97"/>
        <v>741.72941462240999</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1273</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v>1</v>
      </c>
      <c r="KU77">
        <v>1</v>
      </c>
      <c r="KV77" s="218">
        <v>-1</v>
      </c>
      <c r="KW77" s="245">
        <v>11</v>
      </c>
      <c r="KX77">
        <v>1</v>
      </c>
      <c r="KY77">
        <v>-1</v>
      </c>
      <c r="KZ77" s="218">
        <v>-1</v>
      </c>
      <c r="LA77">
        <v>0</v>
      </c>
      <c r="LB77">
        <v>1</v>
      </c>
      <c r="LC77">
        <v>0</v>
      </c>
      <c r="LD77">
        <v>1</v>
      </c>
      <c r="LE77" s="253">
        <v>-1.13496175672E-2</v>
      </c>
      <c r="LF77" s="206">
        <v>42523</v>
      </c>
      <c r="LG77">
        <v>60</v>
      </c>
      <c r="LH77" t="s">
        <v>1273</v>
      </c>
      <c r="LI77">
        <v>2</v>
      </c>
      <c r="LJ77" s="257">
        <v>1</v>
      </c>
      <c r="LK77">
        <v>2</v>
      </c>
      <c r="LL77" s="139">
        <v>80140</v>
      </c>
      <c r="LM77" s="139">
        <v>80140</v>
      </c>
      <c r="LN77" s="200">
        <v>-909.55835183540796</v>
      </c>
      <c r="LO77" s="200">
        <v>-909.55835183540796</v>
      </c>
      <c r="LP77" s="200">
        <v>909.55835183540796</v>
      </c>
      <c r="LQ77" s="200">
        <v>-909.55835183540796</v>
      </c>
      <c r="LR77" s="200">
        <v>909.55835183540796</v>
      </c>
      <c r="LT77">
        <f t="shared" si="98"/>
        <v>1</v>
      </c>
      <c r="LU77" s="244">
        <v>-1</v>
      </c>
      <c r="LV77" s="218">
        <v>-1</v>
      </c>
      <c r="LW77" s="245">
        <v>12</v>
      </c>
      <c r="LX77">
        <f t="shared" si="141"/>
        <v>-1</v>
      </c>
      <c r="LY77">
        <f t="shared" si="100"/>
        <v>-1</v>
      </c>
      <c r="LZ77" s="218">
        <v>-1</v>
      </c>
      <c r="MA77">
        <f t="shared" si="138"/>
        <v>1</v>
      </c>
      <c r="MB77">
        <f t="shared" si="101"/>
        <v>1</v>
      </c>
      <c r="MC77">
        <f t="shared" si="102"/>
        <v>1</v>
      </c>
      <c r="MD77">
        <f t="shared" si="103"/>
        <v>1</v>
      </c>
      <c r="ME77" s="253">
        <v>-2.2959820314400001E-2</v>
      </c>
      <c r="MF77" s="206">
        <v>42523</v>
      </c>
      <c r="MG77">
        <v>60</v>
      </c>
      <c r="MH77" t="str">
        <f t="shared" si="86"/>
        <v>TRUE</v>
      </c>
      <c r="MI77">
        <f>VLOOKUP($A77,'FuturesInfo (3)'!$A$2:$V$80,22)</f>
        <v>2</v>
      </c>
      <c r="MJ77" s="257">
        <v>1</v>
      </c>
      <c r="MK77">
        <f t="shared" si="104"/>
        <v>2</v>
      </c>
      <c r="ML77" s="139">
        <f>VLOOKUP($A77,'FuturesInfo (3)'!$A$2:$O$80,15)*MI77</f>
        <v>78300</v>
      </c>
      <c r="MM77" s="139">
        <f>VLOOKUP($A77,'FuturesInfo (3)'!$A$2:$O$80,15)*MK77</f>
        <v>78300</v>
      </c>
      <c r="MN77" s="200">
        <f t="shared" si="105"/>
        <v>1797.7539306175202</v>
      </c>
      <c r="MO77" s="200">
        <f t="shared" si="106"/>
        <v>1797.7539306175202</v>
      </c>
      <c r="MP77" s="200">
        <f t="shared" si="107"/>
        <v>1797.7539306175202</v>
      </c>
      <c r="MQ77" s="200">
        <f t="shared" si="108"/>
        <v>1797.7539306175202</v>
      </c>
      <c r="MR77" s="200">
        <f t="shared" si="144"/>
        <v>1797.7539306175202</v>
      </c>
      <c r="MT77">
        <f t="shared" si="110"/>
        <v>-1</v>
      </c>
      <c r="MU77" s="244">
        <v>1</v>
      </c>
      <c r="MV77" s="218">
        <v>-1</v>
      </c>
      <c r="MW77" s="245">
        <v>13</v>
      </c>
      <c r="MX77">
        <f t="shared" si="142"/>
        <v>-1</v>
      </c>
      <c r="MY77">
        <f t="shared" si="112"/>
        <v>-1</v>
      </c>
      <c r="MZ77" s="218"/>
      <c r="NA77">
        <f t="shared" si="139"/>
        <v>0</v>
      </c>
      <c r="NB77">
        <f t="shared" si="113"/>
        <v>0</v>
      </c>
      <c r="NC77">
        <f t="shared" si="114"/>
        <v>0</v>
      </c>
      <c r="ND77">
        <f t="shared" si="115"/>
        <v>0</v>
      </c>
      <c r="NE77" s="253"/>
      <c r="NF77" s="206">
        <v>42523</v>
      </c>
      <c r="NG77">
        <v>60</v>
      </c>
      <c r="NH77" t="str">
        <f t="shared" si="87"/>
        <v>TRUE</v>
      </c>
      <c r="NI77">
        <f>VLOOKUP($A77,'FuturesInfo (3)'!$A$2:$V$80,22)</f>
        <v>2</v>
      </c>
      <c r="NJ77" s="257">
        <v>2</v>
      </c>
      <c r="NK77">
        <f t="shared" si="116"/>
        <v>2</v>
      </c>
      <c r="NL77" s="139">
        <f>VLOOKUP($A77,'FuturesInfo (3)'!$A$2:$O$80,15)*NI77</f>
        <v>78300</v>
      </c>
      <c r="NM77" s="139">
        <f>VLOOKUP($A77,'FuturesInfo (3)'!$A$2:$O$80,15)*NK77</f>
        <v>78300</v>
      </c>
      <c r="NN77" s="200">
        <f t="shared" si="117"/>
        <v>0</v>
      </c>
      <c r="NO77" s="200">
        <f t="shared" si="118"/>
        <v>0</v>
      </c>
      <c r="NP77" s="200">
        <f t="shared" si="119"/>
        <v>0</v>
      </c>
      <c r="NQ77" s="200">
        <f t="shared" si="120"/>
        <v>0</v>
      </c>
      <c r="NR77" s="200">
        <f t="shared" si="145"/>
        <v>0</v>
      </c>
      <c r="NT77">
        <f t="shared" si="122"/>
        <v>1</v>
      </c>
      <c r="NU77" s="244"/>
      <c r="NV77" s="218"/>
      <c r="NW77" s="245"/>
      <c r="NX77">
        <f t="shared" si="143"/>
        <v>0</v>
      </c>
      <c r="NY77">
        <f t="shared" si="124"/>
        <v>0</v>
      </c>
      <c r="NZ77" s="218"/>
      <c r="OA77">
        <f t="shared" si="140"/>
        <v>1</v>
      </c>
      <c r="OB77">
        <f t="shared" si="125"/>
        <v>1</v>
      </c>
      <c r="OC77">
        <f t="shared" si="126"/>
        <v>1</v>
      </c>
      <c r="OD77">
        <f t="shared" si="127"/>
        <v>1</v>
      </c>
      <c r="OE77" s="253"/>
      <c r="OF77" s="206"/>
      <c r="OG77">
        <v>60</v>
      </c>
      <c r="OH77" t="str">
        <f t="shared" si="88"/>
        <v>FALSE</v>
      </c>
      <c r="OI77">
        <f>VLOOKUP($A77,'FuturesInfo (3)'!$A$2:$V$80,22)</f>
        <v>2</v>
      </c>
      <c r="OJ77" s="257"/>
      <c r="OK77">
        <f t="shared" si="128"/>
        <v>2</v>
      </c>
      <c r="OL77" s="139">
        <f>VLOOKUP($A77,'FuturesInfo (3)'!$A$2:$O$80,15)*OI77</f>
        <v>78300</v>
      </c>
      <c r="OM77" s="139">
        <f>VLOOKUP($A77,'FuturesInfo (3)'!$A$2:$O$80,15)*OK77</f>
        <v>78300</v>
      </c>
      <c r="ON77" s="200">
        <f t="shared" si="129"/>
        <v>0</v>
      </c>
      <c r="OO77" s="200">
        <f t="shared" si="130"/>
        <v>0</v>
      </c>
      <c r="OP77" s="200">
        <f t="shared" si="131"/>
        <v>0</v>
      </c>
      <c r="OQ77" s="200">
        <f t="shared" si="132"/>
        <v>0</v>
      </c>
      <c r="OR77" s="200">
        <f t="shared" si="146"/>
        <v>0</v>
      </c>
    </row>
    <row r="78" spans="1:408"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4"/>
        <v>-2</v>
      </c>
      <c r="BH78">
        <v>-1</v>
      </c>
      <c r="BI78">
        <v>1</v>
      </c>
      <c r="BJ78">
        <f t="shared" si="89"/>
        <v>0</v>
      </c>
      <c r="BK78" s="1">
        <v>3.6638983878799999E-3</v>
      </c>
      <c r="BL78" s="2">
        <v>10</v>
      </c>
      <c r="BM78">
        <v>60</v>
      </c>
      <c r="BN78" t="str">
        <f t="shared" si="135"/>
        <v>TRUE</v>
      </c>
      <c r="BO78">
        <f>VLOOKUP($A78,'FuturesInfo (3)'!$A$2:$V$80,22)</f>
        <v>2</v>
      </c>
      <c r="BP78">
        <f t="shared" si="160"/>
        <v>2</v>
      </c>
      <c r="BQ78" s="139">
        <f>VLOOKUP($A78,'FuturesInfo (3)'!$A$2:$O$80,15)*BP78</f>
        <v>164580.90803259602</v>
      </c>
      <c r="BR78" s="145">
        <f t="shared" si="90"/>
        <v>-603.00772361645511</v>
      </c>
      <c r="BT78">
        <f t="shared" si="91"/>
        <v>-1</v>
      </c>
      <c r="BU78">
        <v>1</v>
      </c>
      <c r="BV78">
        <v>-1</v>
      </c>
      <c r="BW78">
        <v>-1</v>
      </c>
      <c r="BX78">
        <f t="shared" ref="BX78:BX92" si="183">IF(BU78=BW78,1,0)</f>
        <v>0</v>
      </c>
      <c r="BY78">
        <f t="shared" ref="BY78:BY92" si="184">IF(BW78=BV78,1,0)</f>
        <v>1</v>
      </c>
      <c r="BZ78" s="188">
        <v>-9.0046239961099998E-3</v>
      </c>
      <c r="CA78" s="2">
        <v>10</v>
      </c>
      <c r="CB78">
        <v>60</v>
      </c>
      <c r="CC78" t="str">
        <f t="shared" ref="CC78:CC92" si="185">IF(BU78="","FALSE","TRUE")</f>
        <v>TRUE</v>
      </c>
      <c r="CD78">
        <f>VLOOKUP($A78,'FuturesInfo (3)'!$A$2:$V$80,22)</f>
        <v>2</v>
      </c>
      <c r="CE78">
        <f t="shared" ref="CE78:CF92" si="186">CD78</f>
        <v>2</v>
      </c>
      <c r="CF78">
        <f t="shared" si="186"/>
        <v>2</v>
      </c>
      <c r="CG78" s="139">
        <f>VLOOKUP($A78,'FuturesInfo (3)'!$A$2:$O$80,15)*CE78</f>
        <v>164580.90803259602</v>
      </c>
      <c r="CH78" s="145">
        <f t="shared" ref="CH78:CH92" si="187">IF(BX78=1,ABS(CG78*BZ78),-ABS(CG78*BZ78))</f>
        <v>-1481.9891937718871</v>
      </c>
      <c r="CI78" s="145">
        <f t="shared" si="92"/>
        <v>1481.9891937718871</v>
      </c>
      <c r="CK78">
        <f t="shared" ref="CK78:CK92" si="188">BU78</f>
        <v>1</v>
      </c>
      <c r="CL78">
        <v>-1</v>
      </c>
      <c r="CM78">
        <v>-1</v>
      </c>
      <c r="CN78">
        <v>1</v>
      </c>
      <c r="CO78">
        <f t="shared" si="136"/>
        <v>0</v>
      </c>
      <c r="CP78">
        <f t="shared" ref="CP78:CP92" si="189">IF(CN78=CM78,1,0)</f>
        <v>0</v>
      </c>
      <c r="CQ78" s="1">
        <v>4.0520628683700004E-3</v>
      </c>
      <c r="CR78" s="2">
        <v>10</v>
      </c>
      <c r="CS78">
        <v>60</v>
      </c>
      <c r="CT78" t="str">
        <f t="shared" ref="CT78:CT92" si="190">IF(CL78="","FALSE","TRUE")</f>
        <v>TRUE</v>
      </c>
      <c r="CU78">
        <f>VLOOKUP($A78,'FuturesInfo (3)'!$A$2:$V$80,22)</f>
        <v>2</v>
      </c>
      <c r="CV78">
        <f t="shared" ref="CV78:CV92" si="191">ROUND(IF(CL78=CM78,CU78*(1+$CV$95),CU78*(1-$CV$95)),0)</f>
        <v>3</v>
      </c>
      <c r="CW78">
        <f t="shared" si="93"/>
        <v>2</v>
      </c>
      <c r="CX78" s="139">
        <f>VLOOKUP($A78,'FuturesInfo (3)'!$A$2:$O$80,15)*CW78</f>
        <v>164580.90803259602</v>
      </c>
      <c r="CY78" s="200">
        <f t="shared" ref="CY78:CY92" si="192">IF(CO78=1,ABS(CX78*CQ78),-ABS(CX78*CQ78))</f>
        <v>-666.89218628150024</v>
      </c>
      <c r="CZ78" s="200">
        <f t="shared" si="95"/>
        <v>-666.89218628150024</v>
      </c>
      <c r="DB78">
        <f t="shared" ref="DB78:DB92" si="193">CL78</f>
        <v>-1</v>
      </c>
      <c r="DC78">
        <v>-1</v>
      </c>
      <c r="DD78">
        <v>-1</v>
      </c>
      <c r="DE78">
        <v>1</v>
      </c>
      <c r="DF78">
        <f t="shared" si="137"/>
        <v>0</v>
      </c>
      <c r="DG78">
        <f t="shared" ref="DG78:DG92" si="194">IF(DE78=DD78,1,0)</f>
        <v>0</v>
      </c>
      <c r="DH78" s="1">
        <v>3.1796502384699998E-3</v>
      </c>
      <c r="DI78" s="2">
        <v>10</v>
      </c>
      <c r="DJ78">
        <v>60</v>
      </c>
      <c r="DK78" t="str">
        <f t="shared" ref="DK78:DK92" si="195">IF(DC78="","FALSE","TRUE")</f>
        <v>TRUE</v>
      </c>
      <c r="DL78">
        <f>VLOOKUP($A78,'FuturesInfo (3)'!$A$2:$V$80,22)</f>
        <v>2</v>
      </c>
      <c r="DM78">
        <f t="shared" ref="DM78:DM92" si="196">ROUND(IF(DC78=DD78,DL78*(1+$CV$95),DL78*(1-$CV$95)),0)</f>
        <v>3</v>
      </c>
      <c r="DN78">
        <f t="shared" si="96"/>
        <v>2</v>
      </c>
      <c r="DO78" s="139">
        <f>VLOOKUP($A78,'FuturesInfo (3)'!$A$2:$O$80,15)*DN78</f>
        <v>164580.90803259602</v>
      </c>
      <c r="DP78" s="200">
        <f t="shared" ref="DP78:DP92" si="197">IF(DF78=1,ABS(DO78*DH78),-ABS(DO78*DH78))</f>
        <v>-523.309723473453</v>
      </c>
      <c r="DQ78" s="200">
        <f t="shared" si="97"/>
        <v>-523.309723473453</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1273</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v>-1</v>
      </c>
      <c r="KU78">
        <v>1</v>
      </c>
      <c r="KV78" s="218">
        <v>-1</v>
      </c>
      <c r="KW78" s="245">
        <v>15</v>
      </c>
      <c r="KX78">
        <v>-1</v>
      </c>
      <c r="KY78">
        <v>-1</v>
      </c>
      <c r="KZ78" s="218">
        <v>1</v>
      </c>
      <c r="LA78">
        <v>1</v>
      </c>
      <c r="LB78">
        <v>0</v>
      </c>
      <c r="LC78">
        <v>0</v>
      </c>
      <c r="LD78">
        <v>0</v>
      </c>
      <c r="LE78" s="253">
        <v>2.1298701298699999E-2</v>
      </c>
      <c r="LF78" s="206">
        <v>42517</v>
      </c>
      <c r="LG78">
        <v>60</v>
      </c>
      <c r="LH78" t="s">
        <v>1273</v>
      </c>
      <c r="LI78">
        <v>2</v>
      </c>
      <c r="LJ78" s="257">
        <v>2</v>
      </c>
      <c r="LK78">
        <v>3</v>
      </c>
      <c r="LL78" s="139">
        <v>163557.33033838731</v>
      </c>
      <c r="LM78" s="139">
        <v>245335.99550758098</v>
      </c>
      <c r="LN78" s="200">
        <v>3483.5587240901145</v>
      </c>
      <c r="LO78" s="200">
        <v>5225.3380861351725</v>
      </c>
      <c r="LP78" s="200">
        <v>-3483.5587240901145</v>
      </c>
      <c r="LQ78" s="200">
        <v>-3483.5587240901145</v>
      </c>
      <c r="LR78" s="200">
        <v>-3483.5587240901145</v>
      </c>
      <c r="LT78">
        <f t="shared" si="98"/>
        <v>1</v>
      </c>
      <c r="LU78" s="244">
        <v>-1</v>
      </c>
      <c r="LV78" s="218">
        <v>-1</v>
      </c>
      <c r="LW78" s="245">
        <v>-2</v>
      </c>
      <c r="LX78">
        <f t="shared" si="141"/>
        <v>-1</v>
      </c>
      <c r="LY78">
        <f t="shared" si="100"/>
        <v>1</v>
      </c>
      <c r="LZ78" s="218">
        <v>1</v>
      </c>
      <c r="MA78">
        <f t="shared" si="138"/>
        <v>0</v>
      </c>
      <c r="MB78">
        <f t="shared" si="101"/>
        <v>0</v>
      </c>
      <c r="MC78">
        <f t="shared" si="102"/>
        <v>0</v>
      </c>
      <c r="MD78">
        <f t="shared" si="103"/>
        <v>1</v>
      </c>
      <c r="ME78" s="253">
        <v>6.7395727365199996E-3</v>
      </c>
      <c r="MF78" s="206">
        <v>42517</v>
      </c>
      <c r="MG78">
        <v>60</v>
      </c>
      <c r="MH78" t="str">
        <f t="shared" ref="MH78:MH92" si="198">IF(LU78="","FALSE","TRUE")</f>
        <v>TRUE</v>
      </c>
      <c r="MI78">
        <f>VLOOKUP($A78,'FuturesInfo (3)'!$A$2:$V$80,22)</f>
        <v>2</v>
      </c>
      <c r="MJ78" s="257">
        <v>2</v>
      </c>
      <c r="MK78">
        <f t="shared" si="104"/>
        <v>3</v>
      </c>
      <c r="ML78" s="139">
        <f>VLOOKUP($A78,'FuturesInfo (3)'!$A$2:$O$80,15)*MI78</f>
        <v>164580.90803259602</v>
      </c>
      <c r="MM78" s="139">
        <f>VLOOKUP($A78,'FuturesInfo (3)'!$A$2:$O$80,15)*MK78</f>
        <v>246871.36204889405</v>
      </c>
      <c r="MN78" s="200">
        <f t="shared" si="105"/>
        <v>-1109.2050007281896</v>
      </c>
      <c r="MO78" s="200">
        <f t="shared" si="106"/>
        <v>-1663.8075010922844</v>
      </c>
      <c r="MP78" s="200">
        <f t="shared" si="107"/>
        <v>-1109.2050007281896</v>
      </c>
      <c r="MQ78" s="200">
        <f t="shared" si="108"/>
        <v>-1109.2050007281896</v>
      </c>
      <c r="MR78" s="200">
        <f t="shared" si="144"/>
        <v>1109.2050007281896</v>
      </c>
      <c r="MT78">
        <f t="shared" si="110"/>
        <v>-1</v>
      </c>
      <c r="MU78" s="244">
        <v>-1</v>
      </c>
      <c r="MV78" s="218">
        <v>-1</v>
      </c>
      <c r="MW78" s="245">
        <v>-3</v>
      </c>
      <c r="MX78">
        <f t="shared" si="142"/>
        <v>1</v>
      </c>
      <c r="MY78">
        <f t="shared" si="112"/>
        <v>1</v>
      </c>
      <c r="MZ78" s="218"/>
      <c r="NA78">
        <f t="shared" si="139"/>
        <v>0</v>
      </c>
      <c r="NB78">
        <f t="shared" si="113"/>
        <v>0</v>
      </c>
      <c r="NC78">
        <f t="shared" si="114"/>
        <v>0</v>
      </c>
      <c r="ND78">
        <f t="shared" si="115"/>
        <v>0</v>
      </c>
      <c r="NE78" s="253"/>
      <c r="NF78" s="206">
        <v>42517</v>
      </c>
      <c r="NG78">
        <v>60</v>
      </c>
      <c r="NH78" t="str">
        <f t="shared" ref="NH78:NH92" si="199">IF(MU78="","FALSE","TRUE")</f>
        <v>TRUE</v>
      </c>
      <c r="NI78">
        <f>VLOOKUP($A78,'FuturesInfo (3)'!$A$2:$V$80,22)</f>
        <v>2</v>
      </c>
      <c r="NJ78" s="257">
        <v>1</v>
      </c>
      <c r="NK78">
        <f t="shared" si="116"/>
        <v>3</v>
      </c>
      <c r="NL78" s="139">
        <f>VLOOKUP($A78,'FuturesInfo (3)'!$A$2:$O$80,15)*NI78</f>
        <v>164580.90803259602</v>
      </c>
      <c r="NM78" s="139">
        <f>VLOOKUP($A78,'FuturesInfo (3)'!$A$2:$O$80,15)*NK78</f>
        <v>246871.36204889405</v>
      </c>
      <c r="NN78" s="200">
        <f t="shared" si="117"/>
        <v>0</v>
      </c>
      <c r="NO78" s="200">
        <f t="shared" si="118"/>
        <v>0</v>
      </c>
      <c r="NP78" s="200">
        <f t="shared" si="119"/>
        <v>0</v>
      </c>
      <c r="NQ78" s="200">
        <f t="shared" si="120"/>
        <v>0</v>
      </c>
      <c r="NR78" s="200">
        <f t="shared" si="145"/>
        <v>0</v>
      </c>
      <c r="NT78">
        <f t="shared" si="122"/>
        <v>-1</v>
      </c>
      <c r="NU78" s="244"/>
      <c r="NV78" s="218"/>
      <c r="NW78" s="245"/>
      <c r="NX78">
        <f t="shared" si="143"/>
        <v>0</v>
      </c>
      <c r="NY78">
        <f t="shared" si="124"/>
        <v>0</v>
      </c>
      <c r="NZ78" s="218"/>
      <c r="OA78">
        <f t="shared" si="140"/>
        <v>1</v>
      </c>
      <c r="OB78">
        <f t="shared" si="125"/>
        <v>1</v>
      </c>
      <c r="OC78">
        <f t="shared" si="126"/>
        <v>1</v>
      </c>
      <c r="OD78">
        <f t="shared" si="127"/>
        <v>1</v>
      </c>
      <c r="OE78" s="253"/>
      <c r="OF78" s="206"/>
      <c r="OG78">
        <v>60</v>
      </c>
      <c r="OH78" t="str">
        <f t="shared" ref="OH78:OH92" si="200">IF(NU78="","FALSE","TRUE")</f>
        <v>FALSE</v>
      </c>
      <c r="OI78">
        <f>VLOOKUP($A78,'FuturesInfo (3)'!$A$2:$V$80,22)</f>
        <v>2</v>
      </c>
      <c r="OJ78" s="257"/>
      <c r="OK78">
        <f t="shared" si="128"/>
        <v>2</v>
      </c>
      <c r="OL78" s="139">
        <f>VLOOKUP($A78,'FuturesInfo (3)'!$A$2:$O$80,15)*OI78</f>
        <v>164580.90803259602</v>
      </c>
      <c r="OM78" s="139">
        <f>VLOOKUP($A78,'FuturesInfo (3)'!$A$2:$O$80,15)*OK78</f>
        <v>164580.90803259602</v>
      </c>
      <c r="ON78" s="200">
        <f t="shared" si="129"/>
        <v>0</v>
      </c>
      <c r="OO78" s="200">
        <f t="shared" si="130"/>
        <v>0</v>
      </c>
      <c r="OP78" s="200">
        <f t="shared" si="131"/>
        <v>0</v>
      </c>
      <c r="OQ78" s="200">
        <f t="shared" si="132"/>
        <v>0</v>
      </c>
      <c r="OR78" s="200">
        <f t="shared" si="146"/>
        <v>0</v>
      </c>
    </row>
    <row r="79" spans="1:408"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4"/>
        <v>0</v>
      </c>
      <c r="BH79">
        <v>-1</v>
      </c>
      <c r="BI79">
        <v>1</v>
      </c>
      <c r="BJ79">
        <f t="shared" ref="BJ79:BJ92" si="201">IF(BH79=BI79,1,0)</f>
        <v>0</v>
      </c>
      <c r="BK79" s="1">
        <v>2.4201355275899998E-3</v>
      </c>
      <c r="BL79" s="2">
        <v>10</v>
      </c>
      <c r="BM79">
        <v>60</v>
      </c>
      <c r="BN79" t="str">
        <f t="shared" si="135"/>
        <v>TRUE</v>
      </c>
      <c r="BO79">
        <f>VLOOKUP($A79,'FuturesInfo (3)'!$A$2:$V$80,22)</f>
        <v>3</v>
      </c>
      <c r="BP79">
        <f t="shared" si="160"/>
        <v>3</v>
      </c>
      <c r="BQ79" s="139">
        <f>VLOOKUP($A79,'FuturesInfo (3)'!$A$2:$O$80,15)*BP79</f>
        <v>136963.23529411765</v>
      </c>
      <c r="BR79" s="145">
        <f t="shared" ref="BR79:BR92" si="202">IF(BJ79=1,ABS(BQ79*BK79),-ABS(BQ79*BK79))</f>
        <v>-331.4695917089627</v>
      </c>
      <c r="BT79">
        <f t="shared" ref="BT79:BT92" si="203">BH79</f>
        <v>-1</v>
      </c>
      <c r="BU79">
        <v>-1</v>
      </c>
      <c r="BV79">
        <v>-1</v>
      </c>
      <c r="BW79">
        <v>1</v>
      </c>
      <c r="BX79">
        <f t="shared" si="183"/>
        <v>0</v>
      </c>
      <c r="BY79">
        <f t="shared" si="184"/>
        <v>0</v>
      </c>
      <c r="BZ79" s="188">
        <v>5.6333494286199999E-3</v>
      </c>
      <c r="CA79" s="2">
        <v>10</v>
      </c>
      <c r="CB79">
        <v>60</v>
      </c>
      <c r="CC79" t="str">
        <f t="shared" si="185"/>
        <v>TRUE</v>
      </c>
      <c r="CD79">
        <f>VLOOKUP($A79,'FuturesInfo (3)'!$A$2:$V$80,22)</f>
        <v>3</v>
      </c>
      <c r="CE79">
        <f t="shared" si="186"/>
        <v>3</v>
      </c>
      <c r="CF79">
        <f t="shared" si="186"/>
        <v>3</v>
      </c>
      <c r="CG79" s="139">
        <f>VLOOKUP($A79,'FuturesInfo (3)'!$A$2:$O$80,15)*CE79</f>
        <v>136963.23529411765</v>
      </c>
      <c r="CH79" s="145">
        <f t="shared" si="187"/>
        <v>-771.56176328606432</v>
      </c>
      <c r="CI79" s="145">
        <f t="shared" ref="CI79:CI92" si="204">IF(BY79=1,ABS(CG79*BZ79),-ABS(CG79*BZ79))</f>
        <v>-771.56176328606432</v>
      </c>
      <c r="CK79">
        <f t="shared" si="188"/>
        <v>-1</v>
      </c>
      <c r="CL79">
        <v>1</v>
      </c>
      <c r="CM79">
        <v>-1</v>
      </c>
      <c r="CN79">
        <v>1</v>
      </c>
      <c r="CO79">
        <f t="shared" ref="CO79:CO92" si="205">IF(CL79=CN79,1,0)</f>
        <v>1</v>
      </c>
      <c r="CP79">
        <f t="shared" si="189"/>
        <v>0</v>
      </c>
      <c r="CQ79" s="1">
        <v>6.7221510883500001E-3</v>
      </c>
      <c r="CR79" s="2">
        <v>10</v>
      </c>
      <c r="CS79">
        <v>60</v>
      </c>
      <c r="CT79" t="str">
        <f t="shared" si="190"/>
        <v>TRUE</v>
      </c>
      <c r="CU79">
        <f>VLOOKUP($A79,'FuturesInfo (3)'!$A$2:$V$80,22)</f>
        <v>3</v>
      </c>
      <c r="CV79">
        <f t="shared" si="191"/>
        <v>2</v>
      </c>
      <c r="CW79">
        <f t="shared" ref="CW79:CW92" si="206">CU79</f>
        <v>3</v>
      </c>
      <c r="CX79" s="139">
        <f>VLOOKUP($A79,'FuturesInfo (3)'!$A$2:$O$80,15)*CW79</f>
        <v>136963.23529411765</v>
      </c>
      <c r="CY79" s="200">
        <f t="shared" si="192"/>
        <v>920.68756119629006</v>
      </c>
      <c r="CZ79" s="200">
        <f t="shared" ref="CZ79:CZ92" si="207">IF(CP79=1,ABS(CX79*CQ79),-ABS(CX79*CQ79))</f>
        <v>-920.68756119629006</v>
      </c>
      <c r="DB79">
        <f t="shared" si="193"/>
        <v>1</v>
      </c>
      <c r="DC79">
        <v>1</v>
      </c>
      <c r="DD79">
        <v>-1</v>
      </c>
      <c r="DE79">
        <v>1</v>
      </c>
      <c r="DF79">
        <f t="shared" si="137"/>
        <v>1</v>
      </c>
      <c r="DG79">
        <f t="shared" si="194"/>
        <v>0</v>
      </c>
      <c r="DH79" s="1">
        <v>8.1081081081099994E-3</v>
      </c>
      <c r="DI79" s="2">
        <v>10</v>
      </c>
      <c r="DJ79">
        <v>60</v>
      </c>
      <c r="DK79" t="str">
        <f t="shared" si="195"/>
        <v>TRUE</v>
      </c>
      <c r="DL79">
        <f>VLOOKUP($A79,'FuturesInfo (3)'!$A$2:$V$80,22)</f>
        <v>3</v>
      </c>
      <c r="DM79">
        <f t="shared" si="196"/>
        <v>2</v>
      </c>
      <c r="DN79">
        <f t="shared" ref="DN79:DN92" si="208">DL79</f>
        <v>3</v>
      </c>
      <c r="DO79" s="139">
        <f>VLOOKUP($A79,'FuturesInfo (3)'!$A$2:$O$80,15)*DN79</f>
        <v>136963.23529411765</v>
      </c>
      <c r="DP79" s="200">
        <f t="shared" si="197"/>
        <v>1110.512718601213</v>
      </c>
      <c r="DQ79" s="200">
        <f t="shared" ref="DQ79:DQ92" si="209">IF(DG79=1,ABS(DO79*DH79),-ABS(DO79*DH79))</f>
        <v>-1110.512718601213</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1273</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v>-1</v>
      </c>
      <c r="KU79">
        <v>-1</v>
      </c>
      <c r="KV79" s="218">
        <v>-1</v>
      </c>
      <c r="KW79" s="245">
        <v>7</v>
      </c>
      <c r="KX79">
        <v>-1</v>
      </c>
      <c r="KY79">
        <v>-1</v>
      </c>
      <c r="KZ79" s="218">
        <v>1</v>
      </c>
      <c r="LA79">
        <v>0</v>
      </c>
      <c r="LB79">
        <v>0</v>
      </c>
      <c r="LC79">
        <v>0</v>
      </c>
      <c r="LD79">
        <v>0</v>
      </c>
      <c r="LE79" s="253">
        <v>1.6470971950399999E-2</v>
      </c>
      <c r="LF79" s="206">
        <v>42529</v>
      </c>
      <c r="LG79">
        <v>60</v>
      </c>
      <c r="LH79" t="s">
        <v>1273</v>
      </c>
      <c r="LI79">
        <v>3</v>
      </c>
      <c r="LJ79" s="257">
        <v>1</v>
      </c>
      <c r="LK79">
        <v>3</v>
      </c>
      <c r="LL79" s="139">
        <v>137492.6470588235</v>
      </c>
      <c r="LM79" s="139">
        <v>137492.6470588235</v>
      </c>
      <c r="LN79" s="200">
        <v>-2264.6375330921287</v>
      </c>
      <c r="LO79" s="200">
        <v>-2264.6375330921287</v>
      </c>
      <c r="LP79" s="200">
        <v>-2264.6375330921287</v>
      </c>
      <c r="LQ79" s="200">
        <v>-2264.6375330921287</v>
      </c>
      <c r="LR79" s="200">
        <v>-2264.6375330921287</v>
      </c>
      <c r="LT79">
        <f t="shared" ref="LT79:LT92" si="210">KU79</f>
        <v>-1</v>
      </c>
      <c r="LU79" s="244">
        <v>1</v>
      </c>
      <c r="LV79" s="218">
        <v>-1</v>
      </c>
      <c r="LW79" s="245">
        <v>8</v>
      </c>
      <c r="LX79">
        <f t="shared" si="141"/>
        <v>-1</v>
      </c>
      <c r="LY79">
        <f t="shared" ref="LY79:LY92" si="211">IF(LW79&lt;0,LV79*-1,LV79)</f>
        <v>-1</v>
      </c>
      <c r="LZ79" s="218">
        <v>-1</v>
      </c>
      <c r="MA79">
        <f t="shared" si="138"/>
        <v>0</v>
      </c>
      <c r="MB79">
        <f t="shared" ref="MB79:MB92" si="212">IF(LZ79=LV79,1,0)</f>
        <v>1</v>
      </c>
      <c r="MC79">
        <f t="shared" ref="MC79:MC92" si="213">IF(LZ79=LX79,1,0)</f>
        <v>1</v>
      </c>
      <c r="MD79">
        <f t="shared" ref="MD79:MD92" si="214">IF(LZ79=LY79,1,0)</f>
        <v>1</v>
      </c>
      <c r="ME79" s="253">
        <v>-3.85047328734E-3</v>
      </c>
      <c r="MF79" s="206">
        <v>42529</v>
      </c>
      <c r="MG79">
        <v>60</v>
      </c>
      <c r="MH79" t="str">
        <f t="shared" si="198"/>
        <v>TRUE</v>
      </c>
      <c r="MI79">
        <f>VLOOKUP($A79,'FuturesInfo (3)'!$A$2:$V$80,22)</f>
        <v>3</v>
      </c>
      <c r="MJ79" s="257">
        <v>2</v>
      </c>
      <c r="MK79">
        <f t="shared" ref="MK79:MK92" si="215">IF(MJ79=1,MI79,ROUND(MI79*(1+$IK$13),0))</f>
        <v>4</v>
      </c>
      <c r="ML79" s="139">
        <f>VLOOKUP($A79,'FuturesInfo (3)'!$A$2:$O$80,15)*MI79</f>
        <v>136963.23529411765</v>
      </c>
      <c r="MM79" s="139">
        <f>VLOOKUP($A79,'FuturesInfo (3)'!$A$2:$O$80,15)*MK79</f>
        <v>182617.64705882352</v>
      </c>
      <c r="MN79" s="200">
        <f t="shared" ref="MN79:MN92" si="216">IF(MA79=1,ABS(ML79*ME79),-ABS(ML79*ME79))</f>
        <v>-527.37327884766307</v>
      </c>
      <c r="MO79" s="200">
        <f t="shared" ref="MO79:MO92" si="217">IF(MA79=1,ABS(MM79*ME79),-ABS(MM79*ME79))</f>
        <v>-703.1643717968841</v>
      </c>
      <c r="MP79" s="200">
        <f t="shared" ref="MP79:MP92" si="218">IF(MB79=1,ABS(ML79*ME79),-ABS(ML79*ME79))</f>
        <v>527.37327884766307</v>
      </c>
      <c r="MQ79" s="200">
        <f t="shared" ref="MQ79:MQ92" si="219">IF(MC79=1,ABS(ML79*ME79),-ABS(ML79*ME79))</f>
        <v>527.37327884766307</v>
      </c>
      <c r="MR79" s="200">
        <f t="shared" si="144"/>
        <v>527.37327884766307</v>
      </c>
      <c r="MT79">
        <f t="shared" ref="MT79:MT92" si="220">LU79</f>
        <v>1</v>
      </c>
      <c r="MU79" s="244">
        <v>1</v>
      </c>
      <c r="MV79" s="218">
        <v>-1</v>
      </c>
      <c r="MW79" s="245">
        <v>9</v>
      </c>
      <c r="MX79">
        <f t="shared" si="142"/>
        <v>1</v>
      </c>
      <c r="MY79">
        <f t="shared" ref="MY79:MY92" si="221">IF(MW79&lt;0,MV79*-1,MV79)</f>
        <v>-1</v>
      </c>
      <c r="MZ79" s="218"/>
      <c r="NA79">
        <f t="shared" si="139"/>
        <v>0</v>
      </c>
      <c r="NB79">
        <f t="shared" ref="NB79:NB92" si="222">IF(MZ79=MV79,1,0)</f>
        <v>0</v>
      </c>
      <c r="NC79">
        <f t="shared" ref="NC79:NC92" si="223">IF(MZ79=MX79,1,0)</f>
        <v>0</v>
      </c>
      <c r="ND79">
        <f t="shared" ref="ND79:ND92" si="224">IF(MZ79=MY79,1,0)</f>
        <v>0</v>
      </c>
      <c r="NE79" s="253"/>
      <c r="NF79" s="206">
        <v>42529</v>
      </c>
      <c r="NG79">
        <v>60</v>
      </c>
      <c r="NH79" t="str">
        <f t="shared" si="199"/>
        <v>TRUE</v>
      </c>
      <c r="NI79">
        <f>VLOOKUP($A79,'FuturesInfo (3)'!$A$2:$V$80,22)</f>
        <v>3</v>
      </c>
      <c r="NJ79" s="257">
        <v>2</v>
      </c>
      <c r="NK79">
        <f t="shared" ref="NK79:NK92" si="225">IF(NJ79=1,ROUND(NI79*(1+NK$13),0),ROUND(NI79*(1-NK$13),0))</f>
        <v>2</v>
      </c>
      <c r="NL79" s="139">
        <f>VLOOKUP($A79,'FuturesInfo (3)'!$A$2:$O$80,15)*NI79</f>
        <v>136963.23529411765</v>
      </c>
      <c r="NM79" s="139">
        <f>VLOOKUP($A79,'FuturesInfo (3)'!$A$2:$O$80,15)*NK79</f>
        <v>91308.823529411762</v>
      </c>
      <c r="NN79" s="200">
        <f t="shared" ref="NN79:NN92" si="226">IF(NA79=1,ABS(NL79*NE79),-ABS(NL79*NE79))</f>
        <v>0</v>
      </c>
      <c r="NO79" s="200">
        <f t="shared" ref="NO79:NO92" si="227">IF(NA79=1,ABS(NM79*NE79),-ABS(NM79*NE79))</f>
        <v>0</v>
      </c>
      <c r="NP79" s="200">
        <f t="shared" ref="NP79:NP92" si="228">IF(NB79=1,ABS(NL79*NE79),-ABS(NL79*NE79))</f>
        <v>0</v>
      </c>
      <c r="NQ79" s="200">
        <f t="shared" ref="NQ79:NQ92" si="229">IF(NC79=1,ABS(NL79*NE79),-ABS(NL79*NE79))</f>
        <v>0</v>
      </c>
      <c r="NR79" s="200">
        <f t="shared" si="145"/>
        <v>0</v>
      </c>
      <c r="NT79">
        <f t="shared" ref="NT79:NT92" si="230">MU79</f>
        <v>1</v>
      </c>
      <c r="NU79" s="244"/>
      <c r="NV79" s="218"/>
      <c r="NW79" s="245"/>
      <c r="NX79">
        <f t="shared" si="143"/>
        <v>0</v>
      </c>
      <c r="NY79">
        <f t="shared" ref="NY79:NY92" si="231">IF(NW79&lt;0,NV79*-1,NV79)</f>
        <v>0</v>
      </c>
      <c r="NZ79" s="218"/>
      <c r="OA79">
        <f t="shared" si="140"/>
        <v>1</v>
      </c>
      <c r="OB79">
        <f t="shared" ref="OB79:OB92" si="232">IF(NZ79=NV79,1,0)</f>
        <v>1</v>
      </c>
      <c r="OC79">
        <f t="shared" ref="OC79:OC92" si="233">IF(NZ79=NX79,1,0)</f>
        <v>1</v>
      </c>
      <c r="OD79">
        <f t="shared" ref="OD79:OD92" si="234">IF(NZ79=NY79,1,0)</f>
        <v>1</v>
      </c>
      <c r="OE79" s="253"/>
      <c r="OF79" s="206"/>
      <c r="OG79">
        <v>60</v>
      </c>
      <c r="OH79" t="str">
        <f t="shared" si="200"/>
        <v>FALSE</v>
      </c>
      <c r="OI79">
        <f>VLOOKUP($A79,'FuturesInfo (3)'!$A$2:$V$80,22)</f>
        <v>3</v>
      </c>
      <c r="OJ79" s="257"/>
      <c r="OK79">
        <f t="shared" ref="OK79:OK92" si="235">IF(OJ79=1,ROUND(OI79*(1+OK$13),0),ROUND(OI79*(1-OK$13),0))</f>
        <v>2</v>
      </c>
      <c r="OL79" s="139">
        <f>VLOOKUP($A79,'FuturesInfo (3)'!$A$2:$O$80,15)*OI79</f>
        <v>136963.23529411765</v>
      </c>
      <c r="OM79" s="139">
        <f>VLOOKUP($A79,'FuturesInfo (3)'!$A$2:$O$80,15)*OK79</f>
        <v>91308.823529411762</v>
      </c>
      <c r="ON79" s="200">
        <f t="shared" ref="ON79:ON92" si="236">IF(OA79=1,ABS(OL79*OE79),-ABS(OL79*OE79))</f>
        <v>0</v>
      </c>
      <c r="OO79" s="200">
        <f t="shared" ref="OO79:OO92" si="237">IF(OA79=1,ABS(OM79*OE79),-ABS(OM79*OE79))</f>
        <v>0</v>
      </c>
      <c r="OP79" s="200">
        <f t="shared" ref="OP79:OP92" si="238">IF(OB79=1,ABS(OL79*OE79),-ABS(OL79*OE79))</f>
        <v>0</v>
      </c>
      <c r="OQ79" s="200">
        <f t="shared" ref="OQ79:OQ92" si="239">IF(OC79=1,ABS(OL79*OE79),-ABS(OL79*OE79))</f>
        <v>0</v>
      </c>
      <c r="OR79" s="200">
        <f t="shared" si="146"/>
        <v>0</v>
      </c>
    </row>
    <row r="80" spans="1:408"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0">-AX80+BH80</f>
        <v>0</v>
      </c>
      <c r="BH80">
        <v>1</v>
      </c>
      <c r="BI80">
        <v>-1</v>
      </c>
      <c r="BJ80">
        <f t="shared" si="201"/>
        <v>0</v>
      </c>
      <c r="BK80" s="1">
        <v>-9.5328884652100005E-4</v>
      </c>
      <c r="BL80" s="2">
        <v>10</v>
      </c>
      <c r="BM80">
        <v>60</v>
      </c>
      <c r="BN80" t="str">
        <f t="shared" ref="BN80:BN92" si="241">IF(BH80="","FALSE","TRUE")</f>
        <v>TRUE</v>
      </c>
      <c r="BO80">
        <f>VLOOKUP($A80,'FuturesInfo (3)'!$A$2:$V$80,22)</f>
        <v>4</v>
      </c>
      <c r="BP80">
        <f t="shared" si="160"/>
        <v>4</v>
      </c>
      <c r="BQ80" s="139">
        <f>VLOOKUP($A80,'FuturesInfo (3)'!$A$2:$O$80,15)*BP80</f>
        <v>127720</v>
      </c>
      <c r="BR80" s="145">
        <f t="shared" si="202"/>
        <v>-121.75405147766213</v>
      </c>
      <c r="BT80">
        <f t="shared" si="203"/>
        <v>1</v>
      </c>
      <c r="BU80">
        <v>1</v>
      </c>
      <c r="BV80">
        <v>1</v>
      </c>
      <c r="BW80">
        <v>1</v>
      </c>
      <c r="BX80">
        <f t="shared" si="183"/>
        <v>1</v>
      </c>
      <c r="BY80">
        <f t="shared" si="184"/>
        <v>1</v>
      </c>
      <c r="BZ80" s="188">
        <v>5.0890585241700004E-3</v>
      </c>
      <c r="CA80" s="2">
        <v>10</v>
      </c>
      <c r="CB80">
        <v>60</v>
      </c>
      <c r="CC80" t="str">
        <f t="shared" si="185"/>
        <v>TRUE</v>
      </c>
      <c r="CD80">
        <f>VLOOKUP($A80,'FuturesInfo (3)'!$A$2:$V$80,22)</f>
        <v>4</v>
      </c>
      <c r="CE80">
        <f t="shared" si="186"/>
        <v>4</v>
      </c>
      <c r="CF80">
        <f t="shared" si="186"/>
        <v>4</v>
      </c>
      <c r="CG80" s="139">
        <f>VLOOKUP($A80,'FuturesInfo (3)'!$A$2:$O$80,15)*CE80</f>
        <v>127720</v>
      </c>
      <c r="CH80" s="145">
        <f t="shared" si="187"/>
        <v>649.97455470699242</v>
      </c>
      <c r="CI80" s="145">
        <f t="shared" si="204"/>
        <v>649.97455470699242</v>
      </c>
      <c r="CK80">
        <f t="shared" si="188"/>
        <v>1</v>
      </c>
      <c r="CL80">
        <v>1</v>
      </c>
      <c r="CM80">
        <v>1</v>
      </c>
      <c r="CN80">
        <v>-1</v>
      </c>
      <c r="CO80">
        <f t="shared" si="205"/>
        <v>0</v>
      </c>
      <c r="CP80">
        <f t="shared" si="189"/>
        <v>0</v>
      </c>
      <c r="CQ80" s="1">
        <v>-1.89873417722E-3</v>
      </c>
      <c r="CR80" s="2">
        <v>20</v>
      </c>
      <c r="CS80">
        <v>60</v>
      </c>
      <c r="CT80" t="str">
        <f t="shared" si="190"/>
        <v>TRUE</v>
      </c>
      <c r="CU80">
        <f>VLOOKUP($A80,'FuturesInfo (3)'!$A$2:$V$80,22)</f>
        <v>4</v>
      </c>
      <c r="CV80">
        <f t="shared" si="191"/>
        <v>5</v>
      </c>
      <c r="CW80">
        <f t="shared" si="206"/>
        <v>4</v>
      </c>
      <c r="CX80" s="139">
        <f>VLOOKUP($A80,'FuturesInfo (3)'!$A$2:$O$80,15)*CW80</f>
        <v>127720</v>
      </c>
      <c r="CY80" s="200">
        <f t="shared" si="192"/>
        <v>-242.5063291145384</v>
      </c>
      <c r="CZ80" s="200">
        <f t="shared" si="207"/>
        <v>-242.5063291145384</v>
      </c>
      <c r="DB80">
        <f t="shared" si="193"/>
        <v>1</v>
      </c>
      <c r="DC80">
        <v>1</v>
      </c>
      <c r="DD80">
        <v>-1</v>
      </c>
      <c r="DE80">
        <v>1</v>
      </c>
      <c r="DF80">
        <f t="shared" si="137"/>
        <v>1</v>
      </c>
      <c r="DG80">
        <f t="shared" si="194"/>
        <v>0</v>
      </c>
      <c r="DH80" s="1">
        <v>1.2682308180100001E-2</v>
      </c>
      <c r="DI80" s="2">
        <v>20</v>
      </c>
      <c r="DJ80">
        <v>60</v>
      </c>
      <c r="DK80" t="str">
        <f t="shared" si="195"/>
        <v>TRUE</v>
      </c>
      <c r="DL80">
        <f>VLOOKUP($A80,'FuturesInfo (3)'!$A$2:$V$80,22)</f>
        <v>4</v>
      </c>
      <c r="DM80">
        <f t="shared" si="196"/>
        <v>3</v>
      </c>
      <c r="DN80">
        <f t="shared" si="208"/>
        <v>4</v>
      </c>
      <c r="DO80" s="139">
        <f>VLOOKUP($A80,'FuturesInfo (3)'!$A$2:$O$80,15)*DN80</f>
        <v>127720</v>
      </c>
      <c r="DP80" s="200">
        <f t="shared" si="197"/>
        <v>1619.7844007623721</v>
      </c>
      <c r="DQ80" s="200">
        <f t="shared" si="209"/>
        <v>-1619.7844007623721</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1273</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v>1</v>
      </c>
      <c r="KU80">
        <v>-1</v>
      </c>
      <c r="KV80" s="218">
        <v>1</v>
      </c>
      <c r="KW80" s="245">
        <v>-23</v>
      </c>
      <c r="KX80">
        <v>1</v>
      </c>
      <c r="KY80">
        <v>-1</v>
      </c>
      <c r="KZ80" s="218">
        <v>1</v>
      </c>
      <c r="LA80">
        <v>0</v>
      </c>
      <c r="LB80">
        <v>1</v>
      </c>
      <c r="LC80">
        <v>1</v>
      </c>
      <c r="LD80">
        <v>0</v>
      </c>
      <c r="LE80" s="253">
        <v>8.5795996186799998E-3</v>
      </c>
      <c r="LF80" s="206">
        <v>42529</v>
      </c>
      <c r="LG80">
        <v>60</v>
      </c>
      <c r="LH80" t="s">
        <v>1273</v>
      </c>
      <c r="LI80">
        <v>4</v>
      </c>
      <c r="LJ80" s="257">
        <v>1</v>
      </c>
      <c r="LK80">
        <v>4</v>
      </c>
      <c r="LL80" s="139">
        <v>126959.99999999999</v>
      </c>
      <c r="LM80" s="139">
        <v>126959.99999999999</v>
      </c>
      <c r="LN80" s="200">
        <v>-1089.2659675876127</v>
      </c>
      <c r="LO80" s="200">
        <v>-1089.2659675876127</v>
      </c>
      <c r="LP80" s="200">
        <v>1089.2659675876127</v>
      </c>
      <c r="LQ80" s="200">
        <v>1089.2659675876127</v>
      </c>
      <c r="LR80" s="200">
        <v>-1089.2659675876127</v>
      </c>
      <c r="LT80">
        <f t="shared" si="210"/>
        <v>-1</v>
      </c>
      <c r="LU80" s="244">
        <v>-1</v>
      </c>
      <c r="LV80" s="218">
        <v>-1</v>
      </c>
      <c r="LW80" s="245">
        <v>6</v>
      </c>
      <c r="LX80">
        <f t="shared" si="141"/>
        <v>-1</v>
      </c>
      <c r="LY80">
        <f t="shared" si="211"/>
        <v>-1</v>
      </c>
      <c r="LZ80" s="218">
        <v>1</v>
      </c>
      <c r="MA80">
        <f t="shared" si="138"/>
        <v>0</v>
      </c>
      <c r="MB80">
        <f t="shared" si="212"/>
        <v>0</v>
      </c>
      <c r="MC80">
        <f t="shared" si="213"/>
        <v>0</v>
      </c>
      <c r="MD80">
        <f t="shared" si="214"/>
        <v>0</v>
      </c>
      <c r="ME80" s="253">
        <v>5.9861373661E-3</v>
      </c>
      <c r="MF80" s="206">
        <v>42529</v>
      </c>
      <c r="MG80">
        <v>60</v>
      </c>
      <c r="MH80" t="str">
        <f t="shared" si="198"/>
        <v>TRUE</v>
      </c>
      <c r="MI80">
        <f>VLOOKUP($A80,'FuturesInfo (3)'!$A$2:$V$80,22)</f>
        <v>4</v>
      </c>
      <c r="MJ80" s="257">
        <v>2</v>
      </c>
      <c r="MK80">
        <f t="shared" si="215"/>
        <v>5</v>
      </c>
      <c r="ML80" s="139">
        <f>VLOOKUP($A80,'FuturesInfo (3)'!$A$2:$O$80,15)*MI80</f>
        <v>127720</v>
      </c>
      <c r="MM80" s="139">
        <f>VLOOKUP($A80,'FuturesInfo (3)'!$A$2:$O$80,15)*MK80</f>
        <v>159650</v>
      </c>
      <c r="MN80" s="200">
        <f t="shared" si="216"/>
        <v>-764.549464398292</v>
      </c>
      <c r="MO80" s="200">
        <f t="shared" si="217"/>
        <v>-955.686830497865</v>
      </c>
      <c r="MP80" s="200">
        <f t="shared" si="218"/>
        <v>-764.549464398292</v>
      </c>
      <c r="MQ80" s="200">
        <f t="shared" si="219"/>
        <v>-764.549464398292</v>
      </c>
      <c r="MR80" s="200">
        <f t="shared" si="144"/>
        <v>-764.549464398292</v>
      </c>
      <c r="MT80">
        <f t="shared" si="220"/>
        <v>-1</v>
      </c>
      <c r="MU80" s="244">
        <v>-1</v>
      </c>
      <c r="MV80" s="218">
        <v>-1</v>
      </c>
      <c r="MW80" s="245">
        <v>-3</v>
      </c>
      <c r="MX80">
        <f t="shared" si="142"/>
        <v>1</v>
      </c>
      <c r="MY80">
        <f t="shared" si="221"/>
        <v>1</v>
      </c>
      <c r="MZ80" s="218"/>
      <c r="NA80">
        <f t="shared" si="139"/>
        <v>0</v>
      </c>
      <c r="NB80">
        <f t="shared" si="222"/>
        <v>0</v>
      </c>
      <c r="NC80">
        <f t="shared" si="223"/>
        <v>0</v>
      </c>
      <c r="ND80">
        <f t="shared" si="224"/>
        <v>0</v>
      </c>
      <c r="NE80" s="253"/>
      <c r="NF80" s="206">
        <v>42529</v>
      </c>
      <c r="NG80">
        <v>60</v>
      </c>
      <c r="NH80" t="str">
        <f t="shared" si="199"/>
        <v>TRUE</v>
      </c>
      <c r="NI80">
        <f>VLOOKUP($A80,'FuturesInfo (3)'!$A$2:$V$80,22)</f>
        <v>4</v>
      </c>
      <c r="NJ80" s="257">
        <v>1</v>
      </c>
      <c r="NK80">
        <f t="shared" si="225"/>
        <v>5</v>
      </c>
      <c r="NL80" s="139">
        <f>VLOOKUP($A80,'FuturesInfo (3)'!$A$2:$O$80,15)*NI80</f>
        <v>127720</v>
      </c>
      <c r="NM80" s="139">
        <f>VLOOKUP($A80,'FuturesInfo (3)'!$A$2:$O$80,15)*NK80</f>
        <v>159650</v>
      </c>
      <c r="NN80" s="200">
        <f t="shared" si="226"/>
        <v>0</v>
      </c>
      <c r="NO80" s="200">
        <f t="shared" si="227"/>
        <v>0</v>
      </c>
      <c r="NP80" s="200">
        <f t="shared" si="228"/>
        <v>0</v>
      </c>
      <c r="NQ80" s="200">
        <f t="shared" si="229"/>
        <v>0</v>
      </c>
      <c r="NR80" s="200">
        <f t="shared" si="145"/>
        <v>0</v>
      </c>
      <c r="NT80">
        <f t="shared" si="230"/>
        <v>-1</v>
      </c>
      <c r="NU80" s="244"/>
      <c r="NV80" s="218"/>
      <c r="NW80" s="245"/>
      <c r="NX80">
        <f t="shared" si="143"/>
        <v>0</v>
      </c>
      <c r="NY80">
        <f t="shared" si="231"/>
        <v>0</v>
      </c>
      <c r="NZ80" s="218"/>
      <c r="OA80">
        <f t="shared" si="140"/>
        <v>1</v>
      </c>
      <c r="OB80">
        <f t="shared" si="232"/>
        <v>1</v>
      </c>
      <c r="OC80">
        <f t="shared" si="233"/>
        <v>1</v>
      </c>
      <c r="OD80">
        <f t="shared" si="234"/>
        <v>1</v>
      </c>
      <c r="OE80" s="253"/>
      <c r="OF80" s="206"/>
      <c r="OG80">
        <v>60</v>
      </c>
      <c r="OH80" t="str">
        <f t="shared" si="200"/>
        <v>FALSE</v>
      </c>
      <c r="OI80">
        <f>VLOOKUP($A80,'FuturesInfo (3)'!$A$2:$V$80,22)</f>
        <v>4</v>
      </c>
      <c r="OJ80" s="257"/>
      <c r="OK80">
        <f t="shared" si="235"/>
        <v>3</v>
      </c>
      <c r="OL80" s="139">
        <f>VLOOKUP($A80,'FuturesInfo (3)'!$A$2:$O$80,15)*OI80</f>
        <v>127720</v>
      </c>
      <c r="OM80" s="139">
        <f>VLOOKUP($A80,'FuturesInfo (3)'!$A$2:$O$80,15)*OK80</f>
        <v>95790</v>
      </c>
      <c r="ON80" s="200">
        <f t="shared" si="236"/>
        <v>0</v>
      </c>
      <c r="OO80" s="200">
        <f t="shared" si="237"/>
        <v>0</v>
      </c>
      <c r="OP80" s="200">
        <f t="shared" si="238"/>
        <v>0</v>
      </c>
      <c r="OQ80" s="200">
        <f t="shared" si="239"/>
        <v>0</v>
      </c>
      <c r="OR80" s="200">
        <f t="shared" si="146"/>
        <v>0</v>
      </c>
    </row>
    <row r="81" spans="1:408"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0"/>
        <v>0</v>
      </c>
      <c r="BH81">
        <v>-1</v>
      </c>
      <c r="BI81">
        <v>1</v>
      </c>
      <c r="BJ81">
        <f t="shared" si="201"/>
        <v>0</v>
      </c>
      <c r="BK81" s="1">
        <v>1.6523463317900001E-3</v>
      </c>
      <c r="BL81" s="2">
        <v>10</v>
      </c>
      <c r="BM81">
        <v>60</v>
      </c>
      <c r="BN81" t="str">
        <f t="shared" si="241"/>
        <v>TRUE</v>
      </c>
      <c r="BO81">
        <f>VLOOKUP($A81,'FuturesInfo (3)'!$A$2:$V$80,22)</f>
        <v>3</v>
      </c>
      <c r="BP81">
        <f t="shared" si="160"/>
        <v>3</v>
      </c>
      <c r="BQ81" s="139">
        <f>VLOOKUP($A81,'FuturesInfo (3)'!$A$2:$O$80,15)*BP81</f>
        <v>100064.1519</v>
      </c>
      <c r="BR81" s="145">
        <f t="shared" si="202"/>
        <v>-165.34063433564236</v>
      </c>
      <c r="BT81">
        <f t="shared" si="203"/>
        <v>-1</v>
      </c>
      <c r="BU81">
        <v>-1</v>
      </c>
      <c r="BV81">
        <v>-1</v>
      </c>
      <c r="BW81">
        <v>-1</v>
      </c>
      <c r="BX81">
        <f t="shared" si="183"/>
        <v>1</v>
      </c>
      <c r="BY81">
        <f t="shared" si="184"/>
        <v>1</v>
      </c>
      <c r="BZ81" s="188">
        <v>-1.3856812933E-2</v>
      </c>
      <c r="CA81" s="2">
        <v>10</v>
      </c>
      <c r="CB81">
        <v>60</v>
      </c>
      <c r="CC81" t="str">
        <f t="shared" si="185"/>
        <v>TRUE</v>
      </c>
      <c r="CD81">
        <f>VLOOKUP($A81,'FuturesInfo (3)'!$A$2:$V$80,22)</f>
        <v>3</v>
      </c>
      <c r="CE81">
        <f t="shared" si="186"/>
        <v>3</v>
      </c>
      <c r="CF81">
        <f t="shared" si="186"/>
        <v>3</v>
      </c>
      <c r="CG81" s="139">
        <f>VLOOKUP($A81,'FuturesInfo (3)'!$A$2:$O$80,15)*CE81</f>
        <v>100064.1519</v>
      </c>
      <c r="CH81" s="145">
        <f t="shared" si="187"/>
        <v>1386.5702341775964</v>
      </c>
      <c r="CI81" s="145">
        <f t="shared" si="204"/>
        <v>1386.5702341775964</v>
      </c>
      <c r="CK81">
        <f t="shared" si="188"/>
        <v>-1</v>
      </c>
      <c r="CL81">
        <v>-1</v>
      </c>
      <c r="CM81">
        <v>-1</v>
      </c>
      <c r="CN81">
        <v>1</v>
      </c>
      <c r="CO81">
        <f t="shared" si="205"/>
        <v>0</v>
      </c>
      <c r="CP81">
        <f t="shared" si="189"/>
        <v>0</v>
      </c>
      <c r="CQ81" s="1">
        <v>4.0147206423599997E-3</v>
      </c>
      <c r="CR81" s="2">
        <v>10</v>
      </c>
      <c r="CS81">
        <v>60</v>
      </c>
      <c r="CT81" t="str">
        <f t="shared" si="190"/>
        <v>TRUE</v>
      </c>
      <c r="CU81">
        <f>VLOOKUP($A81,'FuturesInfo (3)'!$A$2:$V$80,22)</f>
        <v>3</v>
      </c>
      <c r="CV81">
        <f t="shared" si="191"/>
        <v>4</v>
      </c>
      <c r="CW81">
        <f t="shared" si="206"/>
        <v>3</v>
      </c>
      <c r="CX81" s="139">
        <f>VLOOKUP($A81,'FuturesInfo (3)'!$A$2:$O$80,15)*CW81</f>
        <v>100064.1519</v>
      </c>
      <c r="CY81" s="200">
        <f t="shared" si="192"/>
        <v>-401.72961619317658</v>
      </c>
      <c r="CZ81" s="200">
        <f t="shared" si="207"/>
        <v>-401.72961619317658</v>
      </c>
      <c r="DB81">
        <f t="shared" si="193"/>
        <v>-1</v>
      </c>
      <c r="DC81">
        <v>1</v>
      </c>
      <c r="DD81">
        <v>-1</v>
      </c>
      <c r="DE81">
        <v>1</v>
      </c>
      <c r="DF81">
        <f t="shared" ref="DF81:DF92" si="242">IF(DC81=DE81,1,0)</f>
        <v>1</v>
      </c>
      <c r="DG81">
        <f t="shared" si="194"/>
        <v>0</v>
      </c>
      <c r="DH81" s="1">
        <v>1.26624458514E-2</v>
      </c>
      <c r="DI81" s="2">
        <v>10</v>
      </c>
      <c r="DJ81">
        <v>60</v>
      </c>
      <c r="DK81" t="str">
        <f t="shared" si="195"/>
        <v>TRUE</v>
      </c>
      <c r="DL81">
        <f>VLOOKUP($A81,'FuturesInfo (3)'!$A$2:$V$80,22)</f>
        <v>3</v>
      </c>
      <c r="DM81">
        <f t="shared" si="196"/>
        <v>2</v>
      </c>
      <c r="DN81">
        <f t="shared" si="208"/>
        <v>3</v>
      </c>
      <c r="DO81" s="139">
        <f>VLOOKUP($A81,'FuturesInfo (3)'!$A$2:$O$80,15)*DN81</f>
        <v>100064.1519</v>
      </c>
      <c r="DP81" s="200">
        <f t="shared" si="197"/>
        <v>1267.0569051000145</v>
      </c>
      <c r="DQ81" s="200">
        <f t="shared" si="209"/>
        <v>-1267.0569051000145</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1273</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v>-1</v>
      </c>
      <c r="KU81">
        <v>-1</v>
      </c>
      <c r="KV81" s="218">
        <v>1</v>
      </c>
      <c r="KW81" s="245">
        <v>13</v>
      </c>
      <c r="KX81">
        <v>1</v>
      </c>
      <c r="KY81">
        <v>1</v>
      </c>
      <c r="KZ81" s="218">
        <v>1</v>
      </c>
      <c r="LA81">
        <v>0</v>
      </c>
      <c r="LB81">
        <v>1</v>
      </c>
      <c r="LC81">
        <v>1</v>
      </c>
      <c r="LD81">
        <v>1</v>
      </c>
      <c r="LE81" s="253">
        <v>3.6723163841800001E-2</v>
      </c>
      <c r="LF81" s="206">
        <v>42521</v>
      </c>
      <c r="LG81">
        <v>60</v>
      </c>
      <c r="LH81" t="s">
        <v>1273</v>
      </c>
      <c r="LI81">
        <v>4</v>
      </c>
      <c r="LJ81" s="257">
        <v>1</v>
      </c>
      <c r="LK81">
        <v>4</v>
      </c>
      <c r="LL81" s="139">
        <v>132875.13919999998</v>
      </c>
      <c r="LM81" s="139">
        <v>132875.13919999998</v>
      </c>
      <c r="LN81" s="200">
        <v>-4879.5955073435807</v>
      </c>
      <c r="LO81" s="200">
        <v>-4879.5955073435807</v>
      </c>
      <c r="LP81" s="200">
        <v>4879.5955073435807</v>
      </c>
      <c r="LQ81" s="200">
        <v>4879.5955073435807</v>
      </c>
      <c r="LR81" s="200">
        <v>4879.5955073435807</v>
      </c>
      <c r="LT81">
        <f t="shared" si="210"/>
        <v>-1</v>
      </c>
      <c r="LU81" s="244">
        <v>1</v>
      </c>
      <c r="LV81" s="218">
        <v>-1</v>
      </c>
      <c r="LW81" s="245">
        <v>4</v>
      </c>
      <c r="LX81">
        <f t="shared" si="141"/>
        <v>-1</v>
      </c>
      <c r="LY81">
        <f t="shared" si="211"/>
        <v>-1</v>
      </c>
      <c r="LZ81" s="218">
        <v>1</v>
      </c>
      <c r="MA81">
        <f t="shared" ref="MA81:MA92" si="243">IF(LU81=LZ81,1,0)</f>
        <v>1</v>
      </c>
      <c r="MB81">
        <f t="shared" si="212"/>
        <v>0</v>
      </c>
      <c r="MC81">
        <f t="shared" si="213"/>
        <v>0</v>
      </c>
      <c r="MD81">
        <f t="shared" si="214"/>
        <v>0</v>
      </c>
      <c r="ME81" s="253">
        <v>1.05585831063E-2</v>
      </c>
      <c r="MF81" s="206">
        <v>42535</v>
      </c>
      <c r="MG81">
        <v>60</v>
      </c>
      <c r="MH81" t="str">
        <f t="shared" si="198"/>
        <v>TRUE</v>
      </c>
      <c r="MI81">
        <f>VLOOKUP($A81,'FuturesInfo (3)'!$A$2:$V$80,22)</f>
        <v>3</v>
      </c>
      <c r="MJ81" s="257">
        <v>2</v>
      </c>
      <c r="MK81">
        <f t="shared" si="215"/>
        <v>4</v>
      </c>
      <c r="ML81" s="139">
        <f>VLOOKUP($A81,'FuturesInfo (3)'!$A$2:$O$80,15)*MI81</f>
        <v>100064.1519</v>
      </c>
      <c r="MM81" s="139">
        <f>VLOOKUP($A81,'FuturesInfo (3)'!$A$2:$O$80,15)*MK81</f>
        <v>133418.86919999999</v>
      </c>
      <c r="MN81" s="200">
        <f t="shared" si="216"/>
        <v>1056.5356637975769</v>
      </c>
      <c r="MO81" s="200">
        <f t="shared" si="217"/>
        <v>1408.7142183967692</v>
      </c>
      <c r="MP81" s="200">
        <f t="shared" si="218"/>
        <v>-1056.5356637975769</v>
      </c>
      <c r="MQ81" s="200">
        <f t="shared" si="219"/>
        <v>-1056.5356637975769</v>
      </c>
      <c r="MR81" s="200">
        <f t="shared" si="144"/>
        <v>-1056.5356637975769</v>
      </c>
      <c r="MT81">
        <f t="shared" si="220"/>
        <v>1</v>
      </c>
      <c r="MU81" s="244">
        <v>1</v>
      </c>
      <c r="MV81" s="218">
        <v>-1</v>
      </c>
      <c r="MW81" s="245">
        <v>-2</v>
      </c>
      <c r="MX81">
        <f t="shared" si="142"/>
        <v>1</v>
      </c>
      <c r="MY81">
        <f t="shared" si="221"/>
        <v>1</v>
      </c>
      <c r="MZ81" s="218"/>
      <c r="NA81">
        <f t="shared" ref="NA81:NA92" si="244">IF(MU81=MZ81,1,0)</f>
        <v>0</v>
      </c>
      <c r="NB81">
        <f t="shared" si="222"/>
        <v>0</v>
      </c>
      <c r="NC81">
        <f t="shared" si="223"/>
        <v>0</v>
      </c>
      <c r="ND81">
        <f t="shared" si="224"/>
        <v>0</v>
      </c>
      <c r="NE81" s="253"/>
      <c r="NF81" s="206">
        <v>42535</v>
      </c>
      <c r="NG81">
        <v>60</v>
      </c>
      <c r="NH81" t="str">
        <f t="shared" si="199"/>
        <v>TRUE</v>
      </c>
      <c r="NI81">
        <f>VLOOKUP($A81,'FuturesInfo (3)'!$A$2:$V$80,22)</f>
        <v>3</v>
      </c>
      <c r="NJ81" s="257">
        <v>2</v>
      </c>
      <c r="NK81">
        <f t="shared" si="225"/>
        <v>2</v>
      </c>
      <c r="NL81" s="139">
        <f>VLOOKUP($A81,'FuturesInfo (3)'!$A$2:$O$80,15)*NI81</f>
        <v>100064.1519</v>
      </c>
      <c r="NM81" s="139">
        <f>VLOOKUP($A81,'FuturesInfo (3)'!$A$2:$O$80,15)*NK81</f>
        <v>66709.434599999993</v>
      </c>
      <c r="NN81" s="200">
        <f t="shared" si="226"/>
        <v>0</v>
      </c>
      <c r="NO81" s="200">
        <f t="shared" si="227"/>
        <v>0</v>
      </c>
      <c r="NP81" s="200">
        <f t="shared" si="228"/>
        <v>0</v>
      </c>
      <c r="NQ81" s="200">
        <f t="shared" si="229"/>
        <v>0</v>
      </c>
      <c r="NR81" s="200">
        <f t="shared" si="145"/>
        <v>0</v>
      </c>
      <c r="NT81">
        <f t="shared" si="230"/>
        <v>1</v>
      </c>
      <c r="NU81" s="244"/>
      <c r="NV81" s="218"/>
      <c r="NW81" s="245"/>
      <c r="NX81">
        <f t="shared" si="143"/>
        <v>0</v>
      </c>
      <c r="NY81">
        <f t="shared" si="231"/>
        <v>0</v>
      </c>
      <c r="NZ81" s="218"/>
      <c r="OA81">
        <f t="shared" ref="OA81:OA92" si="245">IF(NU81=NZ81,1,0)</f>
        <v>1</v>
      </c>
      <c r="OB81">
        <f t="shared" si="232"/>
        <v>1</v>
      </c>
      <c r="OC81">
        <f t="shared" si="233"/>
        <v>1</v>
      </c>
      <c r="OD81">
        <f t="shared" si="234"/>
        <v>1</v>
      </c>
      <c r="OE81" s="253"/>
      <c r="OF81" s="206"/>
      <c r="OG81">
        <v>60</v>
      </c>
      <c r="OH81" t="str">
        <f t="shared" si="200"/>
        <v>FALSE</v>
      </c>
      <c r="OI81">
        <f>VLOOKUP($A81,'FuturesInfo (3)'!$A$2:$V$80,22)</f>
        <v>3</v>
      </c>
      <c r="OJ81" s="257"/>
      <c r="OK81">
        <f t="shared" si="235"/>
        <v>2</v>
      </c>
      <c r="OL81" s="139">
        <f>VLOOKUP($A81,'FuturesInfo (3)'!$A$2:$O$80,15)*OI81</f>
        <v>100064.1519</v>
      </c>
      <c r="OM81" s="139">
        <f>VLOOKUP($A81,'FuturesInfo (3)'!$A$2:$O$80,15)*OK81</f>
        <v>66709.434599999993</v>
      </c>
      <c r="ON81" s="200">
        <f t="shared" si="236"/>
        <v>0</v>
      </c>
      <c r="OO81" s="200">
        <f t="shared" si="237"/>
        <v>0</v>
      </c>
      <c r="OP81" s="200">
        <f t="shared" si="238"/>
        <v>0</v>
      </c>
      <c r="OQ81" s="200">
        <f t="shared" si="239"/>
        <v>0</v>
      </c>
      <c r="OR81" s="200">
        <f t="shared" si="146"/>
        <v>0</v>
      </c>
    </row>
    <row r="82" spans="1:408"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0"/>
        <v>0</v>
      </c>
      <c r="BH82">
        <v>1</v>
      </c>
      <c r="BI82">
        <v>1</v>
      </c>
      <c r="BJ82">
        <f t="shared" si="201"/>
        <v>1</v>
      </c>
      <c r="BK82" s="1">
        <v>8.2651743435200008E-3</v>
      </c>
      <c r="BL82" s="2">
        <v>10</v>
      </c>
      <c r="BM82">
        <v>60</v>
      </c>
      <c r="BN82" t="str">
        <f t="shared" si="241"/>
        <v>TRUE</v>
      </c>
      <c r="BO82">
        <f>VLOOKUP($A82,'FuturesInfo (3)'!$A$2:$V$80,22)</f>
        <v>1</v>
      </c>
      <c r="BP82">
        <f t="shared" si="160"/>
        <v>1</v>
      </c>
      <c r="BQ82" s="139">
        <f>VLOOKUP($A82,'FuturesInfo (3)'!$A$2:$O$80,15)*BP82</f>
        <v>114850</v>
      </c>
      <c r="BR82" s="145">
        <f t="shared" si="202"/>
        <v>949.25527335327206</v>
      </c>
      <c r="BT82">
        <f t="shared" si="203"/>
        <v>1</v>
      </c>
      <c r="BU82">
        <v>1</v>
      </c>
      <c r="BV82">
        <v>-1</v>
      </c>
      <c r="BW82">
        <v>-1</v>
      </c>
      <c r="BX82">
        <f t="shared" si="183"/>
        <v>0</v>
      </c>
      <c r="BY82">
        <f t="shared" si="184"/>
        <v>1</v>
      </c>
      <c r="BZ82" s="188">
        <v>-7.7704722056199998E-3</v>
      </c>
      <c r="CA82" s="2">
        <v>10</v>
      </c>
      <c r="CB82">
        <v>60</v>
      </c>
      <c r="CC82" t="str">
        <f t="shared" si="185"/>
        <v>TRUE</v>
      </c>
      <c r="CD82">
        <f>VLOOKUP($A82,'FuturesInfo (3)'!$A$2:$V$80,22)</f>
        <v>1</v>
      </c>
      <c r="CE82">
        <f t="shared" si="186"/>
        <v>1</v>
      </c>
      <c r="CF82">
        <f t="shared" si="186"/>
        <v>1</v>
      </c>
      <c r="CG82" s="139">
        <f>VLOOKUP($A82,'FuturesInfo (3)'!$A$2:$O$80,15)*CE82</f>
        <v>114850</v>
      </c>
      <c r="CH82" s="145">
        <f t="shared" si="187"/>
        <v>-892.438732815457</v>
      </c>
      <c r="CI82" s="145">
        <f t="shared" si="204"/>
        <v>892.438732815457</v>
      </c>
      <c r="CK82">
        <f t="shared" si="188"/>
        <v>1</v>
      </c>
      <c r="CL82">
        <v>1</v>
      </c>
      <c r="CM82">
        <v>-1</v>
      </c>
      <c r="CN82">
        <v>1</v>
      </c>
      <c r="CO82">
        <f t="shared" si="205"/>
        <v>1</v>
      </c>
      <c r="CP82">
        <f t="shared" si="189"/>
        <v>0</v>
      </c>
      <c r="CQ82" s="1">
        <v>1.23063683305E-2</v>
      </c>
      <c r="CR82" s="2">
        <v>10</v>
      </c>
      <c r="CS82">
        <v>60</v>
      </c>
      <c r="CT82" t="str">
        <f t="shared" si="190"/>
        <v>TRUE</v>
      </c>
      <c r="CU82">
        <f>VLOOKUP($A82,'FuturesInfo (3)'!$A$2:$V$80,22)</f>
        <v>1</v>
      </c>
      <c r="CV82">
        <f t="shared" si="191"/>
        <v>1</v>
      </c>
      <c r="CW82">
        <f t="shared" si="206"/>
        <v>1</v>
      </c>
      <c r="CX82" s="139">
        <f>VLOOKUP($A82,'FuturesInfo (3)'!$A$2:$O$80,15)*CW82</f>
        <v>114850</v>
      </c>
      <c r="CY82" s="200">
        <f t="shared" si="192"/>
        <v>1413.386402757925</v>
      </c>
      <c r="CZ82" s="200">
        <f t="shared" si="207"/>
        <v>-1413.386402757925</v>
      </c>
      <c r="DB82">
        <f t="shared" si="193"/>
        <v>1</v>
      </c>
      <c r="DC82">
        <v>1</v>
      </c>
      <c r="DD82">
        <v>-1</v>
      </c>
      <c r="DE82">
        <v>1</v>
      </c>
      <c r="DF82">
        <f t="shared" si="242"/>
        <v>1</v>
      </c>
      <c r="DG82">
        <f t="shared" si="194"/>
        <v>0</v>
      </c>
      <c r="DH82" s="1">
        <v>2.63538213041E-3</v>
      </c>
      <c r="DI82" s="2">
        <v>10</v>
      </c>
      <c r="DJ82">
        <v>60</v>
      </c>
      <c r="DK82" t="str">
        <f t="shared" si="195"/>
        <v>TRUE</v>
      </c>
      <c r="DL82">
        <f>VLOOKUP($A82,'FuturesInfo (3)'!$A$2:$V$80,22)</f>
        <v>1</v>
      </c>
      <c r="DM82">
        <f t="shared" si="196"/>
        <v>1</v>
      </c>
      <c r="DN82">
        <f t="shared" si="208"/>
        <v>1</v>
      </c>
      <c r="DO82" s="139">
        <f>VLOOKUP($A82,'FuturesInfo (3)'!$A$2:$O$80,15)*DN82</f>
        <v>114850</v>
      </c>
      <c r="DP82" s="200">
        <f t="shared" si="197"/>
        <v>302.67363767758849</v>
      </c>
      <c r="DQ82" s="200">
        <f t="shared" si="209"/>
        <v>-302.67363767758849</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1273</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v>-1</v>
      </c>
      <c r="KU82">
        <v>-1</v>
      </c>
      <c r="KV82" s="218">
        <v>1</v>
      </c>
      <c r="KW82" s="245">
        <v>7</v>
      </c>
      <c r="KX82">
        <v>1</v>
      </c>
      <c r="KY82">
        <v>1</v>
      </c>
      <c r="KZ82" s="218">
        <v>1</v>
      </c>
      <c r="LA82">
        <v>0</v>
      </c>
      <c r="LB82">
        <v>1</v>
      </c>
      <c r="LC82">
        <v>1</v>
      </c>
      <c r="LD82">
        <v>1</v>
      </c>
      <c r="LE82" s="253">
        <v>1.13376691861E-2</v>
      </c>
      <c r="LF82" s="206">
        <v>42529</v>
      </c>
      <c r="LG82">
        <v>60</v>
      </c>
      <c r="LH82" t="s">
        <v>1273</v>
      </c>
      <c r="LI82">
        <v>2</v>
      </c>
      <c r="LJ82" s="257">
        <v>2</v>
      </c>
      <c r="LK82">
        <v>3</v>
      </c>
      <c r="LL82" s="139">
        <v>230140</v>
      </c>
      <c r="LM82" s="139">
        <v>345210</v>
      </c>
      <c r="LN82" s="200">
        <v>-2609.2511864890539</v>
      </c>
      <c r="LO82" s="200">
        <v>-3913.8767797335809</v>
      </c>
      <c r="LP82" s="200">
        <v>2609.2511864890539</v>
      </c>
      <c r="LQ82" s="200">
        <v>2609.2511864890539</v>
      </c>
      <c r="LR82" s="200">
        <v>2609.2511864890539</v>
      </c>
      <c r="LT82">
        <f t="shared" si="210"/>
        <v>-1</v>
      </c>
      <c r="LU82" s="244">
        <v>1</v>
      </c>
      <c r="LV82" s="218">
        <v>1</v>
      </c>
      <c r="LW82" s="245">
        <v>8</v>
      </c>
      <c r="LX82">
        <f t="shared" si="141"/>
        <v>1</v>
      </c>
      <c r="LY82">
        <f t="shared" si="211"/>
        <v>1</v>
      </c>
      <c r="LZ82" s="218">
        <v>-1</v>
      </c>
      <c r="MA82">
        <f t="shared" si="243"/>
        <v>0</v>
      </c>
      <c r="MB82">
        <f t="shared" si="212"/>
        <v>0</v>
      </c>
      <c r="MC82">
        <f t="shared" si="213"/>
        <v>0</v>
      </c>
      <c r="MD82">
        <f t="shared" si="214"/>
        <v>0</v>
      </c>
      <c r="ME82" s="253">
        <v>-1.91187972538E-3</v>
      </c>
      <c r="MF82" s="206">
        <v>42529</v>
      </c>
      <c r="MG82">
        <v>60</v>
      </c>
      <c r="MH82" t="str">
        <f t="shared" si="198"/>
        <v>TRUE</v>
      </c>
      <c r="MI82">
        <f>VLOOKUP($A82,'FuturesInfo (3)'!$A$2:$V$80,22)</f>
        <v>1</v>
      </c>
      <c r="MJ82" s="257">
        <v>2</v>
      </c>
      <c r="MK82">
        <f t="shared" si="215"/>
        <v>1</v>
      </c>
      <c r="ML82" s="139">
        <f>VLOOKUP($A82,'FuturesInfo (3)'!$A$2:$O$80,15)*MI82</f>
        <v>114850</v>
      </c>
      <c r="MM82" s="139">
        <f>VLOOKUP($A82,'FuturesInfo (3)'!$A$2:$O$80,15)*MK82</f>
        <v>114850</v>
      </c>
      <c r="MN82" s="200">
        <f t="shared" si="216"/>
        <v>-219.57938645989299</v>
      </c>
      <c r="MO82" s="200">
        <f t="shared" si="217"/>
        <v>-219.57938645989299</v>
      </c>
      <c r="MP82" s="200">
        <f t="shared" si="218"/>
        <v>-219.57938645989299</v>
      </c>
      <c r="MQ82" s="200">
        <f t="shared" si="219"/>
        <v>-219.57938645989299</v>
      </c>
      <c r="MR82" s="200">
        <f t="shared" si="144"/>
        <v>-219.57938645989299</v>
      </c>
      <c r="MT82">
        <f t="shared" si="220"/>
        <v>1</v>
      </c>
      <c r="MU82" s="244">
        <v>1</v>
      </c>
      <c r="MV82" s="218">
        <v>1</v>
      </c>
      <c r="MW82" s="245">
        <v>9</v>
      </c>
      <c r="MX82">
        <f t="shared" si="142"/>
        <v>-1</v>
      </c>
      <c r="MY82">
        <f t="shared" si="221"/>
        <v>1</v>
      </c>
      <c r="MZ82" s="218"/>
      <c r="NA82">
        <f t="shared" si="244"/>
        <v>0</v>
      </c>
      <c r="NB82">
        <f t="shared" si="222"/>
        <v>0</v>
      </c>
      <c r="NC82">
        <f t="shared" si="223"/>
        <v>0</v>
      </c>
      <c r="ND82">
        <f t="shared" si="224"/>
        <v>0</v>
      </c>
      <c r="NE82" s="253"/>
      <c r="NF82" s="206">
        <v>42529</v>
      </c>
      <c r="NG82">
        <v>60</v>
      </c>
      <c r="NH82" t="str">
        <f t="shared" si="199"/>
        <v>TRUE</v>
      </c>
      <c r="NI82">
        <f>VLOOKUP($A82,'FuturesInfo (3)'!$A$2:$V$80,22)</f>
        <v>1</v>
      </c>
      <c r="NJ82" s="257">
        <v>1</v>
      </c>
      <c r="NK82">
        <f t="shared" si="225"/>
        <v>1</v>
      </c>
      <c r="NL82" s="139">
        <f>VLOOKUP($A82,'FuturesInfo (3)'!$A$2:$O$80,15)*NI82</f>
        <v>114850</v>
      </c>
      <c r="NM82" s="139">
        <f>VLOOKUP($A82,'FuturesInfo (3)'!$A$2:$O$80,15)*NK82</f>
        <v>114850</v>
      </c>
      <c r="NN82" s="200">
        <f t="shared" si="226"/>
        <v>0</v>
      </c>
      <c r="NO82" s="200">
        <f t="shared" si="227"/>
        <v>0</v>
      </c>
      <c r="NP82" s="200">
        <f t="shared" si="228"/>
        <v>0</v>
      </c>
      <c r="NQ82" s="200">
        <f t="shared" si="229"/>
        <v>0</v>
      </c>
      <c r="NR82" s="200">
        <f t="shared" si="145"/>
        <v>0</v>
      </c>
      <c r="NT82">
        <f t="shared" si="230"/>
        <v>1</v>
      </c>
      <c r="NU82" s="244"/>
      <c r="NV82" s="218"/>
      <c r="NW82" s="245"/>
      <c r="NX82">
        <f t="shared" si="143"/>
        <v>0</v>
      </c>
      <c r="NY82">
        <f t="shared" si="231"/>
        <v>0</v>
      </c>
      <c r="NZ82" s="218"/>
      <c r="OA82">
        <f t="shared" si="245"/>
        <v>1</v>
      </c>
      <c r="OB82">
        <f t="shared" si="232"/>
        <v>1</v>
      </c>
      <c r="OC82">
        <f t="shared" si="233"/>
        <v>1</v>
      </c>
      <c r="OD82">
        <f t="shared" si="234"/>
        <v>1</v>
      </c>
      <c r="OE82" s="253"/>
      <c r="OF82" s="206"/>
      <c r="OG82">
        <v>60</v>
      </c>
      <c r="OH82" t="str">
        <f t="shared" si="200"/>
        <v>FALSE</v>
      </c>
      <c r="OI82">
        <f>VLOOKUP($A82,'FuturesInfo (3)'!$A$2:$V$80,22)</f>
        <v>1</v>
      </c>
      <c r="OJ82" s="257"/>
      <c r="OK82">
        <f t="shared" si="235"/>
        <v>1</v>
      </c>
      <c r="OL82" s="139">
        <f>VLOOKUP($A82,'FuturesInfo (3)'!$A$2:$O$80,15)*OI82</f>
        <v>114850</v>
      </c>
      <c r="OM82" s="139">
        <f>VLOOKUP($A82,'FuturesInfo (3)'!$A$2:$O$80,15)*OK82</f>
        <v>114850</v>
      </c>
      <c r="ON82" s="200">
        <f t="shared" si="236"/>
        <v>0</v>
      </c>
      <c r="OO82" s="200">
        <f t="shared" si="237"/>
        <v>0</v>
      </c>
      <c r="OP82" s="200">
        <f t="shared" si="238"/>
        <v>0</v>
      </c>
      <c r="OQ82" s="200">
        <f t="shared" si="239"/>
        <v>0</v>
      </c>
      <c r="OR82" s="200">
        <f t="shared" si="146"/>
        <v>0</v>
      </c>
    </row>
    <row r="83" spans="1:408"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0"/>
        <v>0</v>
      </c>
      <c r="BH83">
        <v>-1</v>
      </c>
      <c r="BI83">
        <v>1</v>
      </c>
      <c r="BJ83">
        <f t="shared" si="201"/>
        <v>0</v>
      </c>
      <c r="BK83" s="1">
        <v>2.86985220261E-4</v>
      </c>
      <c r="BL83" s="2">
        <v>10</v>
      </c>
      <c r="BM83">
        <v>60</v>
      </c>
      <c r="BN83" t="str">
        <f t="shared" si="241"/>
        <v>TRUE</v>
      </c>
      <c r="BO83">
        <f>VLOOKUP($A83,'FuturesInfo (3)'!$A$2:$V$80,22)</f>
        <v>9</v>
      </c>
      <c r="BP83">
        <f t="shared" si="160"/>
        <v>9</v>
      </c>
      <c r="BQ83" s="139">
        <f>VLOOKUP($A83,'FuturesInfo (3)'!$A$2:$O$80,15)*BP83</f>
        <v>1967625</v>
      </c>
      <c r="BR83" s="145">
        <f t="shared" si="202"/>
        <v>-564.67929401605011</v>
      </c>
      <c r="BT83">
        <f t="shared" si="203"/>
        <v>-1</v>
      </c>
      <c r="BU83">
        <v>-1</v>
      </c>
      <c r="BV83">
        <v>1</v>
      </c>
      <c r="BW83">
        <v>1</v>
      </c>
      <c r="BX83">
        <f t="shared" si="183"/>
        <v>0</v>
      </c>
      <c r="BY83">
        <f t="shared" si="184"/>
        <v>1</v>
      </c>
      <c r="BZ83" s="188">
        <v>2.3669487878400001E-3</v>
      </c>
      <c r="CA83" s="2">
        <v>10</v>
      </c>
      <c r="CB83">
        <v>60</v>
      </c>
      <c r="CC83" t="str">
        <f t="shared" si="185"/>
        <v>TRUE</v>
      </c>
      <c r="CD83">
        <f>VLOOKUP($A83,'FuturesInfo (3)'!$A$2:$V$80,22)</f>
        <v>9</v>
      </c>
      <c r="CE83">
        <f t="shared" si="186"/>
        <v>9</v>
      </c>
      <c r="CF83">
        <f t="shared" si="186"/>
        <v>9</v>
      </c>
      <c r="CG83" s="139">
        <f>VLOOKUP($A83,'FuturesInfo (3)'!$A$2:$O$80,15)*CE83</f>
        <v>1967625</v>
      </c>
      <c r="CH83" s="145">
        <f t="shared" si="187"/>
        <v>-4657.2676086736801</v>
      </c>
      <c r="CI83" s="145">
        <f t="shared" si="204"/>
        <v>4657.2676086736801</v>
      </c>
      <c r="CK83">
        <f t="shared" si="188"/>
        <v>-1</v>
      </c>
      <c r="CL83">
        <v>1</v>
      </c>
      <c r="CM83">
        <v>1</v>
      </c>
      <c r="CN83">
        <v>-1</v>
      </c>
      <c r="CO83">
        <f t="shared" si="205"/>
        <v>0</v>
      </c>
      <c r="CP83">
        <f t="shared" si="189"/>
        <v>0</v>
      </c>
      <c r="CQ83" s="1">
        <v>-2.86225402504E-4</v>
      </c>
      <c r="CR83" s="2">
        <v>10</v>
      </c>
      <c r="CS83">
        <v>60</v>
      </c>
      <c r="CT83" t="str">
        <f t="shared" si="190"/>
        <v>TRUE</v>
      </c>
      <c r="CU83">
        <f>VLOOKUP($A83,'FuturesInfo (3)'!$A$2:$V$80,22)</f>
        <v>9</v>
      </c>
      <c r="CV83">
        <f t="shared" si="191"/>
        <v>11</v>
      </c>
      <c r="CW83">
        <f t="shared" si="206"/>
        <v>9</v>
      </c>
      <c r="CX83" s="139">
        <f>VLOOKUP($A83,'FuturesInfo (3)'!$A$2:$O$80,15)*CW83</f>
        <v>1967625</v>
      </c>
      <c r="CY83" s="200">
        <f t="shared" si="192"/>
        <v>-563.18425760193304</v>
      </c>
      <c r="CZ83" s="200">
        <f t="shared" si="207"/>
        <v>-563.18425760193304</v>
      </c>
      <c r="DB83">
        <f t="shared" si="193"/>
        <v>1</v>
      </c>
      <c r="DC83">
        <v>-1</v>
      </c>
      <c r="DD83">
        <v>1</v>
      </c>
      <c r="DE83">
        <v>1</v>
      </c>
      <c r="DF83">
        <f t="shared" si="242"/>
        <v>0</v>
      </c>
      <c r="DG83">
        <f t="shared" si="194"/>
        <v>1</v>
      </c>
      <c r="DH83" s="1">
        <v>2.8630735094100002E-4</v>
      </c>
      <c r="DI83" s="2">
        <v>10</v>
      </c>
      <c r="DJ83">
        <v>60</v>
      </c>
      <c r="DK83" t="str">
        <f t="shared" si="195"/>
        <v>TRUE</v>
      </c>
      <c r="DL83">
        <f>VLOOKUP($A83,'FuturesInfo (3)'!$A$2:$V$80,22)</f>
        <v>9</v>
      </c>
      <c r="DM83">
        <f t="shared" si="196"/>
        <v>7</v>
      </c>
      <c r="DN83">
        <f t="shared" si="208"/>
        <v>9</v>
      </c>
      <c r="DO83" s="139">
        <f>VLOOKUP($A83,'FuturesInfo (3)'!$A$2:$O$80,15)*DN83</f>
        <v>1967625</v>
      </c>
      <c r="DP83" s="200">
        <f t="shared" si="197"/>
        <v>-563.34550139528517</v>
      </c>
      <c r="DQ83" s="200">
        <f t="shared" si="209"/>
        <v>563.34550139528517</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1273</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v>1</v>
      </c>
      <c r="KU83">
        <v>1</v>
      </c>
      <c r="KV83" s="218">
        <v>-1</v>
      </c>
      <c r="KW83" s="245">
        <v>5</v>
      </c>
      <c r="KX83">
        <v>1</v>
      </c>
      <c r="KY83">
        <v>-1</v>
      </c>
      <c r="KZ83" s="218">
        <v>-1</v>
      </c>
      <c r="LA83">
        <v>0</v>
      </c>
      <c r="LB83">
        <v>1</v>
      </c>
      <c r="LC83">
        <v>0</v>
      </c>
      <c r="LD83">
        <v>1</v>
      </c>
      <c r="LE83" s="253">
        <v>-6.4267352185099999E-4</v>
      </c>
      <c r="LF83" s="206">
        <v>42531</v>
      </c>
      <c r="LG83">
        <v>60</v>
      </c>
      <c r="LH83" t="s">
        <v>1273</v>
      </c>
      <c r="LI83">
        <v>9</v>
      </c>
      <c r="LJ83" s="257">
        <v>2</v>
      </c>
      <c r="LK83">
        <v>11</v>
      </c>
      <c r="LL83" s="139">
        <v>1968046.875</v>
      </c>
      <c r="LM83" s="139">
        <v>2405390.625</v>
      </c>
      <c r="LN83" s="200">
        <v>-1264.8116163241048</v>
      </c>
      <c r="LO83" s="200">
        <v>-1545.8808643961281</v>
      </c>
      <c r="LP83" s="200">
        <v>1264.8116163241048</v>
      </c>
      <c r="LQ83" s="200">
        <v>-1264.8116163241048</v>
      </c>
      <c r="LR83" s="200">
        <v>1264.8116163241048</v>
      </c>
      <c r="LT83">
        <f t="shared" si="210"/>
        <v>1</v>
      </c>
      <c r="LU83" s="244">
        <v>1</v>
      </c>
      <c r="LV83" s="218">
        <v>1</v>
      </c>
      <c r="LW83" s="245">
        <v>-1</v>
      </c>
      <c r="LX83">
        <f t="shared" si="141"/>
        <v>-1</v>
      </c>
      <c r="LY83">
        <f t="shared" si="211"/>
        <v>-1</v>
      </c>
      <c r="LZ83" s="218">
        <v>-1</v>
      </c>
      <c r="MA83">
        <f t="shared" si="243"/>
        <v>0</v>
      </c>
      <c r="MB83">
        <f t="shared" si="212"/>
        <v>0</v>
      </c>
      <c r="MC83">
        <f t="shared" si="213"/>
        <v>1</v>
      </c>
      <c r="MD83">
        <f t="shared" si="214"/>
        <v>1</v>
      </c>
      <c r="ME83" s="253">
        <v>-2.1436227224E-4</v>
      </c>
      <c r="MF83" s="206">
        <v>42531</v>
      </c>
      <c r="MG83">
        <v>60</v>
      </c>
      <c r="MH83" t="str">
        <f t="shared" si="198"/>
        <v>TRUE</v>
      </c>
      <c r="MI83">
        <f>VLOOKUP($A83,'FuturesInfo (3)'!$A$2:$V$80,22)</f>
        <v>9</v>
      </c>
      <c r="MJ83" s="257">
        <v>1</v>
      </c>
      <c r="MK83">
        <f t="shared" si="215"/>
        <v>9</v>
      </c>
      <c r="ML83" s="139">
        <f>VLOOKUP($A83,'FuturesInfo (3)'!$A$2:$O$80,15)*MI83</f>
        <v>1967625</v>
      </c>
      <c r="MM83" s="139">
        <f>VLOOKUP($A83,'FuturesInfo (3)'!$A$2:$O$80,15)*MK83</f>
        <v>1967625</v>
      </c>
      <c r="MN83" s="200">
        <f t="shared" si="216"/>
        <v>-421.78456591623001</v>
      </c>
      <c r="MO83" s="200">
        <f t="shared" si="217"/>
        <v>-421.78456591623001</v>
      </c>
      <c r="MP83" s="200">
        <f t="shared" si="218"/>
        <v>-421.78456591623001</v>
      </c>
      <c r="MQ83" s="200">
        <f t="shared" si="219"/>
        <v>421.78456591623001</v>
      </c>
      <c r="MR83" s="200">
        <f t="shared" si="144"/>
        <v>421.78456591623001</v>
      </c>
      <c r="MT83">
        <f t="shared" si="220"/>
        <v>1</v>
      </c>
      <c r="MU83" s="244">
        <v>1</v>
      </c>
      <c r="MV83" s="218">
        <v>1</v>
      </c>
      <c r="MW83" s="245">
        <v>-2</v>
      </c>
      <c r="MX83">
        <f t="shared" si="142"/>
        <v>-1</v>
      </c>
      <c r="MY83">
        <f t="shared" si="221"/>
        <v>-1</v>
      </c>
      <c r="MZ83" s="218"/>
      <c r="NA83">
        <f t="shared" si="244"/>
        <v>0</v>
      </c>
      <c r="NB83">
        <f t="shared" si="222"/>
        <v>0</v>
      </c>
      <c r="NC83">
        <f t="shared" si="223"/>
        <v>0</v>
      </c>
      <c r="ND83">
        <f t="shared" si="224"/>
        <v>0</v>
      </c>
      <c r="NE83" s="253"/>
      <c r="NF83" s="206">
        <v>42531</v>
      </c>
      <c r="NG83">
        <v>60</v>
      </c>
      <c r="NH83" t="str">
        <f t="shared" si="199"/>
        <v>TRUE</v>
      </c>
      <c r="NI83">
        <f>VLOOKUP($A83,'FuturesInfo (3)'!$A$2:$V$80,22)</f>
        <v>9</v>
      </c>
      <c r="NJ83" s="257">
        <v>1</v>
      </c>
      <c r="NK83">
        <f t="shared" si="225"/>
        <v>11</v>
      </c>
      <c r="NL83" s="139">
        <f>VLOOKUP($A83,'FuturesInfo (3)'!$A$2:$O$80,15)*NI83</f>
        <v>1967625</v>
      </c>
      <c r="NM83" s="139">
        <f>VLOOKUP($A83,'FuturesInfo (3)'!$A$2:$O$80,15)*NK83</f>
        <v>2404875</v>
      </c>
      <c r="NN83" s="200">
        <f t="shared" si="226"/>
        <v>0</v>
      </c>
      <c r="NO83" s="200">
        <f t="shared" si="227"/>
        <v>0</v>
      </c>
      <c r="NP83" s="200">
        <f t="shared" si="228"/>
        <v>0</v>
      </c>
      <c r="NQ83" s="200">
        <f t="shared" si="229"/>
        <v>0</v>
      </c>
      <c r="NR83" s="200">
        <f t="shared" si="145"/>
        <v>0</v>
      </c>
      <c r="NT83">
        <f t="shared" si="230"/>
        <v>1</v>
      </c>
      <c r="NU83" s="244"/>
      <c r="NV83" s="218"/>
      <c r="NW83" s="245"/>
      <c r="NX83">
        <f t="shared" si="143"/>
        <v>0</v>
      </c>
      <c r="NY83">
        <f t="shared" si="231"/>
        <v>0</v>
      </c>
      <c r="NZ83" s="218"/>
      <c r="OA83">
        <f t="shared" si="245"/>
        <v>1</v>
      </c>
      <c r="OB83">
        <f t="shared" si="232"/>
        <v>1</v>
      </c>
      <c r="OC83">
        <f t="shared" si="233"/>
        <v>1</v>
      </c>
      <c r="OD83">
        <f t="shared" si="234"/>
        <v>1</v>
      </c>
      <c r="OE83" s="253"/>
      <c r="OF83" s="206"/>
      <c r="OG83">
        <v>60</v>
      </c>
      <c r="OH83" t="str">
        <f t="shared" si="200"/>
        <v>FALSE</v>
      </c>
      <c r="OI83">
        <f>VLOOKUP($A83,'FuturesInfo (3)'!$A$2:$V$80,22)</f>
        <v>9</v>
      </c>
      <c r="OJ83" s="257"/>
      <c r="OK83">
        <f t="shared" si="235"/>
        <v>7</v>
      </c>
      <c r="OL83" s="139">
        <f>VLOOKUP($A83,'FuturesInfo (3)'!$A$2:$O$80,15)*OI83</f>
        <v>1967625</v>
      </c>
      <c r="OM83" s="139">
        <f>VLOOKUP($A83,'FuturesInfo (3)'!$A$2:$O$80,15)*OK83</f>
        <v>1530375</v>
      </c>
      <c r="ON83" s="200">
        <f t="shared" si="236"/>
        <v>0</v>
      </c>
      <c r="OO83" s="200">
        <f t="shared" si="237"/>
        <v>0</v>
      </c>
      <c r="OP83" s="200">
        <f t="shared" si="238"/>
        <v>0</v>
      </c>
      <c r="OQ83" s="200">
        <f t="shared" si="239"/>
        <v>0</v>
      </c>
      <c r="OR83" s="200">
        <f t="shared" si="146"/>
        <v>0</v>
      </c>
    </row>
    <row r="84" spans="1:408"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0"/>
        <v>0</v>
      </c>
      <c r="BH84">
        <v>-1</v>
      </c>
      <c r="BI84">
        <v>1</v>
      </c>
      <c r="BJ84">
        <f t="shared" si="201"/>
        <v>0</v>
      </c>
      <c r="BK84" s="1">
        <v>2.5328669641800001E-3</v>
      </c>
      <c r="BL84" s="2">
        <v>10</v>
      </c>
      <c r="BM84">
        <v>60</v>
      </c>
      <c r="BN84" t="str">
        <f t="shared" si="241"/>
        <v>TRUE</v>
      </c>
      <c r="BO84">
        <f>VLOOKUP($A84,'FuturesInfo (3)'!$A$2:$V$80,22)</f>
        <v>4</v>
      </c>
      <c r="BP84">
        <f t="shared" ref="BP84:BP92" si="246">BO84</f>
        <v>4</v>
      </c>
      <c r="BQ84" s="139">
        <f>VLOOKUP($A84,'FuturesInfo (3)'!$A$2:$O$80,15)*BP84</f>
        <v>525000</v>
      </c>
      <c r="BR84" s="145">
        <f t="shared" si="202"/>
        <v>-1329.7551561945002</v>
      </c>
      <c r="BT84">
        <f t="shared" si="203"/>
        <v>-1</v>
      </c>
      <c r="BU84">
        <v>-1</v>
      </c>
      <c r="BV84">
        <v>1</v>
      </c>
      <c r="BW84">
        <v>1</v>
      </c>
      <c r="BX84">
        <f t="shared" si="183"/>
        <v>0</v>
      </c>
      <c r="BY84">
        <f t="shared" si="184"/>
        <v>1</v>
      </c>
      <c r="BZ84" s="188">
        <v>8.4215591915300005E-3</v>
      </c>
      <c r="CA84" s="2">
        <v>10</v>
      </c>
      <c r="CB84">
        <v>60</v>
      </c>
      <c r="CC84" t="str">
        <f t="shared" si="185"/>
        <v>TRUE</v>
      </c>
      <c r="CD84">
        <f>VLOOKUP($A84,'FuturesInfo (3)'!$A$2:$V$80,22)</f>
        <v>4</v>
      </c>
      <c r="CE84">
        <f t="shared" si="186"/>
        <v>4</v>
      </c>
      <c r="CF84">
        <f t="shared" si="186"/>
        <v>4</v>
      </c>
      <c r="CG84" s="139">
        <f>VLOOKUP($A84,'FuturesInfo (3)'!$A$2:$O$80,15)*CE84</f>
        <v>525000</v>
      </c>
      <c r="CH84" s="145">
        <f t="shared" si="187"/>
        <v>-4421.3185755532504</v>
      </c>
      <c r="CI84" s="145">
        <f t="shared" si="204"/>
        <v>4421.3185755532504</v>
      </c>
      <c r="CK84">
        <f t="shared" si="188"/>
        <v>-1</v>
      </c>
      <c r="CL84">
        <v>1</v>
      </c>
      <c r="CM84">
        <v>1</v>
      </c>
      <c r="CN84">
        <v>-1</v>
      </c>
      <c r="CO84">
        <f t="shared" si="205"/>
        <v>0</v>
      </c>
      <c r="CP84">
        <f t="shared" si="189"/>
        <v>0</v>
      </c>
      <c r="CQ84" s="1">
        <v>-7.1581961345699996E-4</v>
      </c>
      <c r="CR84" s="2">
        <v>10</v>
      </c>
      <c r="CS84">
        <v>60</v>
      </c>
      <c r="CT84" t="str">
        <f t="shared" si="190"/>
        <v>TRUE</v>
      </c>
      <c r="CU84">
        <f>VLOOKUP($A84,'FuturesInfo (3)'!$A$2:$V$80,22)</f>
        <v>4</v>
      </c>
      <c r="CV84">
        <f t="shared" si="191"/>
        <v>5</v>
      </c>
      <c r="CW84">
        <f t="shared" si="206"/>
        <v>4</v>
      </c>
      <c r="CX84" s="139">
        <f>VLOOKUP($A84,'FuturesInfo (3)'!$A$2:$O$80,15)*CW84</f>
        <v>525000</v>
      </c>
      <c r="CY84" s="200">
        <f t="shared" si="192"/>
        <v>-375.80529706492496</v>
      </c>
      <c r="CZ84" s="200">
        <f t="shared" si="207"/>
        <v>-375.80529706492496</v>
      </c>
      <c r="DB84">
        <f t="shared" si="193"/>
        <v>1</v>
      </c>
      <c r="DC84">
        <v>1</v>
      </c>
      <c r="DD84">
        <v>1</v>
      </c>
      <c r="DE84">
        <v>1</v>
      </c>
      <c r="DF84">
        <f t="shared" si="242"/>
        <v>1</v>
      </c>
      <c r="DG84">
        <f t="shared" si="194"/>
        <v>1</v>
      </c>
      <c r="DH84" s="1">
        <v>5.9694364852000002E-4</v>
      </c>
      <c r="DI84" s="2">
        <v>10</v>
      </c>
      <c r="DJ84">
        <v>60</v>
      </c>
      <c r="DK84" t="str">
        <f t="shared" si="195"/>
        <v>TRUE</v>
      </c>
      <c r="DL84">
        <f>VLOOKUP($A84,'FuturesInfo (3)'!$A$2:$V$80,22)</f>
        <v>4</v>
      </c>
      <c r="DM84">
        <f t="shared" si="196"/>
        <v>5</v>
      </c>
      <c r="DN84">
        <f t="shared" si="208"/>
        <v>4</v>
      </c>
      <c r="DO84" s="139">
        <f>VLOOKUP($A84,'FuturesInfo (3)'!$A$2:$O$80,15)*DN84</f>
        <v>525000</v>
      </c>
      <c r="DP84" s="200">
        <f t="shared" si="197"/>
        <v>313.39541547300001</v>
      </c>
      <c r="DQ84" s="200">
        <f t="shared" si="209"/>
        <v>313.39541547300001</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1273</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v>1</v>
      </c>
      <c r="KU84">
        <v>1</v>
      </c>
      <c r="KV84" s="218">
        <v>1</v>
      </c>
      <c r="KW84" s="245">
        <v>21</v>
      </c>
      <c r="KX84">
        <v>-1</v>
      </c>
      <c r="KY84">
        <v>1</v>
      </c>
      <c r="KZ84" s="218">
        <v>-1</v>
      </c>
      <c r="LA84">
        <v>0</v>
      </c>
      <c r="LB84">
        <v>0</v>
      </c>
      <c r="LC84">
        <v>1</v>
      </c>
      <c r="LD84">
        <v>0</v>
      </c>
      <c r="LE84" s="253">
        <v>-3.0809337599199999E-3</v>
      </c>
      <c r="LF84" s="206">
        <v>42508</v>
      </c>
      <c r="LG84">
        <v>60</v>
      </c>
      <c r="LH84" t="s">
        <v>1273</v>
      </c>
      <c r="LI84">
        <v>4</v>
      </c>
      <c r="LJ84" s="257">
        <v>1</v>
      </c>
      <c r="LK84">
        <v>4</v>
      </c>
      <c r="LL84" s="139">
        <v>525812.5</v>
      </c>
      <c r="LM84" s="139">
        <v>525812.5</v>
      </c>
      <c r="LN84" s="200">
        <v>-1619.9934826379349</v>
      </c>
      <c r="LO84" s="200">
        <v>-1619.9934826379349</v>
      </c>
      <c r="LP84" s="200">
        <v>-1619.9934826379349</v>
      </c>
      <c r="LQ84" s="200">
        <v>1619.9934826379349</v>
      </c>
      <c r="LR84" s="200">
        <v>-1619.9934826379349</v>
      </c>
      <c r="LT84">
        <f t="shared" si="210"/>
        <v>1</v>
      </c>
      <c r="LU84" s="244">
        <v>1</v>
      </c>
      <c r="LV84" s="218">
        <v>1</v>
      </c>
      <c r="LW84" s="245">
        <v>22</v>
      </c>
      <c r="LX84">
        <f t="shared" si="141"/>
        <v>-1</v>
      </c>
      <c r="LY84">
        <f t="shared" si="211"/>
        <v>1</v>
      </c>
      <c r="LZ84" s="218">
        <v>-1</v>
      </c>
      <c r="MA84">
        <f t="shared" si="243"/>
        <v>0</v>
      </c>
      <c r="MB84">
        <f t="shared" si="212"/>
        <v>0</v>
      </c>
      <c r="MC84">
        <f t="shared" si="213"/>
        <v>1</v>
      </c>
      <c r="MD84">
        <f t="shared" si="214"/>
        <v>0</v>
      </c>
      <c r="ME84" s="253">
        <v>-1.54522762392E-3</v>
      </c>
      <c r="MF84" s="206">
        <v>42508</v>
      </c>
      <c r="MG84">
        <v>60</v>
      </c>
      <c r="MH84" t="str">
        <f t="shared" si="198"/>
        <v>TRUE</v>
      </c>
      <c r="MI84">
        <f>VLOOKUP($A84,'FuturesInfo (3)'!$A$2:$V$80,22)</f>
        <v>4</v>
      </c>
      <c r="MJ84" s="257">
        <v>2</v>
      </c>
      <c r="MK84">
        <f t="shared" si="215"/>
        <v>5</v>
      </c>
      <c r="ML84" s="139">
        <f>VLOOKUP($A84,'FuturesInfo (3)'!$A$2:$O$80,15)*MI84</f>
        <v>525000</v>
      </c>
      <c r="MM84" s="139">
        <f>VLOOKUP($A84,'FuturesInfo (3)'!$A$2:$O$80,15)*MK84</f>
        <v>656250</v>
      </c>
      <c r="MN84" s="200">
        <f t="shared" si="216"/>
        <v>-811.24450255800002</v>
      </c>
      <c r="MO84" s="200">
        <f t="shared" si="217"/>
        <v>-1014.0556281975</v>
      </c>
      <c r="MP84" s="200">
        <f t="shared" si="218"/>
        <v>-811.24450255800002</v>
      </c>
      <c r="MQ84" s="200">
        <f t="shared" si="219"/>
        <v>811.24450255800002</v>
      </c>
      <c r="MR84" s="200">
        <f t="shared" si="144"/>
        <v>-811.24450255800002</v>
      </c>
      <c r="MT84">
        <f t="shared" si="220"/>
        <v>1</v>
      </c>
      <c r="MU84" s="244">
        <v>-1</v>
      </c>
      <c r="MV84" s="218">
        <v>1</v>
      </c>
      <c r="MW84" s="245">
        <v>-3</v>
      </c>
      <c r="MX84">
        <f t="shared" si="142"/>
        <v>-1</v>
      </c>
      <c r="MY84">
        <f t="shared" si="221"/>
        <v>-1</v>
      </c>
      <c r="MZ84" s="218"/>
      <c r="NA84">
        <f t="shared" si="244"/>
        <v>0</v>
      </c>
      <c r="NB84">
        <f t="shared" si="222"/>
        <v>0</v>
      </c>
      <c r="NC84">
        <f t="shared" si="223"/>
        <v>0</v>
      </c>
      <c r="ND84">
        <f t="shared" si="224"/>
        <v>0</v>
      </c>
      <c r="NE84" s="253"/>
      <c r="NF84" s="206">
        <v>42508</v>
      </c>
      <c r="NG84">
        <v>60</v>
      </c>
      <c r="NH84" t="str">
        <f t="shared" si="199"/>
        <v>TRUE</v>
      </c>
      <c r="NI84">
        <f>VLOOKUP($A84,'FuturesInfo (3)'!$A$2:$V$80,22)</f>
        <v>4</v>
      </c>
      <c r="NJ84" s="257">
        <v>2</v>
      </c>
      <c r="NK84">
        <f t="shared" si="225"/>
        <v>3</v>
      </c>
      <c r="NL84" s="139">
        <f>VLOOKUP($A84,'FuturesInfo (3)'!$A$2:$O$80,15)*NI84</f>
        <v>525000</v>
      </c>
      <c r="NM84" s="139">
        <f>VLOOKUP($A84,'FuturesInfo (3)'!$A$2:$O$80,15)*NK84</f>
        <v>393750</v>
      </c>
      <c r="NN84" s="200">
        <f t="shared" si="226"/>
        <v>0</v>
      </c>
      <c r="NO84" s="200">
        <f t="shared" si="227"/>
        <v>0</v>
      </c>
      <c r="NP84" s="200">
        <f t="shared" si="228"/>
        <v>0</v>
      </c>
      <c r="NQ84" s="200">
        <f t="shared" si="229"/>
        <v>0</v>
      </c>
      <c r="NR84" s="200">
        <f t="shared" si="145"/>
        <v>0</v>
      </c>
      <c r="NT84">
        <f t="shared" si="230"/>
        <v>-1</v>
      </c>
      <c r="NU84" s="244"/>
      <c r="NV84" s="218"/>
      <c r="NW84" s="245"/>
      <c r="NX84">
        <f t="shared" si="143"/>
        <v>0</v>
      </c>
      <c r="NY84">
        <f t="shared" si="231"/>
        <v>0</v>
      </c>
      <c r="NZ84" s="218"/>
      <c r="OA84">
        <f t="shared" si="245"/>
        <v>1</v>
      </c>
      <c r="OB84">
        <f t="shared" si="232"/>
        <v>1</v>
      </c>
      <c r="OC84">
        <f t="shared" si="233"/>
        <v>1</v>
      </c>
      <c r="OD84">
        <f t="shared" si="234"/>
        <v>1</v>
      </c>
      <c r="OE84" s="253"/>
      <c r="OF84" s="206"/>
      <c r="OG84">
        <v>60</v>
      </c>
      <c r="OH84" t="str">
        <f t="shared" si="200"/>
        <v>FALSE</v>
      </c>
      <c r="OI84">
        <f>VLOOKUP($A84,'FuturesInfo (3)'!$A$2:$V$80,22)</f>
        <v>4</v>
      </c>
      <c r="OJ84" s="257"/>
      <c r="OK84">
        <f t="shared" si="235"/>
        <v>3</v>
      </c>
      <c r="OL84" s="139">
        <f>VLOOKUP($A84,'FuturesInfo (3)'!$A$2:$O$80,15)*OI84</f>
        <v>525000</v>
      </c>
      <c r="OM84" s="139">
        <f>VLOOKUP($A84,'FuturesInfo (3)'!$A$2:$O$80,15)*OK84</f>
        <v>393750</v>
      </c>
      <c r="ON84" s="200">
        <f t="shared" si="236"/>
        <v>0</v>
      </c>
      <c r="OO84" s="200">
        <f t="shared" si="237"/>
        <v>0</v>
      </c>
      <c r="OP84" s="200">
        <f t="shared" si="238"/>
        <v>0</v>
      </c>
      <c r="OQ84" s="200">
        <f t="shared" si="239"/>
        <v>0</v>
      </c>
      <c r="OR84" s="200">
        <f t="shared" si="146"/>
        <v>0</v>
      </c>
    </row>
    <row r="85" spans="1:408"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0"/>
        <v>0</v>
      </c>
      <c r="BH85">
        <v>1</v>
      </c>
      <c r="BI85">
        <v>1</v>
      </c>
      <c r="BJ85">
        <f t="shared" si="201"/>
        <v>1</v>
      </c>
      <c r="BK85" s="1">
        <v>6.8794190712799996E-3</v>
      </c>
      <c r="BL85" s="2">
        <v>10</v>
      </c>
      <c r="BM85">
        <v>60</v>
      </c>
      <c r="BN85" t="str">
        <f t="shared" si="241"/>
        <v>TRUE</v>
      </c>
      <c r="BO85">
        <f>VLOOKUP($A85,'FuturesInfo (3)'!$A$2:$V$80,22)</f>
        <v>2</v>
      </c>
      <c r="BP85">
        <f t="shared" si="246"/>
        <v>2</v>
      </c>
      <c r="BQ85" s="139">
        <f>VLOOKUP($A85,'FuturesInfo (3)'!$A$2:$O$80,15)*BP85</f>
        <v>335187.5</v>
      </c>
      <c r="BR85" s="145">
        <f t="shared" si="202"/>
        <v>2305.8952799546651</v>
      </c>
      <c r="BT85">
        <f t="shared" si="203"/>
        <v>1</v>
      </c>
      <c r="BU85">
        <v>1</v>
      </c>
      <c r="BV85">
        <v>1</v>
      </c>
      <c r="BW85">
        <v>1</v>
      </c>
      <c r="BX85">
        <f t="shared" si="183"/>
        <v>1</v>
      </c>
      <c r="BY85">
        <f t="shared" si="184"/>
        <v>1</v>
      </c>
      <c r="BZ85" s="188">
        <v>1.1766938697999999E-2</v>
      </c>
      <c r="CA85" s="2">
        <v>10</v>
      </c>
      <c r="CB85">
        <v>60</v>
      </c>
      <c r="CC85" t="str">
        <f t="shared" si="185"/>
        <v>TRUE</v>
      </c>
      <c r="CD85">
        <f>VLOOKUP($A85,'FuturesInfo (3)'!$A$2:$V$80,22)</f>
        <v>2</v>
      </c>
      <c r="CE85">
        <f t="shared" si="186"/>
        <v>2</v>
      </c>
      <c r="CF85">
        <f t="shared" si="186"/>
        <v>2</v>
      </c>
      <c r="CG85" s="139">
        <f>VLOOKUP($A85,'FuturesInfo (3)'!$A$2:$O$80,15)*CE85</f>
        <v>335187.5</v>
      </c>
      <c r="CH85" s="145">
        <f t="shared" si="187"/>
        <v>3944.1307648358747</v>
      </c>
      <c r="CI85" s="145">
        <f t="shared" si="204"/>
        <v>3944.1307648358747</v>
      </c>
      <c r="CK85">
        <f t="shared" si="188"/>
        <v>1</v>
      </c>
      <c r="CL85">
        <v>1</v>
      </c>
      <c r="CM85">
        <v>1</v>
      </c>
      <c r="CN85">
        <v>-1</v>
      </c>
      <c r="CO85">
        <f t="shared" si="205"/>
        <v>0</v>
      </c>
      <c r="CP85">
        <f t="shared" si="189"/>
        <v>0</v>
      </c>
      <c r="CQ85" s="1">
        <v>-3.0013130744699999E-3</v>
      </c>
      <c r="CR85" s="2">
        <v>10</v>
      </c>
      <c r="CS85">
        <v>60</v>
      </c>
      <c r="CT85" t="str">
        <f t="shared" si="190"/>
        <v>TRUE</v>
      </c>
      <c r="CU85">
        <f>VLOOKUP($A85,'FuturesInfo (3)'!$A$2:$V$80,22)</f>
        <v>2</v>
      </c>
      <c r="CV85">
        <f t="shared" si="191"/>
        <v>3</v>
      </c>
      <c r="CW85">
        <f t="shared" si="206"/>
        <v>2</v>
      </c>
      <c r="CX85" s="139">
        <f>VLOOKUP($A85,'FuturesInfo (3)'!$A$2:$O$80,15)*CW85</f>
        <v>335187.5</v>
      </c>
      <c r="CY85" s="200">
        <f t="shared" si="192"/>
        <v>-1006.0026261489131</v>
      </c>
      <c r="CZ85" s="200">
        <f t="shared" si="207"/>
        <v>-1006.0026261489131</v>
      </c>
      <c r="DB85">
        <f t="shared" si="193"/>
        <v>1</v>
      </c>
      <c r="DC85">
        <v>-1</v>
      </c>
      <c r="DD85">
        <v>1</v>
      </c>
      <c r="DE85">
        <v>1</v>
      </c>
      <c r="DF85">
        <f t="shared" si="242"/>
        <v>0</v>
      </c>
      <c r="DG85">
        <f t="shared" si="194"/>
        <v>1</v>
      </c>
      <c r="DH85" s="1">
        <v>2.25776105362E-3</v>
      </c>
      <c r="DI85" s="2">
        <v>10</v>
      </c>
      <c r="DJ85">
        <v>60</v>
      </c>
      <c r="DK85" t="str">
        <f t="shared" si="195"/>
        <v>TRUE</v>
      </c>
      <c r="DL85">
        <f>VLOOKUP($A85,'FuturesInfo (3)'!$A$2:$V$80,22)</f>
        <v>2</v>
      </c>
      <c r="DM85">
        <f t="shared" si="196"/>
        <v>2</v>
      </c>
      <c r="DN85">
        <f t="shared" si="208"/>
        <v>2</v>
      </c>
      <c r="DO85" s="139">
        <f>VLOOKUP($A85,'FuturesInfo (3)'!$A$2:$O$80,15)*DN85</f>
        <v>335187.5</v>
      </c>
      <c r="DP85" s="200">
        <f t="shared" si="197"/>
        <v>-756.77328316025375</v>
      </c>
      <c r="DQ85" s="200">
        <f t="shared" si="209"/>
        <v>756.77328316025375</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1273</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v>1</v>
      </c>
      <c r="KU85">
        <v>1</v>
      </c>
      <c r="KV85" s="218">
        <v>1</v>
      </c>
      <c r="KW85" s="245">
        <v>35</v>
      </c>
      <c r="KX85">
        <v>-1</v>
      </c>
      <c r="KY85">
        <v>1</v>
      </c>
      <c r="KZ85" s="218">
        <v>-1</v>
      </c>
      <c r="LA85">
        <v>0</v>
      </c>
      <c r="LB85">
        <v>0</v>
      </c>
      <c r="LC85">
        <v>1</v>
      </c>
      <c r="LD85">
        <v>0</v>
      </c>
      <c r="LE85" s="253">
        <v>-6.6506558285600002E-3</v>
      </c>
      <c r="LF85" s="206">
        <v>42508</v>
      </c>
      <c r="LG85">
        <v>60</v>
      </c>
      <c r="LH85" t="s">
        <v>1273</v>
      </c>
      <c r="LI85">
        <v>2</v>
      </c>
      <c r="LJ85" s="257">
        <v>2</v>
      </c>
      <c r="LK85">
        <v>3</v>
      </c>
      <c r="LL85" s="139">
        <v>336062.5</v>
      </c>
      <c r="LM85" s="139">
        <v>504093.75</v>
      </c>
      <c r="LN85" s="200">
        <v>-2235.0360243854452</v>
      </c>
      <c r="LO85" s="200">
        <v>-3352.5540365781676</v>
      </c>
      <c r="LP85" s="200">
        <v>-2235.0360243854452</v>
      </c>
      <c r="LQ85" s="200">
        <v>2235.0360243854452</v>
      </c>
      <c r="LR85" s="200">
        <v>-2235.0360243854452</v>
      </c>
      <c r="LT85">
        <f t="shared" si="210"/>
        <v>1</v>
      </c>
      <c r="LU85" s="244">
        <v>-1</v>
      </c>
      <c r="LV85" s="218">
        <v>1</v>
      </c>
      <c r="LW85" s="245">
        <v>22</v>
      </c>
      <c r="LX85">
        <f t="shared" ref="LX85:LX92" si="247">IF(VLOOKUP($C85,LT$2:LU$9,2)="normal",LV85,-LV85)</f>
        <v>-1</v>
      </c>
      <c r="LY85">
        <f t="shared" si="211"/>
        <v>1</v>
      </c>
      <c r="LZ85" s="218">
        <v>-1</v>
      </c>
      <c r="MA85">
        <f t="shared" si="243"/>
        <v>1</v>
      </c>
      <c r="MB85">
        <f t="shared" si="212"/>
        <v>0</v>
      </c>
      <c r="MC85">
        <f t="shared" si="213"/>
        <v>1</v>
      </c>
      <c r="MD85">
        <f t="shared" si="214"/>
        <v>0</v>
      </c>
      <c r="ME85" s="253">
        <v>-2.6036823507500002E-3</v>
      </c>
      <c r="MF85" s="206">
        <v>42508</v>
      </c>
      <c r="MG85">
        <v>60</v>
      </c>
      <c r="MH85" t="str">
        <f t="shared" si="198"/>
        <v>TRUE</v>
      </c>
      <c r="MI85">
        <f>VLOOKUP($A85,'FuturesInfo (3)'!$A$2:$V$80,22)</f>
        <v>2</v>
      </c>
      <c r="MJ85" s="257">
        <v>2</v>
      </c>
      <c r="MK85">
        <f t="shared" si="215"/>
        <v>3</v>
      </c>
      <c r="ML85" s="139">
        <f>VLOOKUP($A85,'FuturesInfo (3)'!$A$2:$O$80,15)*MI85</f>
        <v>335187.5</v>
      </c>
      <c r="MM85" s="139">
        <f>VLOOKUP($A85,'FuturesInfo (3)'!$A$2:$O$80,15)*MK85</f>
        <v>502781.25</v>
      </c>
      <c r="MN85" s="200">
        <f t="shared" si="216"/>
        <v>872.72177794201571</v>
      </c>
      <c r="MO85" s="200">
        <f t="shared" si="217"/>
        <v>1309.0826669130236</v>
      </c>
      <c r="MP85" s="200">
        <f t="shared" si="218"/>
        <v>-872.72177794201571</v>
      </c>
      <c r="MQ85" s="200">
        <f t="shared" si="219"/>
        <v>872.72177794201571</v>
      </c>
      <c r="MR85" s="200">
        <f t="shared" si="144"/>
        <v>-872.72177794201571</v>
      </c>
      <c r="MT85">
        <f t="shared" si="220"/>
        <v>-1</v>
      </c>
      <c r="MU85" s="244">
        <v>-1</v>
      </c>
      <c r="MV85" s="218">
        <v>1</v>
      </c>
      <c r="MW85" s="245">
        <v>-3</v>
      </c>
      <c r="MX85">
        <f t="shared" ref="MX85:MX92" si="248">IF(VLOOKUP($C85,MT$2:MU$9,2)="normal",MV85,-MV85)</f>
        <v>-1</v>
      </c>
      <c r="MY85">
        <f t="shared" si="221"/>
        <v>-1</v>
      </c>
      <c r="MZ85" s="218"/>
      <c r="NA85">
        <f t="shared" si="244"/>
        <v>0</v>
      </c>
      <c r="NB85">
        <f t="shared" si="222"/>
        <v>0</v>
      </c>
      <c r="NC85">
        <f t="shared" si="223"/>
        <v>0</v>
      </c>
      <c r="ND85">
        <f t="shared" si="224"/>
        <v>0</v>
      </c>
      <c r="NE85" s="253"/>
      <c r="NF85" s="206">
        <v>42508</v>
      </c>
      <c r="NG85">
        <v>60</v>
      </c>
      <c r="NH85" t="str">
        <f t="shared" si="199"/>
        <v>TRUE</v>
      </c>
      <c r="NI85">
        <f>VLOOKUP($A85,'FuturesInfo (3)'!$A$2:$V$80,22)</f>
        <v>2</v>
      </c>
      <c r="NJ85" s="257">
        <v>2</v>
      </c>
      <c r="NK85">
        <f t="shared" si="225"/>
        <v>2</v>
      </c>
      <c r="NL85" s="139">
        <f>VLOOKUP($A85,'FuturesInfo (3)'!$A$2:$O$80,15)*NI85</f>
        <v>335187.5</v>
      </c>
      <c r="NM85" s="139">
        <f>VLOOKUP($A85,'FuturesInfo (3)'!$A$2:$O$80,15)*NK85</f>
        <v>335187.5</v>
      </c>
      <c r="NN85" s="200">
        <f t="shared" si="226"/>
        <v>0</v>
      </c>
      <c r="NO85" s="200">
        <f t="shared" si="227"/>
        <v>0</v>
      </c>
      <c r="NP85" s="200">
        <f t="shared" si="228"/>
        <v>0</v>
      </c>
      <c r="NQ85" s="200">
        <f t="shared" si="229"/>
        <v>0</v>
      </c>
      <c r="NR85" s="200">
        <f t="shared" si="145"/>
        <v>0</v>
      </c>
      <c r="NT85">
        <f t="shared" si="230"/>
        <v>-1</v>
      </c>
      <c r="NU85" s="244"/>
      <c r="NV85" s="218"/>
      <c r="NW85" s="245"/>
      <c r="NX85">
        <f t="shared" ref="NX85:NX92" si="249">IF(VLOOKUP($C85,NT$2:NU$9,2)="normal",NV85,-NV85)</f>
        <v>0</v>
      </c>
      <c r="NY85">
        <f t="shared" si="231"/>
        <v>0</v>
      </c>
      <c r="NZ85" s="218"/>
      <c r="OA85">
        <f t="shared" si="245"/>
        <v>1</v>
      </c>
      <c r="OB85">
        <f t="shared" si="232"/>
        <v>1</v>
      </c>
      <c r="OC85">
        <f t="shared" si="233"/>
        <v>1</v>
      </c>
      <c r="OD85">
        <f t="shared" si="234"/>
        <v>1</v>
      </c>
      <c r="OE85" s="253"/>
      <c r="OF85" s="206"/>
      <c r="OG85">
        <v>60</v>
      </c>
      <c r="OH85" t="str">
        <f t="shared" si="200"/>
        <v>FALSE</v>
      </c>
      <c r="OI85">
        <f>VLOOKUP($A85,'FuturesInfo (3)'!$A$2:$V$80,22)</f>
        <v>2</v>
      </c>
      <c r="OJ85" s="257"/>
      <c r="OK85">
        <f t="shared" si="235"/>
        <v>2</v>
      </c>
      <c r="OL85" s="139">
        <f>VLOOKUP($A85,'FuturesInfo (3)'!$A$2:$O$80,15)*OI85</f>
        <v>335187.5</v>
      </c>
      <c r="OM85" s="139">
        <f>VLOOKUP($A85,'FuturesInfo (3)'!$A$2:$O$80,15)*OK85</f>
        <v>335187.5</v>
      </c>
      <c r="ON85" s="200">
        <f t="shared" si="236"/>
        <v>0</v>
      </c>
      <c r="OO85" s="200">
        <f t="shared" si="237"/>
        <v>0</v>
      </c>
      <c r="OP85" s="200">
        <f t="shared" si="238"/>
        <v>0</v>
      </c>
      <c r="OQ85" s="200">
        <f t="shared" si="239"/>
        <v>0</v>
      </c>
      <c r="OR85" s="200">
        <f t="shared" si="146"/>
        <v>0</v>
      </c>
    </row>
    <row r="86" spans="1:408"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0"/>
        <v>-2</v>
      </c>
      <c r="BH86">
        <v>-1</v>
      </c>
      <c r="BI86">
        <v>-1</v>
      </c>
      <c r="BJ86">
        <f t="shared" si="201"/>
        <v>1</v>
      </c>
      <c r="BK86" s="1">
        <v>-2.94599018003E-2</v>
      </c>
      <c r="BL86" s="2">
        <v>10</v>
      </c>
      <c r="BM86">
        <v>60</v>
      </c>
      <c r="BN86" t="str">
        <f t="shared" si="241"/>
        <v>TRUE</v>
      </c>
      <c r="BO86">
        <f>VLOOKUP($A86,'FuturesInfo (3)'!$A$2:$V$80,22)</f>
        <v>2</v>
      </c>
      <c r="BP86">
        <f t="shared" si="246"/>
        <v>2</v>
      </c>
      <c r="BQ86" s="139">
        <f>VLOOKUP($A86,'FuturesInfo (3)'!$A$2:$O$80,15)*BP86</f>
        <v>37350</v>
      </c>
      <c r="BR86" s="145">
        <f t="shared" si="202"/>
        <v>1100.3273322412051</v>
      </c>
      <c r="BT86">
        <f t="shared" si="203"/>
        <v>-1</v>
      </c>
      <c r="BU86">
        <v>-1</v>
      </c>
      <c r="BV86">
        <v>1</v>
      </c>
      <c r="BW86">
        <v>-1</v>
      </c>
      <c r="BX86">
        <f t="shared" si="183"/>
        <v>1</v>
      </c>
      <c r="BY86">
        <f t="shared" si="184"/>
        <v>0</v>
      </c>
      <c r="BZ86" s="188">
        <v>-6.7453625632400002E-3</v>
      </c>
      <c r="CA86" s="2">
        <v>10</v>
      </c>
      <c r="CB86">
        <v>60</v>
      </c>
      <c r="CC86" t="str">
        <f t="shared" si="185"/>
        <v>TRUE</v>
      </c>
      <c r="CD86">
        <f>VLOOKUP($A86,'FuturesInfo (3)'!$A$2:$V$80,22)</f>
        <v>2</v>
      </c>
      <c r="CE86">
        <f t="shared" si="186"/>
        <v>2</v>
      </c>
      <c r="CF86">
        <f t="shared" si="186"/>
        <v>2</v>
      </c>
      <c r="CG86" s="139">
        <f>VLOOKUP($A86,'FuturesInfo (3)'!$A$2:$O$80,15)*CE86</f>
        <v>37350</v>
      </c>
      <c r="CH86" s="145">
        <f t="shared" si="187"/>
        <v>251.939291737014</v>
      </c>
      <c r="CI86" s="145">
        <f t="shared" si="204"/>
        <v>-251.939291737014</v>
      </c>
      <c r="CK86">
        <f t="shared" si="188"/>
        <v>-1</v>
      </c>
      <c r="CL86">
        <v>-1</v>
      </c>
      <c r="CM86">
        <v>1</v>
      </c>
      <c r="CN86">
        <v>-1</v>
      </c>
      <c r="CO86">
        <f t="shared" si="205"/>
        <v>1</v>
      </c>
      <c r="CP86">
        <f t="shared" si="189"/>
        <v>0</v>
      </c>
      <c r="CQ86" s="1">
        <v>-1.6977928692700001E-2</v>
      </c>
      <c r="CR86" s="2">
        <v>10</v>
      </c>
      <c r="CS86">
        <v>60</v>
      </c>
      <c r="CT86" t="str">
        <f t="shared" si="190"/>
        <v>TRUE</v>
      </c>
      <c r="CU86">
        <f>VLOOKUP($A86,'FuturesInfo (3)'!$A$2:$V$80,22)</f>
        <v>2</v>
      </c>
      <c r="CV86">
        <f t="shared" si="191"/>
        <v>2</v>
      </c>
      <c r="CW86">
        <f t="shared" si="206"/>
        <v>2</v>
      </c>
      <c r="CX86" s="139">
        <f>VLOOKUP($A86,'FuturesInfo (3)'!$A$2:$O$80,15)*CW86</f>
        <v>37350</v>
      </c>
      <c r="CY86" s="200">
        <f t="shared" si="192"/>
        <v>634.12563667234508</v>
      </c>
      <c r="CZ86" s="200">
        <f t="shared" si="207"/>
        <v>-634.12563667234508</v>
      </c>
      <c r="DB86">
        <f t="shared" si="193"/>
        <v>-1</v>
      </c>
      <c r="DC86">
        <v>-1</v>
      </c>
      <c r="DD86">
        <v>1</v>
      </c>
      <c r="DE86">
        <v>1</v>
      </c>
      <c r="DF86">
        <f t="shared" si="242"/>
        <v>0</v>
      </c>
      <c r="DG86">
        <f t="shared" si="194"/>
        <v>1</v>
      </c>
      <c r="DH86" s="1">
        <v>1.7271157167499999E-2</v>
      </c>
      <c r="DI86" s="2">
        <v>10</v>
      </c>
      <c r="DJ86">
        <v>60</v>
      </c>
      <c r="DK86" t="str">
        <f t="shared" si="195"/>
        <v>TRUE</v>
      </c>
      <c r="DL86">
        <f>VLOOKUP($A86,'FuturesInfo (3)'!$A$2:$V$80,22)</f>
        <v>2</v>
      </c>
      <c r="DM86">
        <f t="shared" si="196"/>
        <v>2</v>
      </c>
      <c r="DN86">
        <f t="shared" si="208"/>
        <v>2</v>
      </c>
      <c r="DO86" s="139">
        <f>VLOOKUP($A86,'FuturesInfo (3)'!$A$2:$O$80,15)*DN86</f>
        <v>37350</v>
      </c>
      <c r="DP86" s="200">
        <f t="shared" si="197"/>
        <v>-645.07772020612492</v>
      </c>
      <c r="DQ86" s="200">
        <f t="shared" si="209"/>
        <v>645.07772020612492</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1273</v>
      </c>
      <c r="KI86">
        <v>2</v>
      </c>
      <c r="KJ86" s="257">
        <v>1</v>
      </c>
      <c r="KK86">
        <v>2</v>
      </c>
      <c r="KL86" s="139">
        <v>40150</v>
      </c>
      <c r="KM86" s="139">
        <v>40150</v>
      </c>
      <c r="KN86" s="200">
        <v>-100.2496878900055</v>
      </c>
      <c r="KO86" s="200">
        <v>-100.2496878900055</v>
      </c>
      <c r="KP86" s="200">
        <v>-100.2496878900055</v>
      </c>
      <c r="KQ86" s="200">
        <v>-100.2496878900055</v>
      </c>
      <c r="KR86" s="200">
        <v>-100.2496878900055</v>
      </c>
      <c r="KT86">
        <v>-1</v>
      </c>
      <c r="KU86">
        <v>1</v>
      </c>
      <c r="KV86" s="218">
        <v>-1</v>
      </c>
      <c r="KW86" s="245">
        <v>9</v>
      </c>
      <c r="KX86">
        <v>-1</v>
      </c>
      <c r="KY86">
        <v>-1</v>
      </c>
      <c r="KZ86" s="218">
        <v>-1</v>
      </c>
      <c r="LA86">
        <v>0</v>
      </c>
      <c r="LB86">
        <v>1</v>
      </c>
      <c r="LC86">
        <v>1</v>
      </c>
      <c r="LD86">
        <v>1</v>
      </c>
      <c r="LE86" s="253">
        <v>-7.9701120796999994E-2</v>
      </c>
      <c r="LF86" s="206">
        <v>42527</v>
      </c>
      <c r="LG86">
        <v>60</v>
      </c>
      <c r="LH86" t="s">
        <v>1273</v>
      </c>
      <c r="LI86">
        <v>2</v>
      </c>
      <c r="LJ86" s="257">
        <v>1</v>
      </c>
      <c r="LK86">
        <v>2</v>
      </c>
      <c r="LL86" s="139">
        <v>36950</v>
      </c>
      <c r="LM86" s="139">
        <v>36950</v>
      </c>
      <c r="LN86" s="200">
        <v>-2944.9564134491497</v>
      </c>
      <c r="LO86" s="200">
        <v>-2944.9564134491497</v>
      </c>
      <c r="LP86" s="200">
        <v>2944.9564134491497</v>
      </c>
      <c r="LQ86" s="200">
        <v>2944.9564134491497</v>
      </c>
      <c r="LR86" s="200">
        <v>2944.9564134491497</v>
      </c>
      <c r="LT86">
        <f t="shared" si="210"/>
        <v>1</v>
      </c>
      <c r="LU86" s="244">
        <v>1</v>
      </c>
      <c r="LV86" s="218">
        <v>-1</v>
      </c>
      <c r="LW86" s="245">
        <v>-5</v>
      </c>
      <c r="LX86">
        <f t="shared" si="247"/>
        <v>-1</v>
      </c>
      <c r="LY86">
        <f t="shared" si="211"/>
        <v>1</v>
      </c>
      <c r="LZ86" s="218">
        <v>1</v>
      </c>
      <c r="MA86">
        <f t="shared" si="243"/>
        <v>1</v>
      </c>
      <c r="MB86">
        <f t="shared" si="212"/>
        <v>0</v>
      </c>
      <c r="MC86">
        <f t="shared" si="213"/>
        <v>0</v>
      </c>
      <c r="MD86">
        <f t="shared" si="214"/>
        <v>1</v>
      </c>
      <c r="ME86" s="253">
        <v>1.08254397835E-2</v>
      </c>
      <c r="MF86" s="206">
        <v>42534</v>
      </c>
      <c r="MG86">
        <v>60</v>
      </c>
      <c r="MH86" t="str">
        <f t="shared" si="198"/>
        <v>TRUE</v>
      </c>
      <c r="MI86">
        <f>VLOOKUP($A86,'FuturesInfo (3)'!$A$2:$V$80,22)</f>
        <v>2</v>
      </c>
      <c r="MJ86" s="257">
        <v>1</v>
      </c>
      <c r="MK86">
        <f t="shared" si="215"/>
        <v>2</v>
      </c>
      <c r="ML86" s="139">
        <f>VLOOKUP($A86,'FuturesInfo (3)'!$A$2:$O$80,15)*MI86</f>
        <v>37350</v>
      </c>
      <c r="MM86" s="139">
        <f>VLOOKUP($A86,'FuturesInfo (3)'!$A$2:$O$80,15)*MK86</f>
        <v>37350</v>
      </c>
      <c r="MN86" s="200">
        <f t="shared" si="216"/>
        <v>404.33017591372499</v>
      </c>
      <c r="MO86" s="200">
        <f t="shared" si="217"/>
        <v>404.33017591372499</v>
      </c>
      <c r="MP86" s="200">
        <f t="shared" si="218"/>
        <v>-404.33017591372499</v>
      </c>
      <c r="MQ86" s="200">
        <f t="shared" si="219"/>
        <v>-404.33017591372499</v>
      </c>
      <c r="MR86" s="200">
        <f t="shared" ref="MR86:MR92" si="250">IF(MD86=1,ABS(ML86*ME86),-ABS(ML86*ME86))</f>
        <v>404.33017591372499</v>
      </c>
      <c r="MT86">
        <f t="shared" si="220"/>
        <v>1</v>
      </c>
      <c r="MU86" s="244">
        <v>1</v>
      </c>
      <c r="MV86" s="218">
        <v>-1</v>
      </c>
      <c r="MW86" s="245">
        <v>-6</v>
      </c>
      <c r="MX86">
        <f t="shared" si="248"/>
        <v>1</v>
      </c>
      <c r="MY86">
        <f t="shared" si="221"/>
        <v>1</v>
      </c>
      <c r="MZ86" s="218"/>
      <c r="NA86">
        <f t="shared" si="244"/>
        <v>0</v>
      </c>
      <c r="NB86">
        <f t="shared" si="222"/>
        <v>0</v>
      </c>
      <c r="NC86">
        <f t="shared" si="223"/>
        <v>0</v>
      </c>
      <c r="ND86">
        <f t="shared" si="224"/>
        <v>0</v>
      </c>
      <c r="NE86" s="253"/>
      <c r="NF86" s="206">
        <v>42534</v>
      </c>
      <c r="NG86">
        <v>60</v>
      </c>
      <c r="NH86" t="str">
        <f t="shared" si="199"/>
        <v>TRUE</v>
      </c>
      <c r="NI86">
        <f>VLOOKUP($A86,'FuturesInfo (3)'!$A$2:$V$80,22)</f>
        <v>2</v>
      </c>
      <c r="NJ86" s="257">
        <v>2</v>
      </c>
      <c r="NK86">
        <f t="shared" si="225"/>
        <v>2</v>
      </c>
      <c r="NL86" s="139">
        <f>VLOOKUP($A86,'FuturesInfo (3)'!$A$2:$O$80,15)*NI86</f>
        <v>37350</v>
      </c>
      <c r="NM86" s="139">
        <f>VLOOKUP($A86,'FuturesInfo (3)'!$A$2:$O$80,15)*NK86</f>
        <v>37350</v>
      </c>
      <c r="NN86" s="200">
        <f t="shared" si="226"/>
        <v>0</v>
      </c>
      <c r="NO86" s="200">
        <f t="shared" si="227"/>
        <v>0</v>
      </c>
      <c r="NP86" s="200">
        <f t="shared" si="228"/>
        <v>0</v>
      </c>
      <c r="NQ86" s="200">
        <f t="shared" si="229"/>
        <v>0</v>
      </c>
      <c r="NR86" s="200">
        <f t="shared" ref="NR86:NR92" si="251">IF(ND86=1,ABS(NL86*NE86),-ABS(NL86*NE86))</f>
        <v>0</v>
      </c>
      <c r="NT86">
        <f t="shared" si="230"/>
        <v>1</v>
      </c>
      <c r="NU86" s="244"/>
      <c r="NV86" s="218"/>
      <c r="NW86" s="245"/>
      <c r="NX86">
        <f t="shared" si="249"/>
        <v>0</v>
      </c>
      <c r="NY86">
        <f t="shared" si="231"/>
        <v>0</v>
      </c>
      <c r="NZ86" s="218"/>
      <c r="OA86">
        <f t="shared" si="245"/>
        <v>1</v>
      </c>
      <c r="OB86">
        <f t="shared" si="232"/>
        <v>1</v>
      </c>
      <c r="OC86">
        <f t="shared" si="233"/>
        <v>1</v>
      </c>
      <c r="OD86">
        <f t="shared" si="234"/>
        <v>1</v>
      </c>
      <c r="OE86" s="253"/>
      <c r="OF86" s="206"/>
      <c r="OG86">
        <v>60</v>
      </c>
      <c r="OH86" t="str">
        <f t="shared" si="200"/>
        <v>FALSE</v>
      </c>
      <c r="OI86">
        <f>VLOOKUP($A86,'FuturesInfo (3)'!$A$2:$V$80,22)</f>
        <v>2</v>
      </c>
      <c r="OJ86" s="257"/>
      <c r="OK86">
        <f t="shared" si="235"/>
        <v>2</v>
      </c>
      <c r="OL86" s="139">
        <f>VLOOKUP($A86,'FuturesInfo (3)'!$A$2:$O$80,15)*OI86</f>
        <v>37350</v>
      </c>
      <c r="OM86" s="139">
        <f>VLOOKUP($A86,'FuturesInfo (3)'!$A$2:$O$80,15)*OK86</f>
        <v>37350</v>
      </c>
      <c r="ON86" s="200">
        <f t="shared" si="236"/>
        <v>0</v>
      </c>
      <c r="OO86" s="200">
        <f t="shared" si="237"/>
        <v>0</v>
      </c>
      <c r="OP86" s="200">
        <f t="shared" si="238"/>
        <v>0</v>
      </c>
      <c r="OQ86" s="200">
        <f t="shared" si="239"/>
        <v>0</v>
      </c>
      <c r="OR86" s="200">
        <f t="shared" ref="OR86:OR92" si="252">IF(OD86=1,ABS(OL86*OE86),-ABS(OL86*OE86))</f>
        <v>0</v>
      </c>
    </row>
    <row r="87" spans="1:408"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0"/>
        <v>0</v>
      </c>
      <c r="BH87">
        <v>1</v>
      </c>
      <c r="BI87">
        <v>1</v>
      </c>
      <c r="BJ87">
        <f t="shared" si="201"/>
        <v>1</v>
      </c>
      <c r="BK87" s="1">
        <v>2.48021108179E-2</v>
      </c>
      <c r="BL87" s="2">
        <v>10</v>
      </c>
      <c r="BM87">
        <v>60</v>
      </c>
      <c r="BN87" t="str">
        <f t="shared" si="241"/>
        <v>TRUE</v>
      </c>
      <c r="BO87">
        <f>VLOOKUP($A87,'FuturesInfo (3)'!$A$2:$V$80,22)</f>
        <v>3</v>
      </c>
      <c r="BP87">
        <f t="shared" si="246"/>
        <v>3</v>
      </c>
      <c r="BQ87" s="139">
        <f>VLOOKUP($A87,'FuturesInfo (3)'!$A$2:$O$80,15)*BP87</f>
        <v>70875</v>
      </c>
      <c r="BR87" s="145">
        <f t="shared" si="202"/>
        <v>1757.8496042186625</v>
      </c>
      <c r="BT87">
        <f t="shared" si="203"/>
        <v>1</v>
      </c>
      <c r="BU87">
        <v>1</v>
      </c>
      <c r="BV87">
        <v>1</v>
      </c>
      <c r="BW87">
        <v>1</v>
      </c>
      <c r="BX87">
        <f t="shared" si="183"/>
        <v>1</v>
      </c>
      <c r="BY87">
        <f t="shared" si="184"/>
        <v>1</v>
      </c>
      <c r="BZ87" s="188">
        <v>2.4201853759000001E-2</v>
      </c>
      <c r="CA87" s="2">
        <v>10</v>
      </c>
      <c r="CB87">
        <v>60</v>
      </c>
      <c r="CC87" t="str">
        <f t="shared" si="185"/>
        <v>TRUE</v>
      </c>
      <c r="CD87">
        <f>VLOOKUP($A87,'FuturesInfo (3)'!$A$2:$V$80,22)</f>
        <v>3</v>
      </c>
      <c r="CE87">
        <f t="shared" si="186"/>
        <v>3</v>
      </c>
      <c r="CF87">
        <f t="shared" si="186"/>
        <v>3</v>
      </c>
      <c r="CG87" s="139">
        <f>VLOOKUP($A87,'FuturesInfo (3)'!$A$2:$O$80,15)*CE87</f>
        <v>70875</v>
      </c>
      <c r="CH87" s="145">
        <f t="shared" si="187"/>
        <v>1715.306385169125</v>
      </c>
      <c r="CI87" s="145">
        <f t="shared" si="204"/>
        <v>1715.306385169125</v>
      </c>
      <c r="CK87">
        <f t="shared" si="188"/>
        <v>1</v>
      </c>
      <c r="CL87">
        <v>-1</v>
      </c>
      <c r="CM87">
        <v>1</v>
      </c>
      <c r="CN87">
        <v>1</v>
      </c>
      <c r="CO87">
        <f t="shared" si="205"/>
        <v>0</v>
      </c>
      <c r="CP87">
        <f t="shared" si="189"/>
        <v>1</v>
      </c>
      <c r="CQ87" s="1">
        <v>2.0613373554499999E-2</v>
      </c>
      <c r="CR87" s="2">
        <v>10</v>
      </c>
      <c r="CS87">
        <v>60</v>
      </c>
      <c r="CT87" t="str">
        <f t="shared" si="190"/>
        <v>TRUE</v>
      </c>
      <c r="CU87">
        <f>VLOOKUP($A87,'FuturesInfo (3)'!$A$2:$V$80,22)</f>
        <v>3</v>
      </c>
      <c r="CV87">
        <f t="shared" si="191"/>
        <v>2</v>
      </c>
      <c r="CW87">
        <f t="shared" si="206"/>
        <v>3</v>
      </c>
      <c r="CX87" s="139">
        <f>VLOOKUP($A87,'FuturesInfo (3)'!$A$2:$O$80,15)*CW87</f>
        <v>70875</v>
      </c>
      <c r="CY87" s="200">
        <f t="shared" si="192"/>
        <v>-1460.9728506751874</v>
      </c>
      <c r="CZ87" s="200">
        <f t="shared" si="207"/>
        <v>1460.9728506751874</v>
      </c>
      <c r="DB87">
        <f t="shared" si="193"/>
        <v>-1</v>
      </c>
      <c r="DC87">
        <v>1</v>
      </c>
      <c r="DD87">
        <v>1</v>
      </c>
      <c r="DE87">
        <v>1</v>
      </c>
      <c r="DF87">
        <f t="shared" si="242"/>
        <v>1</v>
      </c>
      <c r="DG87">
        <f t="shared" si="194"/>
        <v>1</v>
      </c>
      <c r="DH87" s="1">
        <v>2.95566502463E-3</v>
      </c>
      <c r="DI87" s="2">
        <v>10</v>
      </c>
      <c r="DJ87">
        <v>60</v>
      </c>
      <c r="DK87" t="str">
        <f t="shared" si="195"/>
        <v>TRUE</v>
      </c>
      <c r="DL87">
        <f>VLOOKUP($A87,'FuturesInfo (3)'!$A$2:$V$80,22)</f>
        <v>3</v>
      </c>
      <c r="DM87">
        <f t="shared" si="196"/>
        <v>4</v>
      </c>
      <c r="DN87">
        <f t="shared" si="208"/>
        <v>3</v>
      </c>
      <c r="DO87" s="139">
        <f>VLOOKUP($A87,'FuturesInfo (3)'!$A$2:$O$80,15)*DN87</f>
        <v>70875</v>
      </c>
      <c r="DP87" s="200">
        <f t="shared" si="197"/>
        <v>209.48275862065125</v>
      </c>
      <c r="DQ87" s="200">
        <f t="shared" si="209"/>
        <v>209.48275862065125</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1273</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v>-1</v>
      </c>
      <c r="KU87">
        <v>1</v>
      </c>
      <c r="KV87" s="218">
        <v>1</v>
      </c>
      <c r="KW87" s="245">
        <v>7</v>
      </c>
      <c r="KX87">
        <v>-1</v>
      </c>
      <c r="KY87">
        <v>1</v>
      </c>
      <c r="KZ87" s="218">
        <v>-1</v>
      </c>
      <c r="LA87">
        <v>0</v>
      </c>
      <c r="LB87">
        <v>0</v>
      </c>
      <c r="LC87">
        <v>1</v>
      </c>
      <c r="LD87">
        <v>0</v>
      </c>
      <c r="LE87" s="253">
        <v>-1.46538655887E-2</v>
      </c>
      <c r="LF87" s="206">
        <v>42529</v>
      </c>
      <c r="LG87">
        <v>60</v>
      </c>
      <c r="LH87" t="s">
        <v>1273</v>
      </c>
      <c r="LI87">
        <v>3</v>
      </c>
      <c r="LJ87" s="257">
        <v>2</v>
      </c>
      <c r="LK87">
        <v>4</v>
      </c>
      <c r="LL87" s="139">
        <v>73125</v>
      </c>
      <c r="LM87" s="139">
        <v>97500</v>
      </c>
      <c r="LN87" s="200">
        <v>-1071.5639211736875</v>
      </c>
      <c r="LO87" s="200">
        <v>-1428.7518948982502</v>
      </c>
      <c r="LP87" s="200">
        <v>-1071.5639211736875</v>
      </c>
      <c r="LQ87" s="200">
        <v>1071.5639211736875</v>
      </c>
      <c r="LR87" s="200">
        <v>-1071.5639211736875</v>
      </c>
      <c r="LT87">
        <f t="shared" si="210"/>
        <v>1</v>
      </c>
      <c r="LU87" s="244">
        <v>-1</v>
      </c>
      <c r="LV87" s="218">
        <v>1</v>
      </c>
      <c r="LW87" s="245">
        <v>8</v>
      </c>
      <c r="LX87">
        <f t="shared" si="247"/>
        <v>1</v>
      </c>
      <c r="LY87">
        <f t="shared" si="211"/>
        <v>1</v>
      </c>
      <c r="LZ87" s="218">
        <v>-1</v>
      </c>
      <c r="MA87">
        <f t="shared" si="243"/>
        <v>1</v>
      </c>
      <c r="MB87">
        <f t="shared" si="212"/>
        <v>0</v>
      </c>
      <c r="MC87">
        <f t="shared" si="213"/>
        <v>0</v>
      </c>
      <c r="MD87">
        <f t="shared" si="214"/>
        <v>0</v>
      </c>
      <c r="ME87" s="253">
        <v>-3.07692307692E-2</v>
      </c>
      <c r="MF87" s="206">
        <v>42529</v>
      </c>
      <c r="MG87">
        <v>60</v>
      </c>
      <c r="MH87" t="str">
        <f t="shared" si="198"/>
        <v>TRUE</v>
      </c>
      <c r="MI87">
        <f>VLOOKUP($A87,'FuturesInfo (3)'!$A$2:$V$80,22)</f>
        <v>3</v>
      </c>
      <c r="MJ87" s="257">
        <v>2</v>
      </c>
      <c r="MK87">
        <f t="shared" si="215"/>
        <v>4</v>
      </c>
      <c r="ML87" s="139">
        <f>VLOOKUP($A87,'FuturesInfo (3)'!$A$2:$O$80,15)*MI87</f>
        <v>70875</v>
      </c>
      <c r="MM87" s="139">
        <f>VLOOKUP($A87,'FuturesInfo (3)'!$A$2:$O$80,15)*MK87</f>
        <v>94500</v>
      </c>
      <c r="MN87" s="200">
        <f t="shared" si="216"/>
        <v>2180.76923076705</v>
      </c>
      <c r="MO87" s="200">
        <f t="shared" si="217"/>
        <v>2907.6923076894</v>
      </c>
      <c r="MP87" s="200">
        <f t="shared" si="218"/>
        <v>-2180.76923076705</v>
      </c>
      <c r="MQ87" s="200">
        <f t="shared" si="219"/>
        <v>-2180.76923076705</v>
      </c>
      <c r="MR87" s="200">
        <f t="shared" si="250"/>
        <v>-2180.76923076705</v>
      </c>
      <c r="MT87">
        <f t="shared" si="220"/>
        <v>-1</v>
      </c>
      <c r="MU87" s="244">
        <v>1</v>
      </c>
      <c r="MV87" s="218">
        <v>1</v>
      </c>
      <c r="MW87" s="245">
        <v>9</v>
      </c>
      <c r="MX87">
        <f t="shared" si="248"/>
        <v>1</v>
      </c>
      <c r="MY87">
        <f t="shared" si="221"/>
        <v>1</v>
      </c>
      <c r="MZ87" s="218"/>
      <c r="NA87">
        <f t="shared" si="244"/>
        <v>0</v>
      </c>
      <c r="NB87">
        <f t="shared" si="222"/>
        <v>0</v>
      </c>
      <c r="NC87">
        <f t="shared" si="223"/>
        <v>0</v>
      </c>
      <c r="ND87">
        <f t="shared" si="224"/>
        <v>0</v>
      </c>
      <c r="NE87" s="253"/>
      <c r="NF87" s="206">
        <v>42529</v>
      </c>
      <c r="NG87">
        <v>60</v>
      </c>
      <c r="NH87" t="str">
        <f t="shared" si="199"/>
        <v>TRUE</v>
      </c>
      <c r="NI87">
        <f>VLOOKUP($A87,'FuturesInfo (3)'!$A$2:$V$80,22)</f>
        <v>3</v>
      </c>
      <c r="NJ87" s="257">
        <v>1</v>
      </c>
      <c r="NK87">
        <f t="shared" si="225"/>
        <v>4</v>
      </c>
      <c r="NL87" s="139">
        <f>VLOOKUP($A87,'FuturesInfo (3)'!$A$2:$O$80,15)*NI87</f>
        <v>70875</v>
      </c>
      <c r="NM87" s="139">
        <f>VLOOKUP($A87,'FuturesInfo (3)'!$A$2:$O$80,15)*NK87</f>
        <v>94500</v>
      </c>
      <c r="NN87" s="200">
        <f t="shared" si="226"/>
        <v>0</v>
      </c>
      <c r="NO87" s="200">
        <f t="shared" si="227"/>
        <v>0</v>
      </c>
      <c r="NP87" s="200">
        <f t="shared" si="228"/>
        <v>0</v>
      </c>
      <c r="NQ87" s="200">
        <f t="shared" si="229"/>
        <v>0</v>
      </c>
      <c r="NR87" s="200">
        <f t="shared" si="251"/>
        <v>0</v>
      </c>
      <c r="NT87">
        <f t="shared" si="230"/>
        <v>1</v>
      </c>
      <c r="NU87" s="244"/>
      <c r="NV87" s="218"/>
      <c r="NW87" s="245"/>
      <c r="NX87">
        <f t="shared" si="249"/>
        <v>0</v>
      </c>
      <c r="NY87">
        <f t="shared" si="231"/>
        <v>0</v>
      </c>
      <c r="NZ87" s="218"/>
      <c r="OA87">
        <f t="shared" si="245"/>
        <v>1</v>
      </c>
      <c r="OB87">
        <f t="shared" si="232"/>
        <v>1</v>
      </c>
      <c r="OC87">
        <f t="shared" si="233"/>
        <v>1</v>
      </c>
      <c r="OD87">
        <f t="shared" si="234"/>
        <v>1</v>
      </c>
      <c r="OE87" s="253"/>
      <c r="OF87" s="206"/>
      <c r="OG87">
        <v>60</v>
      </c>
      <c r="OH87" t="str">
        <f t="shared" si="200"/>
        <v>FALSE</v>
      </c>
      <c r="OI87">
        <f>VLOOKUP($A87,'FuturesInfo (3)'!$A$2:$V$80,22)</f>
        <v>3</v>
      </c>
      <c r="OJ87" s="257"/>
      <c r="OK87">
        <f t="shared" si="235"/>
        <v>2</v>
      </c>
      <c r="OL87" s="139">
        <f>VLOOKUP($A87,'FuturesInfo (3)'!$A$2:$O$80,15)*OI87</f>
        <v>70875</v>
      </c>
      <c r="OM87" s="139">
        <f>VLOOKUP($A87,'FuturesInfo (3)'!$A$2:$O$80,15)*OK87</f>
        <v>47250</v>
      </c>
      <c r="ON87" s="200">
        <f t="shared" si="236"/>
        <v>0</v>
      </c>
      <c r="OO87" s="200">
        <f t="shared" si="237"/>
        <v>0</v>
      </c>
      <c r="OP87" s="200">
        <f t="shared" si="238"/>
        <v>0</v>
      </c>
      <c r="OQ87" s="200">
        <f t="shared" si="239"/>
        <v>0</v>
      </c>
      <c r="OR87" s="200">
        <f t="shared" si="252"/>
        <v>0</v>
      </c>
    </row>
    <row r="88" spans="1:408"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0"/>
        <v>2</v>
      </c>
      <c r="BH88">
        <v>1</v>
      </c>
      <c r="BI88">
        <v>-1</v>
      </c>
      <c r="BJ88">
        <f t="shared" si="201"/>
        <v>0</v>
      </c>
      <c r="BK88" s="1">
        <v>-9.3826233814999997E-3</v>
      </c>
      <c r="BL88" s="2">
        <v>10</v>
      </c>
      <c r="BM88">
        <v>60</v>
      </c>
      <c r="BN88" t="str">
        <f t="shared" si="241"/>
        <v>TRUE</v>
      </c>
      <c r="BO88">
        <f>VLOOKUP($A88,'FuturesInfo (3)'!$A$2:$V$80,22)</f>
        <v>2</v>
      </c>
      <c r="BP88">
        <f t="shared" si="246"/>
        <v>2</v>
      </c>
      <c r="BQ88" s="139">
        <f>VLOOKUP($A88,'FuturesInfo (3)'!$A$2:$O$80,15)*BP88</f>
        <v>194104.90750000003</v>
      </c>
      <c r="BR88" s="145">
        <f t="shared" si="202"/>
        <v>-1821.2132435733949</v>
      </c>
      <c r="BT88">
        <f t="shared" si="203"/>
        <v>1</v>
      </c>
      <c r="BU88">
        <v>1</v>
      </c>
      <c r="BV88">
        <v>-1</v>
      </c>
      <c r="BW88">
        <v>1</v>
      </c>
      <c r="BX88">
        <f t="shared" si="183"/>
        <v>1</v>
      </c>
      <c r="BY88">
        <f t="shared" si="184"/>
        <v>0</v>
      </c>
      <c r="BZ88" s="188">
        <v>8.3349119151400006E-3</v>
      </c>
      <c r="CA88" s="2">
        <v>10</v>
      </c>
      <c r="CB88">
        <v>60</v>
      </c>
      <c r="CC88" t="str">
        <f t="shared" si="185"/>
        <v>TRUE</v>
      </c>
      <c r="CD88">
        <f>VLOOKUP($A88,'FuturesInfo (3)'!$A$2:$V$80,22)</f>
        <v>2</v>
      </c>
      <c r="CE88">
        <f t="shared" si="186"/>
        <v>2</v>
      </c>
      <c r="CF88">
        <f t="shared" si="186"/>
        <v>2</v>
      </c>
      <c r="CG88" s="139">
        <f>VLOOKUP($A88,'FuturesInfo (3)'!$A$2:$O$80,15)*CE88</f>
        <v>194104.90750000003</v>
      </c>
      <c r="CH88" s="145">
        <f t="shared" si="187"/>
        <v>1617.8473063088979</v>
      </c>
      <c r="CI88" s="145">
        <f t="shared" si="204"/>
        <v>-1617.8473063088979</v>
      </c>
      <c r="CK88">
        <f t="shared" si="188"/>
        <v>1</v>
      </c>
      <c r="CL88">
        <v>1</v>
      </c>
      <c r="CM88">
        <v>-1</v>
      </c>
      <c r="CN88">
        <v>1</v>
      </c>
      <c r="CO88">
        <f t="shared" si="205"/>
        <v>1</v>
      </c>
      <c r="CP88">
        <f t="shared" si="189"/>
        <v>0</v>
      </c>
      <c r="CQ88" s="1">
        <v>7.51455945895E-3</v>
      </c>
      <c r="CR88" s="2">
        <v>10</v>
      </c>
      <c r="CS88">
        <v>60</v>
      </c>
      <c r="CT88" t="str">
        <f t="shared" si="190"/>
        <v>TRUE</v>
      </c>
      <c r="CU88">
        <f>VLOOKUP($A88,'FuturesInfo (3)'!$A$2:$V$80,22)</f>
        <v>2</v>
      </c>
      <c r="CV88">
        <f t="shared" si="191"/>
        <v>2</v>
      </c>
      <c r="CW88">
        <f t="shared" si="206"/>
        <v>2</v>
      </c>
      <c r="CX88" s="139">
        <f>VLOOKUP($A88,'FuturesInfo (3)'!$A$2:$O$80,15)*CW88</f>
        <v>194104.90750000003</v>
      </c>
      <c r="CY88" s="200">
        <f t="shared" si="192"/>
        <v>1458.6128686827401</v>
      </c>
      <c r="CZ88" s="200">
        <f t="shared" si="207"/>
        <v>-1458.6128686827401</v>
      </c>
      <c r="DB88">
        <f t="shared" si="193"/>
        <v>1</v>
      </c>
      <c r="DC88">
        <v>-1</v>
      </c>
      <c r="DD88">
        <v>1</v>
      </c>
      <c r="DE88">
        <v>1</v>
      </c>
      <c r="DF88">
        <f t="shared" si="242"/>
        <v>0</v>
      </c>
      <c r="DG88">
        <f t="shared" si="194"/>
        <v>1</v>
      </c>
      <c r="DH88" s="1">
        <v>2.7969420100700001E-3</v>
      </c>
      <c r="DI88" s="2">
        <v>10</v>
      </c>
      <c r="DJ88">
        <v>60</v>
      </c>
      <c r="DK88" t="str">
        <f t="shared" si="195"/>
        <v>TRUE</v>
      </c>
      <c r="DL88">
        <f>VLOOKUP($A88,'FuturesInfo (3)'!$A$2:$V$80,22)</f>
        <v>2</v>
      </c>
      <c r="DM88">
        <f t="shared" si="196"/>
        <v>2</v>
      </c>
      <c r="DN88">
        <f t="shared" si="208"/>
        <v>2</v>
      </c>
      <c r="DO88" s="139">
        <f>VLOOKUP($A88,'FuturesInfo (3)'!$A$2:$O$80,15)*DN88</f>
        <v>194104.90750000003</v>
      </c>
      <c r="DP88" s="200">
        <f t="shared" si="197"/>
        <v>-542.90017014750151</v>
      </c>
      <c r="DQ88" s="200">
        <f t="shared" si="209"/>
        <v>542.90017014750151</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1273</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v>1</v>
      </c>
      <c r="KU88">
        <v>-1</v>
      </c>
      <c r="KV88" s="218">
        <v>1</v>
      </c>
      <c r="KW88" s="245">
        <v>14</v>
      </c>
      <c r="KX88">
        <v>1</v>
      </c>
      <c r="KY88">
        <v>1</v>
      </c>
      <c r="KZ88" s="218">
        <v>1</v>
      </c>
      <c r="LA88">
        <v>0</v>
      </c>
      <c r="LB88">
        <v>1</v>
      </c>
      <c r="LC88">
        <v>1</v>
      </c>
      <c r="LD88">
        <v>1</v>
      </c>
      <c r="LE88" s="253">
        <v>1.5634160641000001E-2</v>
      </c>
      <c r="LF88" s="206">
        <v>42520</v>
      </c>
      <c r="LG88">
        <v>60</v>
      </c>
      <c r="LH88" t="s">
        <v>1273</v>
      </c>
      <c r="LI88">
        <v>2</v>
      </c>
      <c r="LJ88" s="257">
        <v>2</v>
      </c>
      <c r="LK88">
        <v>3</v>
      </c>
      <c r="LL88" s="139">
        <v>193811.72099999999</v>
      </c>
      <c r="LM88" s="139">
        <v>290717.58149999997</v>
      </c>
      <c r="LN88" s="200">
        <v>-3030.0835802226729</v>
      </c>
      <c r="LO88" s="200">
        <v>-4545.1253703340099</v>
      </c>
      <c r="LP88" s="200">
        <v>3030.0835802226729</v>
      </c>
      <c r="LQ88" s="200">
        <v>3030.0835802226729</v>
      </c>
      <c r="LR88" s="200">
        <v>3030.0835802226729</v>
      </c>
      <c r="LT88">
        <f t="shared" si="210"/>
        <v>-1</v>
      </c>
      <c r="LU88" s="244">
        <v>-1</v>
      </c>
      <c r="LV88" s="218">
        <v>1</v>
      </c>
      <c r="LW88" s="245">
        <v>-3</v>
      </c>
      <c r="LX88">
        <f t="shared" si="247"/>
        <v>1</v>
      </c>
      <c r="LY88">
        <f t="shared" si="211"/>
        <v>-1</v>
      </c>
      <c r="LZ88" s="218">
        <v>1</v>
      </c>
      <c r="MA88">
        <f t="shared" si="243"/>
        <v>0</v>
      </c>
      <c r="MB88">
        <f t="shared" si="212"/>
        <v>1</v>
      </c>
      <c r="MC88">
        <f t="shared" si="213"/>
        <v>1</v>
      </c>
      <c r="MD88">
        <f t="shared" si="214"/>
        <v>0</v>
      </c>
      <c r="ME88" s="253">
        <v>3.4635366557599998E-3</v>
      </c>
      <c r="MF88" s="206">
        <v>42520</v>
      </c>
      <c r="MG88">
        <v>60</v>
      </c>
      <c r="MH88" t="str">
        <f t="shared" si="198"/>
        <v>TRUE</v>
      </c>
      <c r="MI88">
        <f>VLOOKUP($A88,'FuturesInfo (3)'!$A$2:$V$80,22)</f>
        <v>2</v>
      </c>
      <c r="MJ88" s="257">
        <v>2</v>
      </c>
      <c r="MK88">
        <f t="shared" si="215"/>
        <v>3</v>
      </c>
      <c r="ML88" s="139">
        <f>VLOOKUP($A88,'FuturesInfo (3)'!$A$2:$O$80,15)*MI88</f>
        <v>194104.90750000003</v>
      </c>
      <c r="MM88" s="139">
        <f>VLOOKUP($A88,'FuturesInfo (3)'!$A$2:$O$80,15)*MK88</f>
        <v>291157.36125000007</v>
      </c>
      <c r="MN88" s="200">
        <f t="shared" si="216"/>
        <v>-672.28946218915416</v>
      </c>
      <c r="MO88" s="200">
        <f t="shared" si="217"/>
        <v>-1008.4341932837315</v>
      </c>
      <c r="MP88" s="200">
        <f t="shared" si="218"/>
        <v>672.28946218915416</v>
      </c>
      <c r="MQ88" s="200">
        <f t="shared" si="219"/>
        <v>672.28946218915416</v>
      </c>
      <c r="MR88" s="200">
        <f t="shared" si="250"/>
        <v>-672.28946218915416</v>
      </c>
      <c r="MT88">
        <f t="shared" si="220"/>
        <v>-1</v>
      </c>
      <c r="MU88" s="244">
        <v>1</v>
      </c>
      <c r="MV88" s="218">
        <v>1</v>
      </c>
      <c r="MW88" s="245">
        <v>-4</v>
      </c>
      <c r="MX88">
        <f t="shared" si="248"/>
        <v>-1</v>
      </c>
      <c r="MY88">
        <f t="shared" si="221"/>
        <v>-1</v>
      </c>
      <c r="MZ88" s="218"/>
      <c r="NA88">
        <f t="shared" si="244"/>
        <v>0</v>
      </c>
      <c r="NB88">
        <f t="shared" si="222"/>
        <v>0</v>
      </c>
      <c r="NC88">
        <f t="shared" si="223"/>
        <v>0</v>
      </c>
      <c r="ND88">
        <f t="shared" si="224"/>
        <v>0</v>
      </c>
      <c r="NE88" s="253"/>
      <c r="NF88" s="206">
        <v>42536</v>
      </c>
      <c r="NG88">
        <v>60</v>
      </c>
      <c r="NH88" t="str">
        <f t="shared" si="199"/>
        <v>TRUE</v>
      </c>
      <c r="NI88">
        <f>VLOOKUP($A88,'FuturesInfo (3)'!$A$2:$V$80,22)</f>
        <v>2</v>
      </c>
      <c r="NJ88" s="257">
        <v>2</v>
      </c>
      <c r="NK88">
        <f t="shared" si="225"/>
        <v>2</v>
      </c>
      <c r="NL88" s="139">
        <f>VLOOKUP($A88,'FuturesInfo (3)'!$A$2:$O$80,15)*NI88</f>
        <v>194104.90750000003</v>
      </c>
      <c r="NM88" s="139">
        <f>VLOOKUP($A88,'FuturesInfo (3)'!$A$2:$O$80,15)*NK88</f>
        <v>194104.90750000003</v>
      </c>
      <c r="NN88" s="200">
        <f t="shared" si="226"/>
        <v>0</v>
      </c>
      <c r="NO88" s="200">
        <f t="shared" si="227"/>
        <v>0</v>
      </c>
      <c r="NP88" s="200">
        <f t="shared" si="228"/>
        <v>0</v>
      </c>
      <c r="NQ88" s="200">
        <f t="shared" si="229"/>
        <v>0</v>
      </c>
      <c r="NR88" s="200">
        <f t="shared" si="251"/>
        <v>0</v>
      </c>
      <c r="NT88">
        <f t="shared" si="230"/>
        <v>1</v>
      </c>
      <c r="NU88" s="244"/>
      <c r="NV88" s="218"/>
      <c r="NW88" s="245"/>
      <c r="NX88">
        <f t="shared" si="249"/>
        <v>0</v>
      </c>
      <c r="NY88">
        <f t="shared" si="231"/>
        <v>0</v>
      </c>
      <c r="NZ88" s="218"/>
      <c r="OA88">
        <f t="shared" si="245"/>
        <v>1</v>
      </c>
      <c r="OB88">
        <f t="shared" si="232"/>
        <v>1</v>
      </c>
      <c r="OC88">
        <f t="shared" si="233"/>
        <v>1</v>
      </c>
      <c r="OD88">
        <f t="shared" si="234"/>
        <v>1</v>
      </c>
      <c r="OE88" s="253"/>
      <c r="OF88" s="206"/>
      <c r="OG88">
        <v>60</v>
      </c>
      <c r="OH88" t="str">
        <f t="shared" si="200"/>
        <v>FALSE</v>
      </c>
      <c r="OI88">
        <f>VLOOKUP($A88,'FuturesInfo (3)'!$A$2:$V$80,22)</f>
        <v>2</v>
      </c>
      <c r="OJ88" s="257"/>
      <c r="OK88">
        <f t="shared" si="235"/>
        <v>2</v>
      </c>
      <c r="OL88" s="139">
        <f>VLOOKUP($A88,'FuturesInfo (3)'!$A$2:$O$80,15)*OI88</f>
        <v>194104.90750000003</v>
      </c>
      <c r="OM88" s="139">
        <f>VLOOKUP($A88,'FuturesInfo (3)'!$A$2:$O$80,15)*OK88</f>
        <v>194104.90750000003</v>
      </c>
      <c r="ON88" s="200">
        <f t="shared" si="236"/>
        <v>0</v>
      </c>
      <c r="OO88" s="200">
        <f t="shared" si="237"/>
        <v>0</v>
      </c>
      <c r="OP88" s="200">
        <f t="shared" si="238"/>
        <v>0</v>
      </c>
      <c r="OQ88" s="200">
        <f t="shared" si="239"/>
        <v>0</v>
      </c>
      <c r="OR88" s="200">
        <f t="shared" si="252"/>
        <v>0</v>
      </c>
    </row>
    <row r="89" spans="1:408"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0"/>
        <v>2</v>
      </c>
      <c r="BH89">
        <v>1</v>
      </c>
      <c r="BI89">
        <v>1</v>
      </c>
      <c r="BJ89">
        <f t="shared" si="201"/>
        <v>1</v>
      </c>
      <c r="BK89" s="1">
        <v>1.0194719135500001E-4</v>
      </c>
      <c r="BL89" s="2">
        <v>10</v>
      </c>
      <c r="BM89">
        <v>60</v>
      </c>
      <c r="BN89" t="str">
        <f t="shared" si="241"/>
        <v>TRUE</v>
      </c>
      <c r="BO89">
        <f>VLOOKUP($A89,'FuturesInfo (3)'!$A$2:$V$80,22)</f>
        <v>0</v>
      </c>
      <c r="BP89">
        <f t="shared" si="246"/>
        <v>0</v>
      </c>
      <c r="BQ89" s="139">
        <f>VLOOKUP($A89,'FuturesInfo (3)'!$A$2:$O$80,15)*BP89</f>
        <v>0</v>
      </c>
      <c r="BR89" s="145">
        <f t="shared" si="202"/>
        <v>0</v>
      </c>
      <c r="BT89">
        <f t="shared" si="203"/>
        <v>1</v>
      </c>
      <c r="BU89">
        <v>-1</v>
      </c>
      <c r="BV89">
        <v>1</v>
      </c>
      <c r="BW89">
        <v>1</v>
      </c>
      <c r="BX89">
        <f t="shared" si="183"/>
        <v>0</v>
      </c>
      <c r="BY89">
        <f t="shared" si="184"/>
        <v>1</v>
      </c>
      <c r="BZ89" s="188">
        <v>0</v>
      </c>
      <c r="CA89" s="2">
        <v>10</v>
      </c>
      <c r="CB89">
        <v>60</v>
      </c>
      <c r="CC89" t="str">
        <f t="shared" si="185"/>
        <v>TRUE</v>
      </c>
      <c r="CD89">
        <f>VLOOKUP($A89,'FuturesInfo (3)'!$A$2:$V$80,22)</f>
        <v>0</v>
      </c>
      <c r="CE89">
        <f t="shared" si="186"/>
        <v>0</v>
      </c>
      <c r="CF89">
        <f t="shared" si="186"/>
        <v>0</v>
      </c>
      <c r="CG89" s="139">
        <f>VLOOKUP($A89,'FuturesInfo (3)'!$A$2:$O$80,15)*CE89</f>
        <v>0</v>
      </c>
      <c r="CH89" s="145">
        <f t="shared" si="187"/>
        <v>0</v>
      </c>
      <c r="CI89" s="145">
        <f t="shared" si="204"/>
        <v>0</v>
      </c>
      <c r="CK89">
        <f t="shared" si="188"/>
        <v>-1</v>
      </c>
      <c r="CL89">
        <v>-1</v>
      </c>
      <c r="CM89">
        <v>1</v>
      </c>
      <c r="CN89">
        <v>1</v>
      </c>
      <c r="CO89">
        <f t="shared" si="205"/>
        <v>0</v>
      </c>
      <c r="CP89">
        <f t="shared" si="189"/>
        <v>1</v>
      </c>
      <c r="CQ89" s="1">
        <v>2.03873598369E-4</v>
      </c>
      <c r="CR89" s="2">
        <v>10</v>
      </c>
      <c r="CS89">
        <v>60</v>
      </c>
      <c r="CT89" t="str">
        <f t="shared" si="190"/>
        <v>TRUE</v>
      </c>
      <c r="CU89">
        <f>VLOOKUP($A89,'FuturesInfo (3)'!$A$2:$V$80,22)</f>
        <v>0</v>
      </c>
      <c r="CV89">
        <f t="shared" si="191"/>
        <v>0</v>
      </c>
      <c r="CW89">
        <f t="shared" si="206"/>
        <v>0</v>
      </c>
      <c r="CX89" s="139">
        <f>VLOOKUP($A89,'FuturesInfo (3)'!$A$2:$O$80,15)*CW89</f>
        <v>0</v>
      </c>
      <c r="CY89" s="200">
        <f t="shared" si="192"/>
        <v>0</v>
      </c>
      <c r="CZ89" s="200">
        <f t="shared" si="207"/>
        <v>0</v>
      </c>
      <c r="DB89">
        <f t="shared" si="193"/>
        <v>-1</v>
      </c>
      <c r="DC89">
        <v>-1</v>
      </c>
      <c r="DD89">
        <v>1</v>
      </c>
      <c r="DE89">
        <v>-1</v>
      </c>
      <c r="DF89">
        <f t="shared" si="242"/>
        <v>1</v>
      </c>
      <c r="DG89">
        <f t="shared" si="194"/>
        <v>0</v>
      </c>
      <c r="DH89" s="1">
        <v>-4.0766408479400002E-4</v>
      </c>
      <c r="DI89" s="2">
        <v>10</v>
      </c>
      <c r="DJ89">
        <v>60</v>
      </c>
      <c r="DK89" t="str">
        <f t="shared" si="195"/>
        <v>TRUE</v>
      </c>
      <c r="DL89">
        <f>VLOOKUP($A89,'FuturesInfo (3)'!$A$2:$V$80,22)</f>
        <v>0</v>
      </c>
      <c r="DM89">
        <f t="shared" si="196"/>
        <v>0</v>
      </c>
      <c r="DN89">
        <f t="shared" si="208"/>
        <v>0</v>
      </c>
      <c r="DO89" s="139">
        <f>VLOOKUP($A89,'FuturesInfo (3)'!$A$2:$O$80,15)*DN89</f>
        <v>0</v>
      </c>
      <c r="DP89" s="200">
        <f t="shared" si="197"/>
        <v>0</v>
      </c>
      <c r="DQ89" s="200">
        <f t="shared" si="209"/>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1273</v>
      </c>
      <c r="KI89">
        <v>0</v>
      </c>
      <c r="KJ89" s="257">
        <v>2</v>
      </c>
      <c r="KK89">
        <v>0</v>
      </c>
      <c r="KL89" s="139">
        <v>0</v>
      </c>
      <c r="KM89" s="139">
        <v>0</v>
      </c>
      <c r="KN89" s="200">
        <v>0</v>
      </c>
      <c r="KO89" s="200">
        <v>0</v>
      </c>
      <c r="KP89" s="200">
        <v>0</v>
      </c>
      <c r="KQ89" s="200">
        <v>0</v>
      </c>
      <c r="KR89" s="200">
        <v>0</v>
      </c>
      <c r="KT89">
        <v>-1</v>
      </c>
      <c r="KU89">
        <v>-1</v>
      </c>
      <c r="KV89" s="218">
        <v>1</v>
      </c>
      <c r="KW89" s="245">
        <v>-5</v>
      </c>
      <c r="KX89">
        <v>-1</v>
      </c>
      <c r="KY89">
        <v>-1</v>
      </c>
      <c r="KZ89" s="218">
        <v>-1</v>
      </c>
      <c r="LA89">
        <v>1</v>
      </c>
      <c r="LB89">
        <v>0</v>
      </c>
      <c r="LC89">
        <v>1</v>
      </c>
      <c r="LD89">
        <v>1</v>
      </c>
      <c r="LE89" s="253">
        <v>-2.03852818265E-4</v>
      </c>
      <c r="LF89" s="206">
        <v>42531</v>
      </c>
      <c r="LG89">
        <v>60</v>
      </c>
      <c r="LH89" t="s">
        <v>1273</v>
      </c>
      <c r="LI89">
        <v>0</v>
      </c>
      <c r="LJ89" s="257">
        <v>2</v>
      </c>
      <c r="LK89">
        <v>0</v>
      </c>
      <c r="LL89" s="139">
        <v>0</v>
      </c>
      <c r="LM89" s="139">
        <v>0</v>
      </c>
      <c r="LN89" s="200">
        <v>0</v>
      </c>
      <c r="LO89" s="200">
        <v>0</v>
      </c>
      <c r="LP89" s="200">
        <v>0</v>
      </c>
      <c r="LQ89" s="200">
        <v>0</v>
      </c>
      <c r="LR89" s="200">
        <v>0</v>
      </c>
      <c r="LT89">
        <f t="shared" si="210"/>
        <v>-1</v>
      </c>
      <c r="LU89" s="244">
        <v>-1</v>
      </c>
      <c r="LV89" s="218">
        <v>1</v>
      </c>
      <c r="LW89" s="245">
        <v>-6</v>
      </c>
      <c r="LX89">
        <f t="shared" si="247"/>
        <v>-1</v>
      </c>
      <c r="LY89">
        <f t="shared" si="211"/>
        <v>-1</v>
      </c>
      <c r="LZ89" s="218">
        <v>-1</v>
      </c>
      <c r="MA89">
        <f t="shared" si="243"/>
        <v>1</v>
      </c>
      <c r="MB89">
        <f t="shared" si="212"/>
        <v>0</v>
      </c>
      <c r="MC89">
        <f t="shared" si="213"/>
        <v>1</v>
      </c>
      <c r="MD89">
        <f t="shared" si="214"/>
        <v>1</v>
      </c>
      <c r="ME89" s="253">
        <v>-1.0194719135500001E-4</v>
      </c>
      <c r="MF89" s="206">
        <v>42531</v>
      </c>
      <c r="MG89">
        <v>60</v>
      </c>
      <c r="MH89" t="str">
        <f t="shared" si="198"/>
        <v>TRUE</v>
      </c>
      <c r="MI89">
        <f>VLOOKUP($A89,'FuturesInfo (3)'!$A$2:$V$80,22)</f>
        <v>0</v>
      </c>
      <c r="MJ89" s="257">
        <v>2</v>
      </c>
      <c r="MK89">
        <f t="shared" si="215"/>
        <v>0</v>
      </c>
      <c r="ML89" s="139">
        <f>VLOOKUP($A89,'FuturesInfo (3)'!$A$2:$O$80,15)*MI89</f>
        <v>0</v>
      </c>
      <c r="MM89" s="139">
        <f>VLOOKUP($A89,'FuturesInfo (3)'!$A$2:$O$80,15)*MK89</f>
        <v>0</v>
      </c>
      <c r="MN89" s="200">
        <f t="shared" si="216"/>
        <v>0</v>
      </c>
      <c r="MO89" s="200">
        <f t="shared" si="217"/>
        <v>0</v>
      </c>
      <c r="MP89" s="200">
        <f t="shared" si="218"/>
        <v>0</v>
      </c>
      <c r="MQ89" s="200">
        <f t="shared" si="219"/>
        <v>0</v>
      </c>
      <c r="MR89" s="200">
        <f t="shared" si="250"/>
        <v>0</v>
      </c>
      <c r="MT89">
        <f t="shared" si="220"/>
        <v>-1</v>
      </c>
      <c r="MU89" s="244">
        <v>-1</v>
      </c>
      <c r="MV89" s="218">
        <v>1</v>
      </c>
      <c r="MW89" s="245">
        <v>-7</v>
      </c>
      <c r="MX89">
        <f t="shared" si="248"/>
        <v>-1</v>
      </c>
      <c r="MY89">
        <f t="shared" si="221"/>
        <v>-1</v>
      </c>
      <c r="MZ89" s="218"/>
      <c r="NA89">
        <f t="shared" si="244"/>
        <v>0</v>
      </c>
      <c r="NB89">
        <f t="shared" si="222"/>
        <v>0</v>
      </c>
      <c r="NC89">
        <f t="shared" si="223"/>
        <v>0</v>
      </c>
      <c r="ND89">
        <f t="shared" si="224"/>
        <v>0</v>
      </c>
      <c r="NE89" s="253"/>
      <c r="NF89" s="206">
        <v>42531</v>
      </c>
      <c r="NG89">
        <v>60</v>
      </c>
      <c r="NH89" t="str">
        <f t="shared" si="199"/>
        <v>TRUE</v>
      </c>
      <c r="NI89">
        <f>VLOOKUP($A89,'FuturesInfo (3)'!$A$2:$V$80,22)</f>
        <v>0</v>
      </c>
      <c r="NJ89" s="257">
        <v>2</v>
      </c>
      <c r="NK89">
        <f t="shared" si="225"/>
        <v>0</v>
      </c>
      <c r="NL89" s="139">
        <f>VLOOKUP($A89,'FuturesInfo (3)'!$A$2:$O$80,15)*NI89</f>
        <v>0</v>
      </c>
      <c r="NM89" s="139">
        <f>VLOOKUP($A89,'FuturesInfo (3)'!$A$2:$O$80,15)*NK89</f>
        <v>0</v>
      </c>
      <c r="NN89" s="200">
        <f t="shared" si="226"/>
        <v>0</v>
      </c>
      <c r="NO89" s="200">
        <f t="shared" si="227"/>
        <v>0</v>
      </c>
      <c r="NP89" s="200">
        <f t="shared" si="228"/>
        <v>0</v>
      </c>
      <c r="NQ89" s="200">
        <f t="shared" si="229"/>
        <v>0</v>
      </c>
      <c r="NR89" s="200">
        <f t="shared" si="251"/>
        <v>0</v>
      </c>
      <c r="NT89">
        <f t="shared" si="230"/>
        <v>-1</v>
      </c>
      <c r="NU89" s="244"/>
      <c r="NV89" s="218"/>
      <c r="NW89" s="245"/>
      <c r="NX89">
        <f t="shared" si="249"/>
        <v>0</v>
      </c>
      <c r="NY89">
        <f t="shared" si="231"/>
        <v>0</v>
      </c>
      <c r="NZ89" s="218"/>
      <c r="OA89">
        <f t="shared" si="245"/>
        <v>1</v>
      </c>
      <c r="OB89">
        <f t="shared" si="232"/>
        <v>1</v>
      </c>
      <c r="OC89">
        <f t="shared" si="233"/>
        <v>1</v>
      </c>
      <c r="OD89">
        <f t="shared" si="234"/>
        <v>1</v>
      </c>
      <c r="OE89" s="253"/>
      <c r="OF89" s="206"/>
      <c r="OG89">
        <v>60</v>
      </c>
      <c r="OH89" t="str">
        <f t="shared" si="200"/>
        <v>FALSE</v>
      </c>
      <c r="OI89">
        <f>VLOOKUP($A89,'FuturesInfo (3)'!$A$2:$V$80,22)</f>
        <v>0</v>
      </c>
      <c r="OJ89" s="257"/>
      <c r="OK89">
        <f t="shared" si="235"/>
        <v>0</v>
      </c>
      <c r="OL89" s="139">
        <f>VLOOKUP($A89,'FuturesInfo (3)'!$A$2:$O$80,15)*OI89</f>
        <v>0</v>
      </c>
      <c r="OM89" s="139">
        <f>VLOOKUP($A89,'FuturesInfo (3)'!$A$2:$O$80,15)*OK89</f>
        <v>0</v>
      </c>
      <c r="ON89" s="200">
        <f t="shared" si="236"/>
        <v>0</v>
      </c>
      <c r="OO89" s="200">
        <f t="shared" si="237"/>
        <v>0</v>
      </c>
      <c r="OP89" s="200">
        <f t="shared" si="238"/>
        <v>0</v>
      </c>
      <c r="OQ89" s="200">
        <f t="shared" si="239"/>
        <v>0</v>
      </c>
      <c r="OR89" s="200">
        <f t="shared" si="252"/>
        <v>0</v>
      </c>
    </row>
    <row r="90" spans="1:408"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0"/>
        <v>-2</v>
      </c>
      <c r="BH90">
        <v>-1</v>
      </c>
      <c r="BI90">
        <v>1</v>
      </c>
      <c r="BJ90">
        <f t="shared" si="201"/>
        <v>0</v>
      </c>
      <c r="BK90" s="1">
        <v>2.5873221216E-3</v>
      </c>
      <c r="BL90" s="2">
        <v>10</v>
      </c>
      <c r="BM90">
        <v>60</v>
      </c>
      <c r="BN90" t="str">
        <f t="shared" si="241"/>
        <v>TRUE</v>
      </c>
      <c r="BO90">
        <f>VLOOKUP($A90,'FuturesInfo (3)'!$A$2:$V$80,22)</f>
        <v>3</v>
      </c>
      <c r="BP90">
        <f t="shared" si="246"/>
        <v>3</v>
      </c>
      <c r="BQ90" s="139">
        <f>VLOOKUP($A90,'FuturesInfo (3)'!$A$2:$O$80,15)*BP90</f>
        <v>266055</v>
      </c>
      <c r="BR90" s="145">
        <f t="shared" si="202"/>
        <v>-688.36998706228803</v>
      </c>
      <c r="BT90">
        <f t="shared" si="203"/>
        <v>-1</v>
      </c>
      <c r="BU90">
        <v>1</v>
      </c>
      <c r="BV90">
        <v>-1</v>
      </c>
      <c r="BW90">
        <v>-1</v>
      </c>
      <c r="BX90">
        <f t="shared" si="183"/>
        <v>0</v>
      </c>
      <c r="BY90">
        <f t="shared" si="184"/>
        <v>1</v>
      </c>
      <c r="BZ90" s="188">
        <v>-1.4025245441799999E-3</v>
      </c>
      <c r="CA90" s="2">
        <v>10</v>
      </c>
      <c r="CB90">
        <v>60</v>
      </c>
      <c r="CC90" t="str">
        <f t="shared" si="185"/>
        <v>TRUE</v>
      </c>
      <c r="CD90">
        <f>VLOOKUP($A90,'FuturesInfo (3)'!$A$2:$V$80,22)</f>
        <v>3</v>
      </c>
      <c r="CE90">
        <f t="shared" si="186"/>
        <v>3</v>
      </c>
      <c r="CF90">
        <f t="shared" si="186"/>
        <v>3</v>
      </c>
      <c r="CG90" s="139">
        <f>VLOOKUP($A90,'FuturesInfo (3)'!$A$2:$O$80,15)*CE90</f>
        <v>266055</v>
      </c>
      <c r="CH90" s="145">
        <f t="shared" si="187"/>
        <v>-373.1486676018099</v>
      </c>
      <c r="CI90" s="145">
        <f t="shared" si="204"/>
        <v>373.1486676018099</v>
      </c>
      <c r="CK90">
        <f t="shared" si="188"/>
        <v>1</v>
      </c>
      <c r="CL90">
        <v>-1</v>
      </c>
      <c r="CM90">
        <v>-1</v>
      </c>
      <c r="CN90">
        <v>1</v>
      </c>
      <c r="CO90">
        <f t="shared" si="205"/>
        <v>0</v>
      </c>
      <c r="CP90">
        <f t="shared" si="189"/>
        <v>0</v>
      </c>
      <c r="CQ90" s="1">
        <v>6.4606741572999999E-3</v>
      </c>
      <c r="CR90" s="2">
        <v>10</v>
      </c>
      <c r="CS90">
        <v>60</v>
      </c>
      <c r="CT90" t="str">
        <f t="shared" si="190"/>
        <v>TRUE</v>
      </c>
      <c r="CU90">
        <f>VLOOKUP($A90,'FuturesInfo (3)'!$A$2:$V$80,22)</f>
        <v>3</v>
      </c>
      <c r="CV90">
        <f t="shared" si="191"/>
        <v>4</v>
      </c>
      <c r="CW90">
        <f t="shared" si="206"/>
        <v>3</v>
      </c>
      <c r="CX90" s="139">
        <f>VLOOKUP($A90,'FuturesInfo (3)'!$A$2:$O$80,15)*CW90</f>
        <v>266055</v>
      </c>
      <c r="CY90" s="200">
        <f t="shared" si="192"/>
        <v>-1718.8946629204515</v>
      </c>
      <c r="CZ90" s="200">
        <f t="shared" si="207"/>
        <v>-1718.8946629204515</v>
      </c>
      <c r="DB90">
        <f t="shared" si="193"/>
        <v>-1</v>
      </c>
      <c r="DC90">
        <v>1</v>
      </c>
      <c r="DD90">
        <v>-1</v>
      </c>
      <c r="DE90">
        <v>1</v>
      </c>
      <c r="DF90">
        <f t="shared" si="242"/>
        <v>1</v>
      </c>
      <c r="DG90">
        <f t="shared" si="194"/>
        <v>0</v>
      </c>
      <c r="DH90" s="1">
        <v>1.0047446274099999E-3</v>
      </c>
      <c r="DI90" s="2">
        <v>10</v>
      </c>
      <c r="DJ90">
        <v>60</v>
      </c>
      <c r="DK90" t="str">
        <f t="shared" si="195"/>
        <v>TRUE</v>
      </c>
      <c r="DL90">
        <f>VLOOKUP($A90,'FuturesInfo (3)'!$A$2:$V$80,22)</f>
        <v>3</v>
      </c>
      <c r="DM90">
        <f t="shared" si="196"/>
        <v>2</v>
      </c>
      <c r="DN90">
        <f t="shared" si="208"/>
        <v>3</v>
      </c>
      <c r="DO90" s="139">
        <f>VLOOKUP($A90,'FuturesInfo (3)'!$A$2:$O$80,15)*DN90</f>
        <v>266055</v>
      </c>
      <c r="DP90" s="200">
        <f t="shared" si="197"/>
        <v>267.31733184556754</v>
      </c>
      <c r="DQ90" s="200">
        <f t="shared" si="209"/>
        <v>-267.31733184556754</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1273</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v>1</v>
      </c>
      <c r="KU90">
        <v>-1</v>
      </c>
      <c r="KV90" s="218">
        <v>-1</v>
      </c>
      <c r="KW90" s="245">
        <v>4</v>
      </c>
      <c r="KX90">
        <v>-1</v>
      </c>
      <c r="KY90">
        <v>-1</v>
      </c>
      <c r="KZ90" s="218">
        <v>1</v>
      </c>
      <c r="LA90">
        <v>0</v>
      </c>
      <c r="LB90">
        <v>0</v>
      </c>
      <c r="LC90">
        <v>0</v>
      </c>
      <c r="LD90">
        <v>0</v>
      </c>
      <c r="LE90" s="253">
        <v>8.7134802665300003E-3</v>
      </c>
      <c r="LF90" s="206">
        <v>42534</v>
      </c>
      <c r="LG90">
        <v>60</v>
      </c>
      <c r="LH90" t="s">
        <v>1273</v>
      </c>
      <c r="LI90">
        <v>3</v>
      </c>
      <c r="LJ90" s="257">
        <v>2</v>
      </c>
      <c r="LK90">
        <v>4</v>
      </c>
      <c r="LL90" s="139">
        <v>265680</v>
      </c>
      <c r="LM90" s="139">
        <v>354240</v>
      </c>
      <c r="LN90" s="200">
        <v>-2314.9974372116903</v>
      </c>
      <c r="LO90" s="200">
        <v>-3086.6632496155871</v>
      </c>
      <c r="LP90" s="200">
        <v>-2314.9974372116903</v>
      </c>
      <c r="LQ90" s="200">
        <v>-2314.9974372116903</v>
      </c>
      <c r="LR90" s="200">
        <v>-2314.9974372116903</v>
      </c>
      <c r="LT90">
        <f t="shared" si="210"/>
        <v>-1</v>
      </c>
      <c r="LU90" s="244">
        <v>1</v>
      </c>
      <c r="LV90" s="218">
        <v>-1</v>
      </c>
      <c r="LW90" s="245">
        <v>1</v>
      </c>
      <c r="LX90">
        <f t="shared" si="247"/>
        <v>-1</v>
      </c>
      <c r="LY90">
        <f t="shared" si="211"/>
        <v>-1</v>
      </c>
      <c r="LZ90" s="218">
        <v>1</v>
      </c>
      <c r="MA90">
        <f t="shared" si="243"/>
        <v>1</v>
      </c>
      <c r="MB90">
        <f t="shared" si="212"/>
        <v>0</v>
      </c>
      <c r="MC90">
        <f t="shared" si="213"/>
        <v>0</v>
      </c>
      <c r="MD90">
        <f t="shared" si="214"/>
        <v>0</v>
      </c>
      <c r="ME90" s="253">
        <v>1.4114724480599999E-3</v>
      </c>
      <c r="MF90" s="206">
        <v>42534</v>
      </c>
      <c r="MG90">
        <v>60</v>
      </c>
      <c r="MH90" t="str">
        <f t="shared" si="198"/>
        <v>TRUE</v>
      </c>
      <c r="MI90">
        <f>VLOOKUP($A90,'FuturesInfo (3)'!$A$2:$V$80,22)</f>
        <v>3</v>
      </c>
      <c r="MJ90" s="257">
        <v>2</v>
      </c>
      <c r="MK90">
        <f t="shared" si="215"/>
        <v>4</v>
      </c>
      <c r="ML90" s="139">
        <f>VLOOKUP($A90,'FuturesInfo (3)'!$A$2:$O$80,15)*MI90</f>
        <v>266055</v>
      </c>
      <c r="MM90" s="139">
        <f>VLOOKUP($A90,'FuturesInfo (3)'!$A$2:$O$80,15)*MK90</f>
        <v>354740</v>
      </c>
      <c r="MN90" s="200">
        <f t="shared" si="216"/>
        <v>375.52930216860329</v>
      </c>
      <c r="MO90" s="200">
        <f t="shared" si="217"/>
        <v>500.70573622480435</v>
      </c>
      <c r="MP90" s="200">
        <f t="shared" si="218"/>
        <v>-375.52930216860329</v>
      </c>
      <c r="MQ90" s="200">
        <f t="shared" si="219"/>
        <v>-375.52930216860329</v>
      </c>
      <c r="MR90" s="200">
        <f t="shared" si="250"/>
        <v>-375.52930216860329</v>
      </c>
      <c r="MT90">
        <f t="shared" si="220"/>
        <v>1</v>
      </c>
      <c r="MU90" s="244">
        <v>-1</v>
      </c>
      <c r="MV90" s="218">
        <v>-1</v>
      </c>
      <c r="MW90" s="245">
        <v>2</v>
      </c>
      <c r="MX90">
        <f t="shared" si="248"/>
        <v>1</v>
      </c>
      <c r="MY90">
        <f t="shared" si="221"/>
        <v>-1</v>
      </c>
      <c r="MZ90" s="218"/>
      <c r="NA90">
        <f t="shared" si="244"/>
        <v>0</v>
      </c>
      <c r="NB90">
        <f t="shared" si="222"/>
        <v>0</v>
      </c>
      <c r="NC90">
        <f t="shared" si="223"/>
        <v>0</v>
      </c>
      <c r="ND90">
        <f t="shared" si="224"/>
        <v>0</v>
      </c>
      <c r="NE90" s="253"/>
      <c r="NF90" s="206">
        <v>42534</v>
      </c>
      <c r="NG90">
        <v>60</v>
      </c>
      <c r="NH90" t="str">
        <f t="shared" si="199"/>
        <v>TRUE</v>
      </c>
      <c r="NI90">
        <f>VLOOKUP($A90,'FuturesInfo (3)'!$A$2:$V$80,22)</f>
        <v>3</v>
      </c>
      <c r="NJ90" s="257">
        <v>2</v>
      </c>
      <c r="NK90">
        <f t="shared" si="225"/>
        <v>2</v>
      </c>
      <c r="NL90" s="139">
        <f>VLOOKUP($A90,'FuturesInfo (3)'!$A$2:$O$80,15)*NI90</f>
        <v>266055</v>
      </c>
      <c r="NM90" s="139">
        <f>VLOOKUP($A90,'FuturesInfo (3)'!$A$2:$O$80,15)*NK90</f>
        <v>177370</v>
      </c>
      <c r="NN90" s="200">
        <f t="shared" si="226"/>
        <v>0</v>
      </c>
      <c r="NO90" s="200">
        <f t="shared" si="227"/>
        <v>0</v>
      </c>
      <c r="NP90" s="200">
        <f t="shared" si="228"/>
        <v>0</v>
      </c>
      <c r="NQ90" s="200">
        <f t="shared" si="229"/>
        <v>0</v>
      </c>
      <c r="NR90" s="200">
        <f t="shared" si="251"/>
        <v>0</v>
      </c>
      <c r="NT90">
        <f t="shared" si="230"/>
        <v>-1</v>
      </c>
      <c r="NU90" s="244"/>
      <c r="NV90" s="218"/>
      <c r="NW90" s="245"/>
      <c r="NX90">
        <f t="shared" si="249"/>
        <v>0</v>
      </c>
      <c r="NY90">
        <f t="shared" si="231"/>
        <v>0</v>
      </c>
      <c r="NZ90" s="218"/>
      <c r="OA90">
        <f t="shared" si="245"/>
        <v>1</v>
      </c>
      <c r="OB90">
        <f t="shared" si="232"/>
        <v>1</v>
      </c>
      <c r="OC90">
        <f t="shared" si="233"/>
        <v>1</v>
      </c>
      <c r="OD90">
        <f t="shared" si="234"/>
        <v>1</v>
      </c>
      <c r="OE90" s="253"/>
      <c r="OF90" s="206"/>
      <c r="OG90">
        <v>60</v>
      </c>
      <c r="OH90" t="str">
        <f t="shared" si="200"/>
        <v>FALSE</v>
      </c>
      <c r="OI90">
        <f>VLOOKUP($A90,'FuturesInfo (3)'!$A$2:$V$80,22)</f>
        <v>3</v>
      </c>
      <c r="OJ90" s="257"/>
      <c r="OK90">
        <f t="shared" si="235"/>
        <v>2</v>
      </c>
      <c r="OL90" s="139">
        <f>VLOOKUP($A90,'FuturesInfo (3)'!$A$2:$O$80,15)*OI90</f>
        <v>266055</v>
      </c>
      <c r="OM90" s="139">
        <f>VLOOKUP($A90,'FuturesInfo (3)'!$A$2:$O$80,15)*OK90</f>
        <v>177370</v>
      </c>
      <c r="ON90" s="200">
        <f t="shared" si="236"/>
        <v>0</v>
      </c>
      <c r="OO90" s="200">
        <f t="shared" si="237"/>
        <v>0</v>
      </c>
      <c r="OP90" s="200">
        <f t="shared" si="238"/>
        <v>0</v>
      </c>
      <c r="OQ90" s="200">
        <f t="shared" si="239"/>
        <v>0</v>
      </c>
      <c r="OR90" s="200">
        <f t="shared" si="252"/>
        <v>0</v>
      </c>
    </row>
    <row r="91" spans="1:408"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0"/>
        <v>0</v>
      </c>
      <c r="BH91">
        <v>1</v>
      </c>
      <c r="BI91">
        <v>1</v>
      </c>
      <c r="BJ91">
        <f t="shared" si="201"/>
        <v>1</v>
      </c>
      <c r="BK91" s="1">
        <v>3.0500203334699998E-4</v>
      </c>
      <c r="BL91" s="2">
        <v>10</v>
      </c>
      <c r="BM91">
        <v>60</v>
      </c>
      <c r="BN91" t="str">
        <f t="shared" si="241"/>
        <v>TRUE</v>
      </c>
      <c r="BO91">
        <f>VLOOKUP($A91,'FuturesInfo (3)'!$A$2:$V$80,22)</f>
        <v>15</v>
      </c>
      <c r="BP91">
        <f t="shared" si="246"/>
        <v>15</v>
      </c>
      <c r="BQ91" s="139">
        <f>VLOOKUP($A91,'FuturesInfo (3)'!$A$2:$O$80,15)*BP91</f>
        <v>3077122.9524000003</v>
      </c>
      <c r="BR91" s="145">
        <f t="shared" si="202"/>
        <v>938.52875734072393</v>
      </c>
      <c r="BT91">
        <f t="shared" si="203"/>
        <v>1</v>
      </c>
      <c r="BU91">
        <v>-1</v>
      </c>
      <c r="BV91">
        <v>-1</v>
      </c>
      <c r="BW91">
        <v>1</v>
      </c>
      <c r="BX91">
        <f t="shared" si="183"/>
        <v>0</v>
      </c>
      <c r="BY91">
        <f t="shared" si="184"/>
        <v>0</v>
      </c>
      <c r="BZ91" s="188">
        <v>2.03272690314E-4</v>
      </c>
      <c r="CA91" s="2">
        <v>10</v>
      </c>
      <c r="CB91">
        <v>60</v>
      </c>
      <c r="CC91" t="str">
        <f t="shared" si="185"/>
        <v>TRUE</v>
      </c>
      <c r="CD91">
        <f>VLOOKUP($A91,'FuturesInfo (3)'!$A$2:$V$80,22)</f>
        <v>15</v>
      </c>
      <c r="CE91">
        <f t="shared" si="186"/>
        <v>15</v>
      </c>
      <c r="CF91">
        <f t="shared" si="186"/>
        <v>15</v>
      </c>
      <c r="CG91" s="139">
        <f>VLOOKUP($A91,'FuturesInfo (3)'!$A$2:$O$80,15)*CE91</f>
        <v>3077122.9524000003</v>
      </c>
      <c r="CH91" s="145">
        <f t="shared" si="187"/>
        <v>-625.49506096130665</v>
      </c>
      <c r="CI91" s="145">
        <f t="shared" si="204"/>
        <v>-625.49506096130665</v>
      </c>
      <c r="CK91">
        <f t="shared" si="188"/>
        <v>-1</v>
      </c>
      <c r="CL91">
        <v>1</v>
      </c>
      <c r="CM91">
        <v>-1</v>
      </c>
      <c r="CN91">
        <v>1</v>
      </c>
      <c r="CO91">
        <f t="shared" si="205"/>
        <v>1</v>
      </c>
      <c r="CP91">
        <f t="shared" si="189"/>
        <v>0</v>
      </c>
      <c r="CQ91" s="1">
        <v>6.09694136775E-4</v>
      </c>
      <c r="CR91" s="2">
        <v>10</v>
      </c>
      <c r="CS91">
        <v>60</v>
      </c>
      <c r="CT91" t="str">
        <f t="shared" si="190"/>
        <v>TRUE</v>
      </c>
      <c r="CU91">
        <f>VLOOKUP($A91,'FuturesInfo (3)'!$A$2:$V$80,22)</f>
        <v>15</v>
      </c>
      <c r="CV91">
        <f t="shared" si="191"/>
        <v>11</v>
      </c>
      <c r="CW91">
        <f t="shared" si="206"/>
        <v>15</v>
      </c>
      <c r="CX91" s="139">
        <f>VLOOKUP($A91,'FuturesInfo (3)'!$A$2:$O$80,15)*CW91</f>
        <v>3077122.9524000003</v>
      </c>
      <c r="CY91" s="200">
        <f t="shared" si="192"/>
        <v>1876.1038222140576</v>
      </c>
      <c r="CZ91" s="200">
        <f t="shared" si="207"/>
        <v>-1876.1038222140576</v>
      </c>
      <c r="DB91">
        <f t="shared" si="193"/>
        <v>1</v>
      </c>
      <c r="DC91">
        <v>1</v>
      </c>
      <c r="DD91">
        <v>-1</v>
      </c>
      <c r="DE91">
        <v>-1</v>
      </c>
      <c r="DF91">
        <f t="shared" si="242"/>
        <v>0</v>
      </c>
      <c r="DG91">
        <f t="shared" si="194"/>
        <v>1</v>
      </c>
      <c r="DH91" s="1">
        <v>-7.1087640905900004E-4</v>
      </c>
      <c r="DI91" s="2">
        <v>10</v>
      </c>
      <c r="DJ91">
        <v>60</v>
      </c>
      <c r="DK91" t="str">
        <f t="shared" si="195"/>
        <v>TRUE</v>
      </c>
      <c r="DL91">
        <f>VLOOKUP($A91,'FuturesInfo (3)'!$A$2:$V$80,22)</f>
        <v>15</v>
      </c>
      <c r="DM91">
        <f t="shared" si="196"/>
        <v>11</v>
      </c>
      <c r="DN91">
        <f t="shared" si="208"/>
        <v>15</v>
      </c>
      <c r="DO91" s="139">
        <f>VLOOKUP($A91,'FuturesInfo (3)'!$A$2:$O$80,15)*DN91</f>
        <v>3077122.9524000003</v>
      </c>
      <c r="DP91" s="200">
        <f t="shared" si="197"/>
        <v>-2187.4541146351407</v>
      </c>
      <c r="DQ91" s="200">
        <f t="shared" si="209"/>
        <v>2187.4541146351407</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1273</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v>1</v>
      </c>
      <c r="KU91">
        <v>1</v>
      </c>
      <c r="KV91" s="218">
        <v>1</v>
      </c>
      <c r="KW91" s="245">
        <v>-12</v>
      </c>
      <c r="KX91">
        <v>-1</v>
      </c>
      <c r="KY91">
        <v>-1</v>
      </c>
      <c r="KZ91" s="218">
        <v>-1</v>
      </c>
      <c r="LA91">
        <v>0</v>
      </c>
      <c r="LB91">
        <v>0</v>
      </c>
      <c r="LC91">
        <v>1</v>
      </c>
      <c r="LD91">
        <v>1</v>
      </c>
      <c r="LE91" s="253">
        <v>-3.0459945172099998E-4</v>
      </c>
      <c r="LF91" s="206">
        <v>42522</v>
      </c>
      <c r="LG91">
        <v>60</v>
      </c>
      <c r="LH91" t="s">
        <v>1273</v>
      </c>
      <c r="LI91">
        <v>15</v>
      </c>
      <c r="LJ91" s="257">
        <v>2</v>
      </c>
      <c r="LK91">
        <v>19</v>
      </c>
      <c r="LL91" s="139">
        <v>3084369.7751999996</v>
      </c>
      <c r="LM91" s="139">
        <v>3906868.3819199996</v>
      </c>
      <c r="LN91" s="200">
        <v>-939.49734243074386</v>
      </c>
      <c r="LO91" s="200">
        <v>-1190.0299670789423</v>
      </c>
      <c r="LP91" s="200">
        <v>-939.49734243074386</v>
      </c>
      <c r="LQ91" s="200">
        <v>939.49734243074386</v>
      </c>
      <c r="LR91" s="200">
        <v>939.49734243074386</v>
      </c>
      <c r="LT91">
        <f t="shared" si="210"/>
        <v>1</v>
      </c>
      <c r="LU91" s="244">
        <v>1</v>
      </c>
      <c r="LV91" s="218">
        <v>1</v>
      </c>
      <c r="LW91" s="245">
        <v>-13</v>
      </c>
      <c r="LX91">
        <f t="shared" si="247"/>
        <v>-1</v>
      </c>
      <c r="LY91">
        <f t="shared" si="211"/>
        <v>-1</v>
      </c>
      <c r="LZ91" s="218">
        <v>-1</v>
      </c>
      <c r="MA91">
        <f t="shared" si="243"/>
        <v>0</v>
      </c>
      <c r="MB91">
        <f t="shared" si="212"/>
        <v>0</v>
      </c>
      <c r="MC91">
        <f t="shared" si="213"/>
        <v>1</v>
      </c>
      <c r="MD91">
        <f t="shared" si="214"/>
        <v>1</v>
      </c>
      <c r="ME91" s="253">
        <v>-4.06256347755E-4</v>
      </c>
      <c r="MF91" s="206">
        <v>42522</v>
      </c>
      <c r="MG91">
        <v>60</v>
      </c>
      <c r="MH91" t="str">
        <f t="shared" si="198"/>
        <v>TRUE</v>
      </c>
      <c r="MI91">
        <f>VLOOKUP($A91,'FuturesInfo (3)'!$A$2:$V$80,22)</f>
        <v>15</v>
      </c>
      <c r="MJ91" s="257">
        <v>2</v>
      </c>
      <c r="MK91">
        <f t="shared" si="215"/>
        <v>19</v>
      </c>
      <c r="ML91" s="139">
        <f>VLOOKUP($A91,'FuturesInfo (3)'!$A$2:$O$80,15)*MI91</f>
        <v>3077122.9524000003</v>
      </c>
      <c r="MM91" s="139">
        <f>VLOOKUP($A91,'FuturesInfo (3)'!$A$2:$O$80,15)*MK91</f>
        <v>3897689.0730400006</v>
      </c>
      <c r="MN91" s="200">
        <f t="shared" si="216"/>
        <v>-1250.1007322351068</v>
      </c>
      <c r="MO91" s="200">
        <f t="shared" si="217"/>
        <v>-1583.460927497802</v>
      </c>
      <c r="MP91" s="200">
        <f t="shared" si="218"/>
        <v>-1250.1007322351068</v>
      </c>
      <c r="MQ91" s="200">
        <f t="shared" si="219"/>
        <v>1250.1007322351068</v>
      </c>
      <c r="MR91" s="200">
        <f t="shared" si="250"/>
        <v>1250.1007322351068</v>
      </c>
      <c r="MT91">
        <f t="shared" si="220"/>
        <v>1</v>
      </c>
      <c r="MU91" s="244">
        <v>1</v>
      </c>
      <c r="MV91" s="218">
        <v>1</v>
      </c>
      <c r="MW91" s="245">
        <v>-7</v>
      </c>
      <c r="MX91">
        <f t="shared" si="248"/>
        <v>-1</v>
      </c>
      <c r="MY91">
        <f t="shared" si="221"/>
        <v>-1</v>
      </c>
      <c r="MZ91" s="218"/>
      <c r="NA91">
        <f t="shared" si="244"/>
        <v>0</v>
      </c>
      <c r="NB91">
        <f t="shared" si="222"/>
        <v>0</v>
      </c>
      <c r="NC91">
        <f t="shared" si="223"/>
        <v>0</v>
      </c>
      <c r="ND91">
        <f t="shared" si="224"/>
        <v>0</v>
      </c>
      <c r="NE91" s="253"/>
      <c r="NF91" s="206">
        <v>42531</v>
      </c>
      <c r="NG91">
        <v>60</v>
      </c>
      <c r="NH91" t="str">
        <f t="shared" si="199"/>
        <v>TRUE</v>
      </c>
      <c r="NI91">
        <f>VLOOKUP($A91,'FuturesInfo (3)'!$A$2:$V$80,22)</f>
        <v>15</v>
      </c>
      <c r="NJ91" s="257">
        <v>1</v>
      </c>
      <c r="NK91">
        <f t="shared" si="225"/>
        <v>19</v>
      </c>
      <c r="NL91" s="139">
        <f>VLOOKUP($A91,'FuturesInfo (3)'!$A$2:$O$80,15)*NI91</f>
        <v>3077122.9524000003</v>
      </c>
      <c r="NM91" s="139">
        <f>VLOOKUP($A91,'FuturesInfo (3)'!$A$2:$O$80,15)*NK91</f>
        <v>3897689.0730400006</v>
      </c>
      <c r="NN91" s="200">
        <f t="shared" si="226"/>
        <v>0</v>
      </c>
      <c r="NO91" s="200">
        <f t="shared" si="227"/>
        <v>0</v>
      </c>
      <c r="NP91" s="200">
        <f t="shared" si="228"/>
        <v>0</v>
      </c>
      <c r="NQ91" s="200">
        <f t="shared" si="229"/>
        <v>0</v>
      </c>
      <c r="NR91" s="200">
        <f t="shared" si="251"/>
        <v>0</v>
      </c>
      <c r="NT91">
        <f t="shared" si="230"/>
        <v>1</v>
      </c>
      <c r="NU91" s="244"/>
      <c r="NV91" s="218"/>
      <c r="NW91" s="245"/>
      <c r="NX91">
        <f t="shared" si="249"/>
        <v>0</v>
      </c>
      <c r="NY91">
        <f t="shared" si="231"/>
        <v>0</v>
      </c>
      <c r="NZ91" s="218"/>
      <c r="OA91">
        <f t="shared" si="245"/>
        <v>1</v>
      </c>
      <c r="OB91">
        <f t="shared" si="232"/>
        <v>1</v>
      </c>
      <c r="OC91">
        <f t="shared" si="233"/>
        <v>1</v>
      </c>
      <c r="OD91">
        <f t="shared" si="234"/>
        <v>1</v>
      </c>
      <c r="OE91" s="253"/>
      <c r="OF91" s="206"/>
      <c r="OG91">
        <v>60</v>
      </c>
      <c r="OH91" t="str">
        <f t="shared" si="200"/>
        <v>FALSE</v>
      </c>
      <c r="OI91">
        <f>VLOOKUP($A91,'FuturesInfo (3)'!$A$2:$V$80,22)</f>
        <v>15</v>
      </c>
      <c r="OJ91" s="257"/>
      <c r="OK91">
        <f t="shared" si="235"/>
        <v>11</v>
      </c>
      <c r="OL91" s="139">
        <f>VLOOKUP($A91,'FuturesInfo (3)'!$A$2:$O$80,15)*OI91</f>
        <v>3077122.9524000003</v>
      </c>
      <c r="OM91" s="139">
        <f>VLOOKUP($A91,'FuturesInfo (3)'!$A$2:$O$80,15)*OK91</f>
        <v>2256556.8317600004</v>
      </c>
      <c r="ON91" s="200">
        <f t="shared" si="236"/>
        <v>0</v>
      </c>
      <c r="OO91" s="200">
        <f t="shared" si="237"/>
        <v>0</v>
      </c>
      <c r="OP91" s="200">
        <f t="shared" si="238"/>
        <v>0</v>
      </c>
      <c r="OQ91" s="200">
        <f t="shared" si="239"/>
        <v>0</v>
      </c>
      <c r="OR91" s="200">
        <f t="shared" si="252"/>
        <v>0</v>
      </c>
    </row>
    <row r="92" spans="1:408"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0"/>
        <v>0</v>
      </c>
      <c r="BH92">
        <v>1</v>
      </c>
      <c r="BI92">
        <v>1</v>
      </c>
      <c r="BJ92">
        <f t="shared" si="201"/>
        <v>1</v>
      </c>
      <c r="BK92" s="1">
        <v>2.5585917511E-4</v>
      </c>
      <c r="BL92" s="2">
        <v>10</v>
      </c>
      <c r="BM92">
        <v>60</v>
      </c>
      <c r="BN92" t="str">
        <f t="shared" si="241"/>
        <v>TRUE</v>
      </c>
      <c r="BO92">
        <f>VLOOKUP($A92,'FuturesInfo (3)'!$A$2:$V$80,22)</f>
        <v>5</v>
      </c>
      <c r="BP92">
        <f t="shared" si="246"/>
        <v>5</v>
      </c>
      <c r="BQ92" s="139">
        <f>VLOOKUP($A92,'FuturesInfo (3)'!$A$2:$O$80,15)*BP92</f>
        <v>2913025.2120000003</v>
      </c>
      <c r="BR92" s="145">
        <f t="shared" si="202"/>
        <v>745.324227816953</v>
      </c>
      <c r="BT92">
        <f t="shared" si="203"/>
        <v>1</v>
      </c>
      <c r="BU92">
        <v>1</v>
      </c>
      <c r="BV92">
        <v>1</v>
      </c>
      <c r="BW92">
        <v>1</v>
      </c>
      <c r="BX92">
        <f t="shared" si="183"/>
        <v>1</v>
      </c>
      <c r="BY92">
        <f t="shared" si="184"/>
        <v>1</v>
      </c>
      <c r="BZ92" s="188">
        <v>3.5811121911299997E-4</v>
      </c>
      <c r="CA92" s="2">
        <v>10</v>
      </c>
      <c r="CB92">
        <v>60</v>
      </c>
      <c r="CC92" t="str">
        <f t="shared" si="185"/>
        <v>TRUE</v>
      </c>
      <c r="CD92">
        <f>VLOOKUP($A92,'FuturesInfo (3)'!$A$2:$V$80,22)</f>
        <v>5</v>
      </c>
      <c r="CE92">
        <f t="shared" si="186"/>
        <v>5</v>
      </c>
      <c r="CF92">
        <f t="shared" si="186"/>
        <v>5</v>
      </c>
      <c r="CG92" s="139">
        <f>VLOOKUP($A92,'FuturesInfo (3)'!$A$2:$O$80,15)*CE92</f>
        <v>2913025.2120000003</v>
      </c>
      <c r="CH92" s="145">
        <f t="shared" si="187"/>
        <v>1043.1870099762252</v>
      </c>
      <c r="CI92" s="145">
        <f t="shared" si="204"/>
        <v>1043.1870099762252</v>
      </c>
      <c r="CK92">
        <f t="shared" si="188"/>
        <v>1</v>
      </c>
      <c r="CL92">
        <v>1</v>
      </c>
      <c r="CM92">
        <v>1</v>
      </c>
      <c r="CN92">
        <v>1</v>
      </c>
      <c r="CO92">
        <f t="shared" si="205"/>
        <v>1</v>
      </c>
      <c r="CP92">
        <f t="shared" si="189"/>
        <v>1</v>
      </c>
      <c r="CQ92" s="1">
        <v>7.6710647437899999E-4</v>
      </c>
      <c r="CR92" s="2">
        <v>10</v>
      </c>
      <c r="CS92">
        <v>60</v>
      </c>
      <c r="CT92" t="str">
        <f t="shared" si="190"/>
        <v>TRUE</v>
      </c>
      <c r="CU92">
        <f>VLOOKUP($A92,'FuturesInfo (3)'!$A$2:$V$80,22)</f>
        <v>5</v>
      </c>
      <c r="CV92">
        <f t="shared" si="191"/>
        <v>6</v>
      </c>
      <c r="CW92">
        <f t="shared" si="206"/>
        <v>5</v>
      </c>
      <c r="CX92" s="139">
        <f>VLOOKUP($A92,'FuturesInfo (3)'!$A$2:$O$80,15)*CW92</f>
        <v>2913025.2120000003</v>
      </c>
      <c r="CY92" s="200">
        <f t="shared" si="192"/>
        <v>2234.600500154459</v>
      </c>
      <c r="CZ92" s="200">
        <f t="shared" si="207"/>
        <v>2234.600500154459</v>
      </c>
      <c r="DB92">
        <f t="shared" si="193"/>
        <v>1</v>
      </c>
      <c r="DC92">
        <v>-1</v>
      </c>
      <c r="DD92">
        <v>1</v>
      </c>
      <c r="DE92">
        <v>-1</v>
      </c>
      <c r="DF92">
        <f t="shared" si="242"/>
        <v>1</v>
      </c>
      <c r="DG92">
        <f t="shared" si="194"/>
        <v>0</v>
      </c>
      <c r="DH92" s="1">
        <v>-3.5770862077800001E-4</v>
      </c>
      <c r="DI92" s="2">
        <v>10</v>
      </c>
      <c r="DJ92">
        <v>60</v>
      </c>
      <c r="DK92" t="str">
        <f t="shared" si="195"/>
        <v>TRUE</v>
      </c>
      <c r="DL92">
        <f>VLOOKUP($A92,'FuturesInfo (3)'!$A$2:$V$80,22)</f>
        <v>5</v>
      </c>
      <c r="DM92">
        <f t="shared" si="196"/>
        <v>4</v>
      </c>
      <c r="DN92">
        <f t="shared" si="208"/>
        <v>5</v>
      </c>
      <c r="DO92" s="139">
        <f>VLOOKUP($A92,'FuturesInfo (3)'!$A$2:$O$80,15)*DN92</f>
        <v>2913025.2120000003</v>
      </c>
      <c r="DP92" s="200">
        <f t="shared" si="197"/>
        <v>1042.0142308760612</v>
      </c>
      <c r="DQ92" s="200">
        <f t="shared" si="209"/>
        <v>-1042.0142308760612</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1273</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v>1</v>
      </c>
      <c r="KU92">
        <v>1</v>
      </c>
      <c r="KV92" s="219">
        <v>-1</v>
      </c>
      <c r="KW92" s="249">
        <v>-12</v>
      </c>
      <c r="KX92">
        <v>1</v>
      </c>
      <c r="KY92">
        <v>1</v>
      </c>
      <c r="KZ92" s="219">
        <v>-1</v>
      </c>
      <c r="LA92">
        <v>0</v>
      </c>
      <c r="LB92">
        <v>1</v>
      </c>
      <c r="LC92">
        <v>0</v>
      </c>
      <c r="LD92">
        <v>0</v>
      </c>
      <c r="LE92" s="255">
        <v>-6.6384108665700002E-4</v>
      </c>
      <c r="LF92" s="206">
        <v>42522</v>
      </c>
      <c r="LG92">
        <v>60</v>
      </c>
      <c r="LH92" t="s">
        <v>1273</v>
      </c>
      <c r="LI92">
        <v>5</v>
      </c>
      <c r="LJ92" s="258">
        <v>1</v>
      </c>
      <c r="LK92">
        <v>5</v>
      </c>
      <c r="LL92" s="139">
        <v>2919296.04</v>
      </c>
      <c r="LM92" s="139">
        <v>2919296.04</v>
      </c>
      <c r="LN92" s="200">
        <v>-1937.9486554670771</v>
      </c>
      <c r="LO92" s="200">
        <v>-1937.9486554670771</v>
      </c>
      <c r="LP92" s="200">
        <v>1937.9486554670771</v>
      </c>
      <c r="LQ92" s="200">
        <v>-1937.9486554670771</v>
      </c>
      <c r="LR92" s="200">
        <v>-1937.9486554670771</v>
      </c>
      <c r="LT92">
        <f t="shared" si="210"/>
        <v>1</v>
      </c>
      <c r="LU92" s="248">
        <v>-1</v>
      </c>
      <c r="LV92" s="219">
        <v>1</v>
      </c>
      <c r="LW92" s="249">
        <v>-2</v>
      </c>
      <c r="LX92">
        <f t="shared" si="247"/>
        <v>-1</v>
      </c>
      <c r="LY92">
        <f t="shared" si="211"/>
        <v>-1</v>
      </c>
      <c r="LZ92" s="219">
        <v>-1</v>
      </c>
      <c r="MA92">
        <f t="shared" si="243"/>
        <v>1</v>
      </c>
      <c r="MB92">
        <f t="shared" si="212"/>
        <v>0</v>
      </c>
      <c r="MC92">
        <f t="shared" si="213"/>
        <v>1</v>
      </c>
      <c r="MD92">
        <f t="shared" si="214"/>
        <v>1</v>
      </c>
      <c r="ME92" s="255">
        <v>-2.0439448134899999E-4</v>
      </c>
      <c r="MF92" s="206">
        <v>42509</v>
      </c>
      <c r="MG92">
        <v>60</v>
      </c>
      <c r="MH92" t="str">
        <f t="shared" si="198"/>
        <v>TRUE</v>
      </c>
      <c r="MI92">
        <f>VLOOKUP($A92,'FuturesInfo (3)'!$A$2:$V$80,22)</f>
        <v>5</v>
      </c>
      <c r="MJ92" s="258">
        <v>2</v>
      </c>
      <c r="MK92">
        <f t="shared" si="215"/>
        <v>6</v>
      </c>
      <c r="ML92" s="139">
        <f>VLOOKUP($A92,'FuturesInfo (3)'!$A$2:$O$80,15)*MI92</f>
        <v>2913025.2120000003</v>
      </c>
      <c r="MM92" s="139">
        <f>VLOOKUP($A92,'FuturesInfo (3)'!$A$2:$O$80,15)*MK92</f>
        <v>3495630.2544</v>
      </c>
      <c r="MN92" s="200">
        <f t="shared" si="216"/>
        <v>595.40627736330077</v>
      </c>
      <c r="MO92" s="200">
        <f t="shared" si="217"/>
        <v>714.48753283596091</v>
      </c>
      <c r="MP92" s="200">
        <f t="shared" si="218"/>
        <v>-595.40627736330077</v>
      </c>
      <c r="MQ92" s="200">
        <f t="shared" si="219"/>
        <v>595.40627736330077</v>
      </c>
      <c r="MR92" s="200">
        <f t="shared" si="250"/>
        <v>595.40627736330077</v>
      </c>
      <c r="MT92">
        <f t="shared" si="220"/>
        <v>-1</v>
      </c>
      <c r="MU92" s="248">
        <v>-1</v>
      </c>
      <c r="MV92" s="219">
        <v>1</v>
      </c>
      <c r="MW92" s="249">
        <v>-3</v>
      </c>
      <c r="MX92">
        <f t="shared" si="248"/>
        <v>-1</v>
      </c>
      <c r="MY92">
        <f t="shared" si="221"/>
        <v>-1</v>
      </c>
      <c r="MZ92" s="219"/>
      <c r="NA92">
        <f t="shared" si="244"/>
        <v>0</v>
      </c>
      <c r="NB92">
        <f t="shared" si="222"/>
        <v>0</v>
      </c>
      <c r="NC92">
        <f t="shared" si="223"/>
        <v>0</v>
      </c>
      <c r="ND92">
        <f t="shared" si="224"/>
        <v>0</v>
      </c>
      <c r="NE92" s="255"/>
      <c r="NF92" s="206">
        <v>42509</v>
      </c>
      <c r="NG92">
        <v>60</v>
      </c>
      <c r="NH92" t="str">
        <f t="shared" si="199"/>
        <v>TRUE</v>
      </c>
      <c r="NI92">
        <f>VLOOKUP($A92,'FuturesInfo (3)'!$A$2:$V$80,22)</f>
        <v>5</v>
      </c>
      <c r="NJ92" s="258">
        <v>2</v>
      </c>
      <c r="NK92">
        <f t="shared" si="225"/>
        <v>4</v>
      </c>
      <c r="NL92" s="139">
        <f>VLOOKUP($A92,'FuturesInfo (3)'!$A$2:$O$80,15)*NI92</f>
        <v>2913025.2120000003</v>
      </c>
      <c r="NM92" s="139">
        <f>VLOOKUP($A92,'FuturesInfo (3)'!$A$2:$O$80,15)*NK92</f>
        <v>2330420.1696000001</v>
      </c>
      <c r="NN92" s="200">
        <f t="shared" si="226"/>
        <v>0</v>
      </c>
      <c r="NO92" s="200">
        <f t="shared" si="227"/>
        <v>0</v>
      </c>
      <c r="NP92" s="200">
        <f t="shared" si="228"/>
        <v>0</v>
      </c>
      <c r="NQ92" s="200">
        <f t="shared" si="229"/>
        <v>0</v>
      </c>
      <c r="NR92" s="200">
        <f t="shared" si="251"/>
        <v>0</v>
      </c>
      <c r="NT92">
        <f t="shared" si="230"/>
        <v>-1</v>
      </c>
      <c r="NU92" s="248"/>
      <c r="NV92" s="219"/>
      <c r="NW92" s="249"/>
      <c r="NX92">
        <f t="shared" si="249"/>
        <v>0</v>
      </c>
      <c r="NY92">
        <f t="shared" si="231"/>
        <v>0</v>
      </c>
      <c r="NZ92" s="219"/>
      <c r="OA92">
        <f t="shared" si="245"/>
        <v>1</v>
      </c>
      <c r="OB92">
        <f t="shared" si="232"/>
        <v>1</v>
      </c>
      <c r="OC92">
        <f t="shared" si="233"/>
        <v>1</v>
      </c>
      <c r="OD92">
        <f t="shared" si="234"/>
        <v>1</v>
      </c>
      <c r="OE92" s="255"/>
      <c r="OF92" s="206"/>
      <c r="OG92">
        <v>60</v>
      </c>
      <c r="OH92" t="str">
        <f t="shared" si="200"/>
        <v>FALSE</v>
      </c>
      <c r="OI92">
        <f>VLOOKUP($A92,'FuturesInfo (3)'!$A$2:$V$80,22)</f>
        <v>5</v>
      </c>
      <c r="OJ92" s="258"/>
      <c r="OK92">
        <f t="shared" si="235"/>
        <v>4</v>
      </c>
      <c r="OL92" s="139">
        <f>VLOOKUP($A92,'FuturesInfo (3)'!$A$2:$O$80,15)*OI92</f>
        <v>2913025.2120000003</v>
      </c>
      <c r="OM92" s="139">
        <f>VLOOKUP($A92,'FuturesInfo (3)'!$A$2:$O$80,15)*OK92</f>
        <v>2330420.1696000001</v>
      </c>
      <c r="ON92" s="200">
        <f t="shared" si="236"/>
        <v>0</v>
      </c>
      <c r="OO92" s="200">
        <f t="shared" si="237"/>
        <v>0</v>
      </c>
      <c r="OP92" s="200">
        <f t="shared" si="238"/>
        <v>0</v>
      </c>
      <c r="OQ92" s="200">
        <f t="shared" si="239"/>
        <v>0</v>
      </c>
      <c r="OR92" s="200">
        <f t="shared" si="252"/>
        <v>0</v>
      </c>
    </row>
    <row r="94" spans="1:408"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3">BI12</f>
        <v>ACT</v>
      </c>
      <c r="BJ94" t="str">
        <f t="shared" si="253"/>
        <v>ACC</v>
      </c>
      <c r="BK94" t="s">
        <v>928</v>
      </c>
      <c r="BL94" t="s">
        <v>431</v>
      </c>
      <c r="BM94" t="s">
        <v>1</v>
      </c>
      <c r="BN94" t="s">
        <v>34</v>
      </c>
      <c r="BO94" t="s">
        <v>785</v>
      </c>
      <c r="BP94" t="s">
        <v>787</v>
      </c>
      <c r="BU94">
        <f>BU12</f>
        <v>20160602</v>
      </c>
      <c r="BV94" t="str">
        <f>BV12</f>
        <v>SEA</v>
      </c>
      <c r="BW94" t="str">
        <f t="shared" ref="BW94:BY94" si="254">BW12</f>
        <v>ACT</v>
      </c>
      <c r="BX94" t="str">
        <f t="shared" si="254"/>
        <v>ACCSIG</v>
      </c>
      <c r="BY94" t="str">
        <f t="shared" si="254"/>
        <v>ACCSEA</v>
      </c>
      <c r="BZ94" s="187" t="str">
        <f>BZ12</f>
        <v>PctChg</v>
      </c>
      <c r="CA94" t="s">
        <v>431</v>
      </c>
      <c r="CB94" t="s">
        <v>1</v>
      </c>
      <c r="CC94" t="s">
        <v>34</v>
      </c>
      <c r="CD94" t="s">
        <v>785</v>
      </c>
      <c r="CE94" t="s">
        <v>787</v>
      </c>
      <c r="CF94" t="str">
        <f t="shared" ref="CF94" si="255">CF12</f>
        <v>$$$</v>
      </c>
      <c r="CG94" t="s">
        <v>987</v>
      </c>
      <c r="CH94" t="s">
        <v>1157</v>
      </c>
      <c r="CL94">
        <f>CL12</f>
        <v>20160603</v>
      </c>
      <c r="CM94" t="str">
        <f>CM12</f>
        <v>SEA</v>
      </c>
      <c r="CN94" t="str">
        <f t="shared" ref="CN94:CZ94" si="256">CN12</f>
        <v>ACT</v>
      </c>
      <c r="CO94" t="str">
        <f t="shared" si="256"/>
        <v>ACCSIG</v>
      </c>
      <c r="CP94" t="str">
        <f t="shared" si="256"/>
        <v>ACCSEA</v>
      </c>
      <c r="CQ94" t="str">
        <f t="shared" si="256"/>
        <v>PctChg</v>
      </c>
      <c r="CR94" t="str">
        <f t="shared" si="256"/>
        <v>pivot</v>
      </c>
      <c r="CS94" t="str">
        <f t="shared" si="256"/>
        <v>lb</v>
      </c>
      <c r="CT94" t="str">
        <f t="shared" si="256"/>
        <v>Submit</v>
      </c>
      <c r="CU94" t="str">
        <f t="shared" si="256"/>
        <v>c2qty</v>
      </c>
      <c r="CV94" t="str">
        <f t="shared" si="256"/>
        <v>adj</v>
      </c>
      <c r="CW94" t="str">
        <f t="shared" si="256"/>
        <v>$$$</v>
      </c>
      <c r="CX94" t="str">
        <f t="shared" si="256"/>
        <v>value</v>
      </c>
      <c r="CY94" s="198" t="str">
        <f t="shared" si="256"/>
        <v>PNL SIG</v>
      </c>
      <c r="CZ94" s="198" t="str">
        <f t="shared" si="256"/>
        <v>PNL SEA</v>
      </c>
      <c r="DC94">
        <f>DC12</f>
        <v>20160606</v>
      </c>
      <c r="DD94" t="s">
        <v>1200</v>
      </c>
      <c r="DE94" t="str">
        <f t="shared" ref="DE94:DQ94" si="257">DE12</f>
        <v>ACT</v>
      </c>
      <c r="DF94" t="str">
        <f t="shared" si="257"/>
        <v>ACCSIG</v>
      </c>
      <c r="DG94" t="str">
        <f t="shared" si="257"/>
        <v>ACCSEA</v>
      </c>
      <c r="DH94" t="str">
        <f t="shared" si="257"/>
        <v>PctChg</v>
      </c>
      <c r="DI94" t="str">
        <f t="shared" si="257"/>
        <v>pivot</v>
      </c>
      <c r="DJ94" t="str">
        <f t="shared" si="257"/>
        <v>lb</v>
      </c>
      <c r="DK94" t="str">
        <f t="shared" si="257"/>
        <v>Submit</v>
      </c>
      <c r="DL94" t="str">
        <f t="shared" si="257"/>
        <v>c2qty</v>
      </c>
      <c r="DM94" t="str">
        <f t="shared" si="257"/>
        <v>adj</v>
      </c>
      <c r="DN94" t="str">
        <f t="shared" si="257"/>
        <v>$$$</v>
      </c>
      <c r="DO94" t="str">
        <f t="shared" si="257"/>
        <v>value</v>
      </c>
      <c r="DP94" s="198" t="str">
        <f t="shared" si="257"/>
        <v>PNL SIG</v>
      </c>
      <c r="DQ94" s="198" t="str">
        <f t="shared" si="25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1284</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1286</v>
      </c>
      <c r="IK94" t="s">
        <v>1205</v>
      </c>
      <c r="IL94" t="s">
        <v>1287</v>
      </c>
      <c r="IN94" s="198" t="s">
        <v>1289</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1286</v>
      </c>
      <c r="JK94" t="s">
        <v>1205</v>
      </c>
      <c r="JL94" t="s">
        <v>1287</v>
      </c>
      <c r="JN94" s="198" t="s">
        <v>1289</v>
      </c>
      <c r="JQ94" s="198" t="s">
        <v>1249</v>
      </c>
      <c r="JR94" s="198" t="s">
        <v>1267</v>
      </c>
      <c r="JT94" t="s">
        <v>1155</v>
      </c>
      <c r="JU94">
        <v>20160616</v>
      </c>
      <c r="JV94" t="s">
        <v>1247</v>
      </c>
      <c r="JX94" t="s">
        <v>1246</v>
      </c>
      <c r="JZ94" t="s">
        <v>1149</v>
      </c>
      <c r="KA94" t="s">
        <v>1206</v>
      </c>
      <c r="KC94" t="s">
        <v>1246</v>
      </c>
      <c r="KE94" t="s">
        <v>1147</v>
      </c>
      <c r="KF94" t="s">
        <v>1277</v>
      </c>
      <c r="KG94" t="s">
        <v>1</v>
      </c>
      <c r="KH94" t="s">
        <v>34</v>
      </c>
      <c r="KI94" t="s">
        <v>785</v>
      </c>
      <c r="KJ94" t="s">
        <v>1286</v>
      </c>
      <c r="KK94" t="s">
        <v>1205</v>
      </c>
      <c r="KL94" t="s">
        <v>1287</v>
      </c>
      <c r="KN94" s="198" t="s">
        <v>1289</v>
      </c>
      <c r="KQ94" s="198" t="s">
        <v>1249</v>
      </c>
      <c r="KR94" s="198" t="s">
        <v>1267</v>
      </c>
      <c r="KT94" t="s">
        <v>1155</v>
      </c>
      <c r="KX94" t="s">
        <v>1246</v>
      </c>
      <c r="KZ94" t="s">
        <v>1149</v>
      </c>
      <c r="LA94" t="s">
        <v>1206</v>
      </c>
      <c r="LC94" t="s">
        <v>1246</v>
      </c>
      <c r="LE94" t="s">
        <v>1147</v>
      </c>
      <c r="LG94" t="s">
        <v>1</v>
      </c>
      <c r="LH94" t="s">
        <v>34</v>
      </c>
      <c r="LI94" t="s">
        <v>785</v>
      </c>
      <c r="LK94" t="s">
        <v>1205</v>
      </c>
      <c r="LL94" t="s">
        <v>1287</v>
      </c>
      <c r="LN94" s="198" t="s">
        <v>1289</v>
      </c>
      <c r="LQ94" s="198" t="s">
        <v>1249</v>
      </c>
      <c r="LR94" s="198" t="s">
        <v>1267</v>
      </c>
      <c r="LT94" t="str">
        <f>LT12</f>
        <v>prev</v>
      </c>
      <c r="LU94">
        <f>LU12</f>
        <v>20160620</v>
      </c>
      <c r="LV94" t="str">
        <f>LV12</f>
        <v>SEA1</v>
      </c>
      <c r="LX94" t="str">
        <f>LX12</f>
        <v>SEA2</v>
      </c>
      <c r="LZ94" t="str">
        <f t="shared" ref="LZ94:MA94" si="258">LZ12</f>
        <v>ACT</v>
      </c>
      <c r="MA94" t="str">
        <f t="shared" si="258"/>
        <v>SIG</v>
      </c>
      <c r="MC94" t="str">
        <f t="shared" ref="MC94" si="259">MC12</f>
        <v>SEA2</v>
      </c>
      <c r="ME94" t="str">
        <f t="shared" ref="ME94:ML94" si="260">ME12</f>
        <v>PctChg</v>
      </c>
      <c r="MF94" t="str">
        <f t="shared" si="260"/>
        <v>vStart</v>
      </c>
      <c r="MG94" t="str">
        <f t="shared" si="260"/>
        <v>lb</v>
      </c>
      <c r="MH94" t="str">
        <f t="shared" si="260"/>
        <v>Submit</v>
      </c>
      <c r="MI94" t="str">
        <f t="shared" si="260"/>
        <v>c2qty</v>
      </c>
      <c r="MJ94" t="str">
        <f t="shared" si="260"/>
        <v>safef</v>
      </c>
      <c r="MK94" t="str">
        <f t="shared" si="260"/>
        <v>FIN</v>
      </c>
      <c r="ML94" t="str">
        <f t="shared" si="260"/>
        <v>value-noDPS</v>
      </c>
      <c r="MN94" s="198" t="str">
        <f t="shared" ref="MN94" si="261">MN12</f>
        <v>PNL SIG-noDPS</v>
      </c>
      <c r="MQ94" s="198" t="str">
        <f t="shared" ref="MQ94:MR94" si="262">MQ12</f>
        <v>PNL SEA2</v>
      </c>
      <c r="MR94" s="198" t="str">
        <f t="shared" si="262"/>
        <v>PNL SEA3</v>
      </c>
      <c r="MT94" t="str">
        <f>MT12</f>
        <v>prev</v>
      </c>
      <c r="MU94">
        <f>MU12</f>
        <v>20160621</v>
      </c>
      <c r="MV94" t="str">
        <f>MV12</f>
        <v>SEA1</v>
      </c>
      <c r="MX94" t="str">
        <f>MX12</f>
        <v>SEA2</v>
      </c>
      <c r="MZ94" t="str">
        <f t="shared" ref="MZ94:NA94" si="263">MZ12</f>
        <v>ACT</v>
      </c>
      <c r="NA94" t="str">
        <f t="shared" si="263"/>
        <v>SIG</v>
      </c>
      <c r="NC94" t="str">
        <f t="shared" ref="NC94" si="264">NC12</f>
        <v>SEA2</v>
      </c>
      <c r="NE94" t="str">
        <f t="shared" ref="NE94:NL94" si="265">NE12</f>
        <v>PctChg</v>
      </c>
      <c r="NF94" t="str">
        <f t="shared" si="265"/>
        <v>vStart</v>
      </c>
      <c r="NG94" t="str">
        <f t="shared" si="265"/>
        <v>lb</v>
      </c>
      <c r="NH94" t="str">
        <f t="shared" si="265"/>
        <v>Submit</v>
      </c>
      <c r="NI94" t="str">
        <f t="shared" si="265"/>
        <v>c2qty</v>
      </c>
      <c r="NJ94" t="str">
        <f t="shared" si="265"/>
        <v>safef</v>
      </c>
      <c r="NK94" t="str">
        <f t="shared" si="265"/>
        <v>FIN</v>
      </c>
      <c r="NL94" t="str">
        <f t="shared" si="265"/>
        <v>value-noDPS</v>
      </c>
      <c r="NN94" s="198" t="str">
        <f t="shared" ref="NN94" si="266">NN12</f>
        <v>PNL SIG-noDPS</v>
      </c>
      <c r="NQ94" s="198" t="str">
        <f t="shared" ref="NQ94:NR94" si="267">NQ12</f>
        <v>PNL SEA2</v>
      </c>
      <c r="NR94" s="198" t="str">
        <f t="shared" si="267"/>
        <v>PNL SEA3</v>
      </c>
      <c r="NT94" t="str">
        <f>NT12</f>
        <v>prev</v>
      </c>
      <c r="NU94">
        <f>NU12</f>
        <v>20160622</v>
      </c>
      <c r="NV94" t="str">
        <f>NV12</f>
        <v>SEA1</v>
      </c>
      <c r="NX94" t="str">
        <f>NX12</f>
        <v>SEA2</v>
      </c>
      <c r="NZ94" t="str">
        <f t="shared" ref="NZ94:OA94" si="268">NZ12</f>
        <v>ACT</v>
      </c>
      <c r="OA94" t="str">
        <f t="shared" si="268"/>
        <v>SIG</v>
      </c>
      <c r="OC94" t="str">
        <f t="shared" ref="OC94" si="269">OC12</f>
        <v>SEA2</v>
      </c>
      <c r="OE94" t="str">
        <f t="shared" ref="OE94:OL94" si="270">OE12</f>
        <v>PctChg</v>
      </c>
      <c r="OF94" t="str">
        <f t="shared" si="270"/>
        <v>vStart</v>
      </c>
      <c r="OG94" t="str">
        <f t="shared" si="270"/>
        <v>lb</v>
      </c>
      <c r="OH94" t="str">
        <f t="shared" si="270"/>
        <v>Submit</v>
      </c>
      <c r="OI94" t="str">
        <f t="shared" si="270"/>
        <v>c2qty</v>
      </c>
      <c r="OJ94" t="str">
        <f t="shared" si="270"/>
        <v>safef</v>
      </c>
      <c r="OK94" t="str">
        <f t="shared" si="270"/>
        <v>FIN</v>
      </c>
      <c r="OL94" t="str">
        <f t="shared" si="270"/>
        <v>value-noDPS</v>
      </c>
      <c r="ON94" s="198" t="str">
        <f t="shared" ref="ON94" si="271">ON12</f>
        <v>PNL SIG-noDPS</v>
      </c>
      <c r="OQ94" s="198" t="str">
        <f t="shared" ref="OQ94:OR94" si="272">OQ12</f>
        <v>PNL SEA2</v>
      </c>
      <c r="OR94" s="198" t="str">
        <f t="shared" si="272"/>
        <v>PNL SEA3</v>
      </c>
    </row>
    <row r="95" spans="1:408"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1334242.4366523982</v>
      </c>
      <c r="CH95" s="139">
        <f>SUM(CH96:CH123)</f>
        <v>3125.788310916997</v>
      </c>
      <c r="CI95" s="139">
        <f>SUM(CI96:CI123)</f>
        <v>2356.5708170220469</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1334242.4366523982</v>
      </c>
      <c r="CY95" s="199">
        <f>SUM(CY96:CY173)</f>
        <v>-6147.3019736020169</v>
      </c>
      <c r="CZ95" s="199">
        <f>SUM(CZ96:CZ123)</f>
        <v>-4650.8783841392824</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1334242.4366523982</v>
      </c>
      <c r="DP95" s="199">
        <f>SUM(DP96:DP173)</f>
        <v>453.32282245106046</v>
      </c>
      <c r="DQ95" s="199">
        <f>SUM(DQ96:DQ123)</f>
        <v>338.59766252936993</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v>0.5714285714285714</v>
      </c>
      <c r="KY95" s="197"/>
      <c r="KZ95" s="197">
        <v>0</v>
      </c>
      <c r="LA95" s="194">
        <v>1</v>
      </c>
      <c r="LB95" s="194"/>
      <c r="LC95" s="194">
        <v>0</v>
      </c>
      <c r="LD95" s="241"/>
      <c r="LE95" s="128"/>
      <c r="LF95" s="128"/>
      <c r="LG95" s="128"/>
      <c r="LH95" s="128"/>
      <c r="LI95" s="128"/>
      <c r="LJ95" s="190"/>
      <c r="LK95" s="128"/>
      <c r="LL95" s="195">
        <v>1641340.6690729165</v>
      </c>
      <c r="LM95" s="195"/>
      <c r="LN95" s="199">
        <v>0</v>
      </c>
      <c r="LO95" s="199"/>
      <c r="LP95" s="199"/>
      <c r="LQ95" s="199">
        <v>0</v>
      </c>
      <c r="LR95" s="199">
        <v>0</v>
      </c>
      <c r="LT95" s="128" t="s">
        <v>1201</v>
      </c>
      <c r="LU95" s="197">
        <f>COUNTIF(LU96:LU123,1)/28</f>
        <v>0</v>
      </c>
      <c r="LV95" s="197">
        <f>COUNTIF(LV96:LV123,1)/28</f>
        <v>0.5714285714285714</v>
      </c>
      <c r="LW95" s="197"/>
      <c r="LX95" s="197">
        <f>COUNTIF(LX96:LX123,1)/28</f>
        <v>0.5714285714285714</v>
      </c>
      <c r="LY95" s="197"/>
      <c r="LZ95" s="197">
        <f>COUNTIF(LZ96:LZ123,1)/28</f>
        <v>0</v>
      </c>
      <c r="MA95" s="194">
        <f>SUM(MA96:MA123)/28</f>
        <v>1</v>
      </c>
      <c r="MB95" s="194"/>
      <c r="MC95" s="194">
        <f>SUM(MC96:MC123)/28</f>
        <v>0</v>
      </c>
      <c r="MD95" s="241"/>
      <c r="ME95" s="128"/>
      <c r="MF95" s="128"/>
      <c r="MG95" s="128"/>
      <c r="MH95" s="128"/>
      <c r="MI95" s="128"/>
      <c r="MJ95" s="190">
        <v>0.25</v>
      </c>
      <c r="MK95" s="128"/>
      <c r="ML95" s="195">
        <f>SUM(ML96:ML173)</f>
        <v>1334242.4366523982</v>
      </c>
      <c r="MM95" s="195"/>
      <c r="MN95" s="199">
        <f>SUM(MN96:MN173)</f>
        <v>0</v>
      </c>
      <c r="MO95" s="199"/>
      <c r="MP95" s="199"/>
      <c r="MQ95" s="199">
        <f>SUM(MQ96:MQ123)</f>
        <v>0</v>
      </c>
      <c r="MR95" s="199">
        <f>SUM(MR96:MR123)</f>
        <v>0</v>
      </c>
      <c r="MT95" s="128" t="s">
        <v>1201</v>
      </c>
      <c r="MU95" s="197">
        <f>COUNTIF(MU96:MU123,1)/28</f>
        <v>0</v>
      </c>
      <c r="MV95" s="197">
        <f>COUNTIF(MV96:MV123,1)/28</f>
        <v>0.5714285714285714</v>
      </c>
      <c r="MW95" s="197"/>
      <c r="MX95" s="197">
        <f>COUNTIF(MX96:MX123,1)/28</f>
        <v>0.5714285714285714</v>
      </c>
      <c r="MY95" s="197"/>
      <c r="MZ95" s="197">
        <f>COUNTIF(MZ96:MZ123,1)/28</f>
        <v>0</v>
      </c>
      <c r="NA95" s="194">
        <f>SUM(NA96:NA123)/28</f>
        <v>1</v>
      </c>
      <c r="NB95" s="194"/>
      <c r="NC95" s="194">
        <f>SUM(NC96:NC123)/28</f>
        <v>0</v>
      </c>
      <c r="ND95" s="241"/>
      <c r="NE95" s="128"/>
      <c r="NF95" s="128"/>
      <c r="NG95" s="128"/>
      <c r="NH95" s="128"/>
      <c r="NI95" s="128"/>
      <c r="NJ95" s="190">
        <v>0.25</v>
      </c>
      <c r="NK95" s="128"/>
      <c r="NL95" s="195">
        <f>SUM(NL96:NL173)</f>
        <v>1334242.4366523982</v>
      </c>
      <c r="NM95" s="195"/>
      <c r="NN95" s="199">
        <f>SUM(NN96:NN173)</f>
        <v>0</v>
      </c>
      <c r="NO95" s="199"/>
      <c r="NP95" s="199"/>
      <c r="NQ95" s="199">
        <f>SUM(NQ96:NQ123)</f>
        <v>0</v>
      </c>
      <c r="NR95" s="199">
        <f>SUM(NR96:NR123)</f>
        <v>0</v>
      </c>
      <c r="NT95" s="128" t="s">
        <v>1201</v>
      </c>
      <c r="NU95" s="197">
        <f>COUNTIF(NU96:NU123,1)/28</f>
        <v>0</v>
      </c>
      <c r="NV95" s="197">
        <f>COUNTIF(NV96:NV123,1)/28</f>
        <v>0.5714285714285714</v>
      </c>
      <c r="NW95" s="197"/>
      <c r="NX95" s="197">
        <f>COUNTIF(NX96:NX123,1)/28</f>
        <v>0.5714285714285714</v>
      </c>
      <c r="NY95" s="197"/>
      <c r="NZ95" s="197">
        <f>COUNTIF(NZ96:NZ123,1)/28</f>
        <v>0</v>
      </c>
      <c r="OA95" s="194">
        <f>SUM(OA96:OA123)/28</f>
        <v>1</v>
      </c>
      <c r="OB95" s="194"/>
      <c r="OC95" s="194">
        <f>SUM(OC96:OC123)/28</f>
        <v>0</v>
      </c>
      <c r="OD95" s="241"/>
      <c r="OE95" s="128"/>
      <c r="OF95" s="128"/>
      <c r="OG95" s="128"/>
      <c r="OH95" s="128"/>
      <c r="OI95" s="128"/>
      <c r="OJ95" s="190">
        <v>0.25</v>
      </c>
      <c r="OK95" s="128"/>
      <c r="OL95" s="195">
        <f>SUM(OL96:OL173)</f>
        <v>1334242.4366523982</v>
      </c>
      <c r="OM95" s="195"/>
      <c r="ON95" s="199">
        <f>SUM(ON96:ON173)</f>
        <v>0</v>
      </c>
      <c r="OO95" s="199"/>
      <c r="OP95" s="199"/>
      <c r="OQ95" s="199">
        <f>SUM(OQ96:OQ123)</f>
        <v>0</v>
      </c>
      <c r="OR95" s="199">
        <f>SUM(OR96:OR123)</f>
        <v>0</v>
      </c>
    </row>
    <row r="96" spans="1:408" x14ac:dyDescent="0.25">
      <c r="A96" t="s">
        <v>1165</v>
      </c>
      <c r="B96" s="167" t="s">
        <v>22</v>
      </c>
      <c r="D96" s="117" t="s">
        <v>788</v>
      </c>
      <c r="E96">
        <v>50</v>
      </c>
      <c r="F96" t="e">
        <f>IF(#REF!="","FALSE","TRUE")</f>
        <v>#REF!</v>
      </c>
      <c r="G96">
        <f>ROUND(MARGIN!$J15,0)</f>
        <v>7</v>
      </c>
      <c r="H96">
        <v>18</v>
      </c>
      <c r="I96" t="e">
        <f>-#REF!+J96</f>
        <v>#REF!</v>
      </c>
      <c r="J96">
        <v>-1</v>
      </c>
      <c r="K96" s="117" t="s">
        <v>788</v>
      </c>
      <c r="L96">
        <v>50</v>
      </c>
      <c r="M96" t="str">
        <f t="shared" ref="M96:M123" si="273">IF(J96="","FALSE","TRUE")</f>
        <v>TRUE</v>
      </c>
      <c r="N96">
        <f>ROUND(MARGIN!$J15,0)</f>
        <v>7</v>
      </c>
      <c r="P96">
        <f t="shared" ref="P96:P123" si="274">-J96+Q96</f>
        <v>0</v>
      </c>
      <c r="Q96">
        <v>-1</v>
      </c>
      <c r="T96" s="117" t="s">
        <v>788</v>
      </c>
      <c r="U96">
        <v>50</v>
      </c>
      <c r="V96" t="str">
        <f t="shared" ref="V96:V123" si="275">IF(Q96="","FALSE","TRUE")</f>
        <v>TRUE</v>
      </c>
      <c r="W96">
        <f>ROUND(MARGIN!$J15,0)</f>
        <v>7</v>
      </c>
      <c r="Z96">
        <f t="shared" ref="Z96:Z123" si="276">-Q96+AA96</f>
        <v>2</v>
      </c>
      <c r="AA96">
        <v>1</v>
      </c>
      <c r="AD96" s="117" t="s">
        <v>962</v>
      </c>
      <c r="AE96">
        <v>50</v>
      </c>
      <c r="AF96" t="str">
        <f t="shared" ref="AF96:AF123" si="277">IF(AA96="","FALSE","TRUE")</f>
        <v>TRUE</v>
      </c>
      <c r="AG96">
        <f>ROUND(MARGIN!$J15,0)</f>
        <v>7</v>
      </c>
      <c r="AH96">
        <f t="shared" ref="AH96:AH123" si="278">IF(ABS(AA96+AB96)=2,ROUND(AG96*(1+$X$13),0),IF(AB96="",AG96,ROUND(AG96*(1+-$AH$13),0)))</f>
        <v>7</v>
      </c>
      <c r="AK96">
        <f t="shared" ref="AK96:AK123" si="279">-AA96+AL96</f>
        <v>-2</v>
      </c>
      <c r="AL96">
        <v>-1</v>
      </c>
      <c r="AO96" s="117" t="s">
        <v>962</v>
      </c>
      <c r="AP96">
        <v>50</v>
      </c>
      <c r="AQ96" t="str">
        <f t="shared" ref="AQ96:AQ123" si="280">IF(AL96="","FALSE","TRUE")</f>
        <v>TRUE</v>
      </c>
      <c r="AR96">
        <f>ROUND(MARGIN!$J15,0)</f>
        <v>7</v>
      </c>
      <c r="AS96">
        <f t="shared" ref="AS96:AS123" si="281">IF(ABS(AL96+AM96)=2,ROUND(AR96*(1+$X$13),0),IF(AM96="",AR96,ROUND(AR96*(1+-$AH$13),0)))</f>
        <v>7</v>
      </c>
      <c r="AV96">
        <f t="shared" ref="AV96:AV123" si="282">-AL96+AW96</f>
        <v>0</v>
      </c>
      <c r="AW96">
        <v>-1</v>
      </c>
      <c r="AZ96" s="117" t="s">
        <v>962</v>
      </c>
      <c r="BA96">
        <v>50</v>
      </c>
      <c r="BB96" t="str">
        <f t="shared" ref="BB96:BB123" si="283">IF(AW96="","FALSE","TRUE")</f>
        <v>TRUE</v>
      </c>
      <c r="BC96">
        <f>ROUND(MARGIN!$J15,0)</f>
        <v>7</v>
      </c>
      <c r="BD96">
        <f t="shared" ref="BD96:BD123" si="284">IF(ABS(AW96+AX96)=2,ROUND(BC96*(1+$X$13),0),IF(AX96="",BC96,ROUND(BC96*(1+-$AH$13),0)))</f>
        <v>7</v>
      </c>
      <c r="BG96">
        <f t="shared" ref="BG96:BG123" si="285">-AW96+BH96</f>
        <v>1</v>
      </c>
      <c r="BL96" s="117" t="s">
        <v>962</v>
      </c>
      <c r="BM96">
        <v>50</v>
      </c>
      <c r="BN96" t="str">
        <f t="shared" ref="BN96:BN123" si="286">IF(BH96="","FALSE","TRUE")</f>
        <v>FALSE</v>
      </c>
      <c r="BO96">
        <f>ROUND(MARGIN!$J15,0)</f>
        <v>7</v>
      </c>
      <c r="BP96">
        <f t="shared" ref="BP96:BP123" si="287">IF(ABS(BH96+BI96)=2,ROUND(BO96*(1+$X$13),0),IF(BI96="",BO96,ROUND(BO96*(1+-$AH$13),0)))</f>
        <v>7</v>
      </c>
      <c r="BT96">
        <f t="shared" ref="BT96:BT123" si="288">-BI96+BU96</f>
        <v>-1</v>
      </c>
      <c r="BU96">
        <v>-1</v>
      </c>
      <c r="BV96">
        <v>-1</v>
      </c>
      <c r="BW96">
        <v>-1</v>
      </c>
      <c r="BX96">
        <f t="shared" ref="BX96:BX123" si="289">IF(BU96=BW96,1,0)</f>
        <v>1</v>
      </c>
      <c r="BY96">
        <f t="shared" ref="BY96:BY123" si="290">IF(BW96=BV96,1,0)</f>
        <v>1</v>
      </c>
      <c r="BZ96" s="187">
        <v>-3.3833771570200002E-3</v>
      </c>
      <c r="CA96" s="117" t="s">
        <v>962</v>
      </c>
      <c r="CB96">
        <v>50</v>
      </c>
      <c r="CC96" t="str">
        <f t="shared" ref="CC96:CC123" si="291">IF(BU96="","FALSE","TRUE")</f>
        <v>TRUE</v>
      </c>
      <c r="CD96">
        <f>ROUND(MARGIN!$J12,0)</f>
        <v>7</v>
      </c>
      <c r="CE96">
        <f t="shared" ref="CE96:CE123" si="292">IF(ABS(BU96+BW96)=2,ROUND(CD96*(1+$X$13),0),IF(BW96="",CD96,ROUND(CD96*(1+-$AH$13),0)))</f>
        <v>9</v>
      </c>
      <c r="CF96">
        <f>CD96</f>
        <v>7</v>
      </c>
      <c r="CG96" s="139">
        <f>CF96*10000*MARGIN!$G12/MARGIN!$D12</f>
        <v>52092.378912000007</v>
      </c>
      <c r="CH96" s="145">
        <f t="shared" ref="CH96:CH123" si="293">IF(BX96=1,ABS(CG96*BZ96),-ABS(CG96*BZ96))</f>
        <v>176.24816486569119</v>
      </c>
      <c r="CI96" s="145">
        <f t="shared" ref="CI96:CI123" si="294">IF(BY96=1,ABS(CG96*BZ96),-ABS(CG96*BZ96))</f>
        <v>176.24816486569119</v>
      </c>
      <c r="CK96">
        <f t="shared" ref="CK96:CK123" si="295">-BU96+CL96</f>
        <v>0</v>
      </c>
      <c r="CL96">
        <v>-1</v>
      </c>
      <c r="CM96">
        <v>-1</v>
      </c>
      <c r="CN96">
        <v>1</v>
      </c>
      <c r="CO96">
        <f t="shared" ref="CO96:CO123" si="296">IF(CL96=CN96,1,0)</f>
        <v>0</v>
      </c>
      <c r="CP96">
        <f t="shared" ref="CP96:CP123" si="297">IF(CN96=CM96,1,0)</f>
        <v>0</v>
      </c>
      <c r="CQ96">
        <v>5.8157128267200004E-3</v>
      </c>
      <c r="CR96" s="117" t="s">
        <v>1189</v>
      </c>
      <c r="CS96">
        <v>50</v>
      </c>
      <c r="CT96" t="str">
        <f t="shared" ref="CT96:CT123" si="298">IF(CL96="","FALSE","TRUE")</f>
        <v>TRUE</v>
      </c>
      <c r="CU96">
        <f>ROUND(MARGIN!$J12,0)</f>
        <v>7</v>
      </c>
      <c r="CV96">
        <f>ROUND(IF(CL96=CM96,CU96*(1+$CV$95),CU96*(1-$CV$95)),0)</f>
        <v>9</v>
      </c>
      <c r="CW96">
        <f>CU96</f>
        <v>7</v>
      </c>
      <c r="CX96" s="139">
        <f>CW96*10000*MARGIN!$G12/MARGIN!$D12</f>
        <v>52092.378912000007</v>
      </c>
      <c r="CY96" s="200">
        <f t="shared" ref="CY96:CY123" si="299">IF(CO96=1,ABS(CX96*CQ96),-ABS(CX96*CQ96))</f>
        <v>-302.9543162128769</v>
      </c>
      <c r="CZ96" s="200">
        <f t="shared" ref="CZ96:CZ123" si="300">IF(CP96=1,ABS(CX96*CQ96),-ABS(CX96*CQ96))</f>
        <v>-302.9543162128769</v>
      </c>
      <c r="DB96">
        <f t="shared" ref="DB96:DB123" si="301">-CL96+DC96</f>
        <v>0</v>
      </c>
      <c r="DC96">
        <v>-1</v>
      </c>
      <c r="DD96">
        <v>-1</v>
      </c>
      <c r="DE96">
        <v>1</v>
      </c>
      <c r="DF96">
        <f t="shared" ref="DF96:DF123" si="302">IF(DC96=DE96,1,0)</f>
        <v>0</v>
      </c>
      <c r="DG96">
        <f t="shared" ref="DG96:DG123" si="303">IF(DE96=DD96,1,0)</f>
        <v>0</v>
      </c>
      <c r="DH96">
        <v>4.2119910119099999E-3</v>
      </c>
      <c r="DI96" s="117" t="s">
        <v>1189</v>
      </c>
      <c r="DJ96">
        <v>50</v>
      </c>
      <c r="DK96" t="str">
        <f t="shared" ref="DK96:DK123" si="304">IF(DC96="","FALSE","TRUE")</f>
        <v>TRUE</v>
      </c>
      <c r="DL96">
        <f>ROUND(MARGIN!$J12,0)</f>
        <v>7</v>
      </c>
      <c r="DM96">
        <f>ROUND(IF(DC96=DD96,DL96*(1+$CV$95),DL96*(1-$CV$95)),0)</f>
        <v>9</v>
      </c>
      <c r="DN96">
        <f>DL96</f>
        <v>7</v>
      </c>
      <c r="DO96" s="139">
        <f>DN96*10000*MARGIN!$G12/MARGIN!$D12</f>
        <v>52092.378912000007</v>
      </c>
      <c r="DP96" s="200">
        <f t="shared" ref="DP96:DP123" si="305">IF(DF96=1,ABS(DO96*DH96),-ABS(DO96*DH96))</f>
        <v>-219.41263176635405</v>
      </c>
      <c r="DQ96" s="200">
        <f t="shared" ref="DQ96:DQ123" si="306">IF(DG96=1,ABS(DO96*DH96),-ABS(DO96*DH96))</f>
        <v>-219.41263176635405</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1283</v>
      </c>
      <c r="KI96">
        <v>8</v>
      </c>
      <c r="KJ96">
        <v>6</v>
      </c>
      <c r="KK96">
        <v>8</v>
      </c>
      <c r="KL96" s="139">
        <v>59655.572352000003</v>
      </c>
      <c r="KM96" s="139"/>
      <c r="KN96" s="200">
        <v>0</v>
      </c>
      <c r="KO96" s="200"/>
      <c r="KP96" s="200"/>
      <c r="KQ96" s="200">
        <v>0</v>
      </c>
      <c r="KR96" s="200">
        <v>0</v>
      </c>
      <c r="KT96">
        <v>0</v>
      </c>
      <c r="KX96">
        <v>1</v>
      </c>
      <c r="LA96">
        <v>1</v>
      </c>
      <c r="LC96">
        <v>0</v>
      </c>
      <c r="LF96" s="117"/>
      <c r="LG96">
        <v>50</v>
      </c>
      <c r="LH96" t="s">
        <v>1283</v>
      </c>
      <c r="LI96">
        <v>8</v>
      </c>
      <c r="LK96">
        <v>8</v>
      </c>
      <c r="LL96" s="139">
        <v>59655.572352000003</v>
      </c>
      <c r="LM96" s="139"/>
      <c r="LN96" s="200">
        <v>0</v>
      </c>
      <c r="LO96" s="200"/>
      <c r="LP96" s="200"/>
      <c r="LQ96" s="200">
        <v>0</v>
      </c>
      <c r="LR96" s="200">
        <v>0</v>
      </c>
      <c r="LT96">
        <f t="shared" ref="LT96:LT123" si="307">-LE96+LU96</f>
        <v>0</v>
      </c>
      <c r="LV96">
        <v>1</v>
      </c>
      <c r="LX96">
        <v>1</v>
      </c>
      <c r="MA96">
        <f t="shared" ref="MA96:MA101" si="308">IF(LU96=LZ96,1,0)</f>
        <v>1</v>
      </c>
      <c r="MC96">
        <f>IF(LZ96=LX96,1,0)</f>
        <v>0</v>
      </c>
      <c r="MF96" s="117" t="s">
        <v>1189</v>
      </c>
      <c r="MG96">
        <v>50</v>
      </c>
      <c r="MH96" t="str">
        <f t="shared" ref="MH96:MH101" si="309">IF(LU96="","FALSE","TRUE")</f>
        <v>FALSE</v>
      </c>
      <c r="MI96">
        <f>ROUND(MARGIN!$J12,0)</f>
        <v>7</v>
      </c>
      <c r="MJ96">
        <f>ROUND(IF(LU96=LX96,MI96*(1+$CV$95),MI96*(1-$CV$95)),0)</f>
        <v>5</v>
      </c>
      <c r="MK96">
        <f>MI96</f>
        <v>7</v>
      </c>
      <c r="ML96" s="139">
        <f>MK96*10000*MARGIN!$G12/MARGIN!$D12</f>
        <v>52092.378912000007</v>
      </c>
      <c r="MM96" s="139"/>
      <c r="MN96" s="200">
        <f t="shared" ref="MN96:MN101" si="310">IF(MA96=1,ABS(ML96*ME96),-ABS(ML96*ME96))</f>
        <v>0</v>
      </c>
      <c r="MO96" s="200"/>
      <c r="MP96" s="200"/>
      <c r="MQ96" s="200">
        <f t="shared" ref="MQ96:MQ123" si="311">IF(MC96=1,ABS(ML96*ME96),-ABS(ML96*ME96))</f>
        <v>0</v>
      </c>
      <c r="MR96" s="200">
        <f t="shared" ref="MR96:MR101" si="312">IF(ME96=1,ABS(MN96*MF96),-ABS(MN96*MF96))</f>
        <v>0</v>
      </c>
      <c r="MT96">
        <f t="shared" ref="MT96:MT123" si="313">-ME96+MU96</f>
        <v>0</v>
      </c>
      <c r="MV96">
        <v>1</v>
      </c>
      <c r="MX96">
        <v>1</v>
      </c>
      <c r="NA96">
        <f t="shared" ref="NA96:NA101" si="314">IF(MU96=MZ96,1,0)</f>
        <v>1</v>
      </c>
      <c r="NC96">
        <f>IF(MZ96=MX96,1,0)</f>
        <v>0</v>
      </c>
      <c r="NF96" s="117" t="s">
        <v>1189</v>
      </c>
      <c r="NG96">
        <v>50</v>
      </c>
      <c r="NH96" t="str">
        <f t="shared" ref="NH96:NH101" si="315">IF(MU96="","FALSE","TRUE")</f>
        <v>FALSE</v>
      </c>
      <c r="NI96">
        <f>ROUND(MARGIN!$J12,0)</f>
        <v>7</v>
      </c>
      <c r="NJ96">
        <f>ROUND(IF(MU96=MX96,NI96*(1+$CV$95),NI96*(1-$CV$95)),0)</f>
        <v>5</v>
      </c>
      <c r="NK96">
        <f>NI96</f>
        <v>7</v>
      </c>
      <c r="NL96" s="139">
        <f>NK96*10000*MARGIN!$G12/MARGIN!$D12</f>
        <v>52092.378912000007</v>
      </c>
      <c r="NM96" s="139"/>
      <c r="NN96" s="200">
        <f t="shared" ref="NN96:NN101" si="316">IF(NA96=1,ABS(NL96*NE96),-ABS(NL96*NE96))</f>
        <v>0</v>
      </c>
      <c r="NO96" s="200"/>
      <c r="NP96" s="200"/>
      <c r="NQ96" s="200">
        <f t="shared" ref="NQ96:NQ123" si="317">IF(NC96=1,ABS(NL96*NE96),-ABS(NL96*NE96))</f>
        <v>0</v>
      </c>
      <c r="NR96" s="200">
        <f t="shared" ref="NR96:NR101" si="318">IF(NE96=1,ABS(NN96*NF96),-ABS(NN96*NF96))</f>
        <v>0</v>
      </c>
      <c r="NT96">
        <f t="shared" ref="NT96:NT123" si="319">-NE96+NU96</f>
        <v>0</v>
      </c>
      <c r="NV96">
        <v>1</v>
      </c>
      <c r="NX96">
        <v>1</v>
      </c>
      <c r="OA96">
        <f t="shared" ref="OA96:OA101" si="320">IF(NU96=NZ96,1,0)</f>
        <v>1</v>
      </c>
      <c r="OC96">
        <f>IF(NZ96=NX96,1,0)</f>
        <v>0</v>
      </c>
      <c r="OF96" s="117" t="s">
        <v>1189</v>
      </c>
      <c r="OG96">
        <v>50</v>
      </c>
      <c r="OH96" t="str">
        <f t="shared" ref="OH96:OH101" si="321">IF(NU96="","FALSE","TRUE")</f>
        <v>FALSE</v>
      </c>
      <c r="OI96">
        <f>ROUND(MARGIN!$J12,0)</f>
        <v>7</v>
      </c>
      <c r="OJ96">
        <f>ROUND(IF(NU96=NX96,OI96*(1+$CV$95),OI96*(1-$CV$95)),0)</f>
        <v>5</v>
      </c>
      <c r="OK96">
        <f>OI96</f>
        <v>7</v>
      </c>
      <c r="OL96" s="139">
        <f>OK96*10000*MARGIN!$G12/MARGIN!$D12</f>
        <v>52092.378912000007</v>
      </c>
      <c r="OM96" s="139"/>
      <c r="ON96" s="200">
        <f t="shared" ref="ON96:ON101" si="322">IF(OA96=1,ABS(OL96*OE96),-ABS(OL96*OE96))</f>
        <v>0</v>
      </c>
      <c r="OO96" s="200"/>
      <c r="OP96" s="200"/>
      <c r="OQ96" s="200">
        <f t="shared" ref="OQ96:OQ123" si="323">IF(OC96=1,ABS(OL96*OE96),-ABS(OL96*OE96))</f>
        <v>0</v>
      </c>
      <c r="OR96" s="200">
        <f t="shared" ref="OR96:OR101" si="324">IF(OE96=1,ABS(ON96*OF96),-ABS(ON96*OF96))</f>
        <v>0</v>
      </c>
    </row>
    <row r="97" spans="1:408" x14ac:dyDescent="0.25">
      <c r="A97" s="186" t="s">
        <v>1207</v>
      </c>
      <c r="B97" s="167" t="s">
        <v>23</v>
      </c>
      <c r="D97" s="117" t="s">
        <v>788</v>
      </c>
      <c r="E97">
        <v>50</v>
      </c>
      <c r="F97" t="e">
        <f>IF(#REF!="","FALSE","TRUE")</f>
        <v>#REF!</v>
      </c>
      <c r="G97">
        <f>ROUND(MARGIN!$J28,0)</f>
        <v>4</v>
      </c>
      <c r="I97" t="e">
        <f>-#REF!+J97</f>
        <v>#REF!</v>
      </c>
      <c r="J97">
        <v>1</v>
      </c>
      <c r="K97" s="117" t="s">
        <v>788</v>
      </c>
      <c r="L97">
        <v>50</v>
      </c>
      <c r="M97" t="str">
        <f t="shared" si="273"/>
        <v>TRUE</v>
      </c>
      <c r="N97">
        <f>ROUND(MARGIN!$J28,0)</f>
        <v>4</v>
      </c>
      <c r="P97">
        <f t="shared" si="274"/>
        <v>0</v>
      </c>
      <c r="Q97">
        <v>1</v>
      </c>
      <c r="T97" s="117" t="s">
        <v>788</v>
      </c>
      <c r="U97">
        <v>50</v>
      </c>
      <c r="V97" t="str">
        <f t="shared" si="275"/>
        <v>TRUE</v>
      </c>
      <c r="W97">
        <f>ROUND(MARGIN!$J28,0)</f>
        <v>4</v>
      </c>
      <c r="Z97">
        <f t="shared" si="276"/>
        <v>0</v>
      </c>
      <c r="AA97">
        <v>1</v>
      </c>
      <c r="AD97" s="117" t="s">
        <v>962</v>
      </c>
      <c r="AE97">
        <v>50</v>
      </c>
      <c r="AF97" t="str">
        <f t="shared" si="277"/>
        <v>TRUE</v>
      </c>
      <c r="AG97">
        <f>ROUND(MARGIN!$J28,0)</f>
        <v>4</v>
      </c>
      <c r="AH97">
        <f t="shared" si="278"/>
        <v>4</v>
      </c>
      <c r="AK97">
        <f t="shared" si="279"/>
        <v>0</v>
      </c>
      <c r="AL97">
        <v>1</v>
      </c>
      <c r="AO97" s="117" t="s">
        <v>962</v>
      </c>
      <c r="AP97">
        <v>50</v>
      </c>
      <c r="AQ97" t="str">
        <f t="shared" si="280"/>
        <v>TRUE</v>
      </c>
      <c r="AR97">
        <f>ROUND(MARGIN!$J28,0)</f>
        <v>4</v>
      </c>
      <c r="AS97">
        <f t="shared" si="281"/>
        <v>4</v>
      </c>
      <c r="AV97">
        <f t="shared" si="282"/>
        <v>0</v>
      </c>
      <c r="AW97">
        <v>1</v>
      </c>
      <c r="AZ97" s="117" t="s">
        <v>962</v>
      </c>
      <c r="BA97">
        <v>50</v>
      </c>
      <c r="BB97" t="str">
        <f t="shared" si="283"/>
        <v>TRUE</v>
      </c>
      <c r="BC97">
        <f>ROUND(MARGIN!$J28,0)</f>
        <v>4</v>
      </c>
      <c r="BD97">
        <f t="shared" si="284"/>
        <v>4</v>
      </c>
      <c r="BG97">
        <f t="shared" si="285"/>
        <v>-1</v>
      </c>
      <c r="BL97" s="117" t="s">
        <v>962</v>
      </c>
      <c r="BM97">
        <v>50</v>
      </c>
      <c r="BN97" t="str">
        <f t="shared" si="286"/>
        <v>FALSE</v>
      </c>
      <c r="BO97">
        <f>ROUND(MARGIN!$J28,0)</f>
        <v>4</v>
      </c>
      <c r="BP97">
        <f t="shared" si="287"/>
        <v>4</v>
      </c>
      <c r="BT97">
        <f t="shared" si="288"/>
        <v>1</v>
      </c>
      <c r="BU97">
        <v>1</v>
      </c>
      <c r="BV97">
        <v>1</v>
      </c>
      <c r="BW97">
        <v>-1</v>
      </c>
      <c r="BX97">
        <f t="shared" si="289"/>
        <v>0</v>
      </c>
      <c r="BY97">
        <f t="shared" si="290"/>
        <v>0</v>
      </c>
      <c r="BZ97" s="187">
        <v>-1.3062591165E-2</v>
      </c>
      <c r="CA97" s="117" t="s">
        <v>962</v>
      </c>
      <c r="CB97">
        <v>50</v>
      </c>
      <c r="CC97" t="str">
        <f t="shared" si="291"/>
        <v>TRUE</v>
      </c>
      <c r="CD97">
        <f>ROUND(MARGIN!$J13,0)</f>
        <v>3</v>
      </c>
      <c r="CE97">
        <f t="shared" si="292"/>
        <v>2</v>
      </c>
      <c r="CF97">
        <f t="shared" ref="CF97:CF123" si="325">CD97</f>
        <v>3</v>
      </c>
      <c r="CG97" s="139">
        <f>CF97*10000*MARGIN!$G13/MARGIN!$D13</f>
        <v>43985.921403000008</v>
      </c>
      <c r="CH97" s="145">
        <f t="shared" si="293"/>
        <v>-574.57010830321235</v>
      </c>
      <c r="CI97" s="145">
        <f t="shared" si="294"/>
        <v>-574.57010830321235</v>
      </c>
      <c r="CK97">
        <f t="shared" si="295"/>
        <v>-2</v>
      </c>
      <c r="CL97">
        <v>-1</v>
      </c>
      <c r="CM97">
        <v>1</v>
      </c>
      <c r="CN97">
        <v>-1</v>
      </c>
      <c r="CO97">
        <f t="shared" si="296"/>
        <v>1</v>
      </c>
      <c r="CP97">
        <f t="shared" si="297"/>
        <v>0</v>
      </c>
      <c r="CQ97">
        <v>-4.85030092181E-3</v>
      </c>
      <c r="CR97" s="117" t="s">
        <v>1189</v>
      </c>
      <c r="CS97">
        <v>50</v>
      </c>
      <c r="CT97" t="str">
        <f t="shared" si="298"/>
        <v>TRUE</v>
      </c>
      <c r="CU97">
        <f>ROUND(MARGIN!$J13,0)</f>
        <v>3</v>
      </c>
      <c r="CV97">
        <f t="shared" ref="CV97:CV123" si="326">ROUND(IF(CL97=CM97,CU97*(1+$CV$95),CU97*(1-$CV$95)),0)</f>
        <v>2</v>
      </c>
      <c r="CW97">
        <f t="shared" ref="CW97:CW123" si="327">CU97</f>
        <v>3</v>
      </c>
      <c r="CX97" s="139">
        <f>CW97*10000*MARGIN!$G13/MARGIN!$D13</f>
        <v>43985.921403000008</v>
      </c>
      <c r="CY97" s="200">
        <f t="shared" si="299"/>
        <v>213.34495512763314</v>
      </c>
      <c r="CZ97" s="200">
        <f t="shared" si="300"/>
        <v>-213.34495512763314</v>
      </c>
      <c r="DB97">
        <f t="shared" si="301"/>
        <v>2</v>
      </c>
      <c r="DC97">
        <v>1</v>
      </c>
      <c r="DD97">
        <v>1</v>
      </c>
      <c r="DE97">
        <v>-1</v>
      </c>
      <c r="DF97">
        <f t="shared" si="302"/>
        <v>0</v>
      </c>
      <c r="DG97">
        <f t="shared" si="303"/>
        <v>0</v>
      </c>
      <c r="DH97">
        <v>-5.1189139532499999E-3</v>
      </c>
      <c r="DI97" s="117" t="s">
        <v>1189</v>
      </c>
      <c r="DJ97">
        <v>50</v>
      </c>
      <c r="DK97" t="str">
        <f t="shared" si="304"/>
        <v>TRUE</v>
      </c>
      <c r="DL97">
        <f>ROUND(MARGIN!$J13,0)</f>
        <v>3</v>
      </c>
      <c r="DM97">
        <f t="shared" ref="DM97:DM123" si="328">ROUND(IF(DC97=DD97,DL97*(1+$CV$95),DL97*(1-$CV$95)),0)</f>
        <v>4</v>
      </c>
      <c r="DN97">
        <f t="shared" ref="DN97:DN123" si="329">DL97</f>
        <v>3</v>
      </c>
      <c r="DO97" s="139">
        <f>DN97*10000*MARGIN!$G13/MARGIN!$D13</f>
        <v>43985.921403000008</v>
      </c>
      <c r="DP97" s="200">
        <f t="shared" si="305"/>
        <v>-225.16014681637455</v>
      </c>
      <c r="DQ97" s="200">
        <f t="shared" si="306"/>
        <v>-225.16014681637455</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1283</v>
      </c>
      <c r="KI97">
        <v>4</v>
      </c>
      <c r="KJ97">
        <v>3</v>
      </c>
      <c r="KK97">
        <v>4</v>
      </c>
      <c r="KL97" s="139">
        <v>58696.496904000007</v>
      </c>
      <c r="KM97" s="139"/>
      <c r="KN97" s="200">
        <v>0</v>
      </c>
      <c r="KO97" s="200"/>
      <c r="KP97" s="200"/>
      <c r="KQ97" s="200">
        <v>0</v>
      </c>
      <c r="KR97" s="200">
        <v>0</v>
      </c>
      <c r="KT97">
        <v>0</v>
      </c>
      <c r="KX97">
        <v>-1</v>
      </c>
      <c r="LA97">
        <v>1</v>
      </c>
      <c r="LC97">
        <v>0</v>
      </c>
      <c r="LF97" s="117"/>
      <c r="LG97">
        <v>50</v>
      </c>
      <c r="LH97" t="s">
        <v>1283</v>
      </c>
      <c r="LI97">
        <v>4</v>
      </c>
      <c r="LK97">
        <v>4</v>
      </c>
      <c r="LL97" s="139">
        <v>58696.496904000007</v>
      </c>
      <c r="LM97" s="139"/>
      <c r="LN97" s="200">
        <v>0</v>
      </c>
      <c r="LO97" s="200"/>
      <c r="LP97" s="200"/>
      <c r="LQ97" s="200">
        <v>0</v>
      </c>
      <c r="LR97" s="200">
        <v>0</v>
      </c>
      <c r="LT97">
        <f t="shared" si="307"/>
        <v>0</v>
      </c>
      <c r="LV97">
        <v>-1</v>
      </c>
      <c r="LX97">
        <v>-1</v>
      </c>
      <c r="MA97">
        <f t="shared" si="308"/>
        <v>1</v>
      </c>
      <c r="MC97">
        <f t="shared" ref="MC97:MC101" si="330">IF(LZ97=LX97,1,0)</f>
        <v>0</v>
      </c>
      <c r="MF97" s="117" t="s">
        <v>1189</v>
      </c>
      <c r="MG97">
        <v>50</v>
      </c>
      <c r="MH97" t="str">
        <f t="shared" si="309"/>
        <v>FALSE</v>
      </c>
      <c r="MI97">
        <f>ROUND(MARGIN!$J13,0)</f>
        <v>3</v>
      </c>
      <c r="MJ97">
        <f t="shared" ref="MJ97:MJ101" si="331">ROUND(IF(LU97=LX97,MI97*(1+$CV$95),MI97*(1-$CV$95)),0)</f>
        <v>2</v>
      </c>
      <c r="MK97">
        <f t="shared" ref="MK97:MK101" si="332">MI97</f>
        <v>3</v>
      </c>
      <c r="ML97" s="139">
        <f>MK97*10000*MARGIN!$G13/MARGIN!$D13</f>
        <v>43985.921403000008</v>
      </c>
      <c r="MM97" s="139"/>
      <c r="MN97" s="200">
        <f t="shared" si="310"/>
        <v>0</v>
      </c>
      <c r="MO97" s="200"/>
      <c r="MP97" s="200"/>
      <c r="MQ97" s="200">
        <f t="shared" si="311"/>
        <v>0</v>
      </c>
      <c r="MR97" s="200">
        <f t="shared" si="312"/>
        <v>0</v>
      </c>
      <c r="MT97">
        <f t="shared" si="313"/>
        <v>0</v>
      </c>
      <c r="MV97">
        <v>-1</v>
      </c>
      <c r="MX97">
        <v>-1</v>
      </c>
      <c r="NA97">
        <f t="shared" si="314"/>
        <v>1</v>
      </c>
      <c r="NC97">
        <f t="shared" ref="NC97:NC101" si="333">IF(MZ97=MX97,1,0)</f>
        <v>0</v>
      </c>
      <c r="NF97" s="117" t="s">
        <v>1189</v>
      </c>
      <c r="NG97">
        <v>50</v>
      </c>
      <c r="NH97" t="str">
        <f t="shared" si="315"/>
        <v>FALSE</v>
      </c>
      <c r="NI97">
        <f>ROUND(MARGIN!$J13,0)</f>
        <v>3</v>
      </c>
      <c r="NJ97">
        <f t="shared" ref="NJ97:NJ101" si="334">ROUND(IF(MU97=MX97,NI97*(1+$CV$95),NI97*(1-$CV$95)),0)</f>
        <v>2</v>
      </c>
      <c r="NK97">
        <f t="shared" ref="NK97:NK101" si="335">NI97</f>
        <v>3</v>
      </c>
      <c r="NL97" s="139">
        <f>NK97*10000*MARGIN!$G13/MARGIN!$D13</f>
        <v>43985.921403000008</v>
      </c>
      <c r="NM97" s="139"/>
      <c r="NN97" s="200">
        <f t="shared" si="316"/>
        <v>0</v>
      </c>
      <c r="NO97" s="200"/>
      <c r="NP97" s="200"/>
      <c r="NQ97" s="200">
        <f t="shared" si="317"/>
        <v>0</v>
      </c>
      <c r="NR97" s="200">
        <f t="shared" si="318"/>
        <v>0</v>
      </c>
      <c r="NT97">
        <f t="shared" si="319"/>
        <v>0</v>
      </c>
      <c r="NV97">
        <v>-1</v>
      </c>
      <c r="NX97">
        <v>-1</v>
      </c>
      <c r="OA97">
        <f t="shared" si="320"/>
        <v>1</v>
      </c>
      <c r="OC97">
        <f t="shared" ref="OC97:OC101" si="336">IF(NZ97=NX97,1,0)</f>
        <v>0</v>
      </c>
      <c r="OF97" s="117" t="s">
        <v>1189</v>
      </c>
      <c r="OG97">
        <v>50</v>
      </c>
      <c r="OH97" t="str">
        <f t="shared" si="321"/>
        <v>FALSE</v>
      </c>
      <c r="OI97">
        <f>ROUND(MARGIN!$J13,0)</f>
        <v>3</v>
      </c>
      <c r="OJ97">
        <f t="shared" ref="OJ97:OJ101" si="337">ROUND(IF(NU97=NX97,OI97*(1+$CV$95),OI97*(1-$CV$95)),0)</f>
        <v>2</v>
      </c>
      <c r="OK97">
        <f t="shared" ref="OK97:OK101" si="338">OI97</f>
        <v>3</v>
      </c>
      <c r="OL97" s="139">
        <f>OK97*10000*MARGIN!$G13/MARGIN!$D13</f>
        <v>43985.921403000008</v>
      </c>
      <c r="OM97" s="139"/>
      <c r="ON97" s="200">
        <f t="shared" si="322"/>
        <v>0</v>
      </c>
      <c r="OO97" s="200"/>
      <c r="OP97" s="200"/>
      <c r="OQ97" s="200">
        <f t="shared" si="323"/>
        <v>0</v>
      </c>
      <c r="OR97" s="200">
        <f t="shared" si="324"/>
        <v>0</v>
      </c>
    </row>
    <row r="98" spans="1:408" x14ac:dyDescent="0.25">
      <c r="A98" t="s">
        <v>1162</v>
      </c>
      <c r="B98" s="167" t="s">
        <v>7</v>
      </c>
      <c r="D98" s="117" t="s">
        <v>788</v>
      </c>
      <c r="E98">
        <v>50</v>
      </c>
      <c r="F98" t="e">
        <f>IF(#REF!="","FALSE","TRUE")</f>
        <v>#REF!</v>
      </c>
      <c r="G98">
        <f>ROUND(MARGIN!$J14,0)</f>
        <v>7</v>
      </c>
      <c r="I98" t="e">
        <f>-#REF!+J98</f>
        <v>#REF!</v>
      </c>
      <c r="J98">
        <v>-1</v>
      </c>
      <c r="K98" s="117" t="s">
        <v>788</v>
      </c>
      <c r="L98">
        <v>50</v>
      </c>
      <c r="M98" t="str">
        <f t="shared" si="273"/>
        <v>TRUE</v>
      </c>
      <c r="N98">
        <f>ROUND(MARGIN!$J14,0)</f>
        <v>7</v>
      </c>
      <c r="P98">
        <f t="shared" si="274"/>
        <v>2</v>
      </c>
      <c r="Q98">
        <v>1</v>
      </c>
      <c r="S98" t="str">
        <f>FORECAST!B58</f>
        <v>High: Apr // Low: Aug</v>
      </c>
      <c r="T98" s="117" t="s">
        <v>788</v>
      </c>
      <c r="U98">
        <v>50</v>
      </c>
      <c r="V98" t="str">
        <f t="shared" si="275"/>
        <v>TRUE</v>
      </c>
      <c r="W98">
        <f>ROUND(MARGIN!$J14,0)</f>
        <v>7</v>
      </c>
      <c r="Z98">
        <f t="shared" si="276"/>
        <v>-2</v>
      </c>
      <c r="AA98">
        <v>-1</v>
      </c>
      <c r="AB98">
        <v>-1</v>
      </c>
      <c r="AC98" t="s">
        <v>961</v>
      </c>
      <c r="AD98" s="117" t="s">
        <v>789</v>
      </c>
      <c r="AE98">
        <v>50</v>
      </c>
      <c r="AF98" t="str">
        <f t="shared" si="277"/>
        <v>TRUE</v>
      </c>
      <c r="AG98">
        <f>ROUND(MARGIN!$J14,0)</f>
        <v>7</v>
      </c>
      <c r="AH98">
        <f t="shared" si="278"/>
        <v>9</v>
      </c>
      <c r="AK98">
        <f t="shared" si="279"/>
        <v>0</v>
      </c>
      <c r="AL98">
        <v>-1</v>
      </c>
      <c r="AN98" t="s">
        <v>961</v>
      </c>
      <c r="AO98" s="117" t="s">
        <v>963</v>
      </c>
      <c r="AP98">
        <v>50</v>
      </c>
      <c r="AQ98" t="str">
        <f t="shared" si="280"/>
        <v>TRUE</v>
      </c>
      <c r="AR98">
        <f>ROUND(MARGIN!$J14,0)</f>
        <v>7</v>
      </c>
      <c r="AS98">
        <f t="shared" si="281"/>
        <v>7</v>
      </c>
      <c r="AV98">
        <f t="shared" si="282"/>
        <v>2</v>
      </c>
      <c r="AW98">
        <v>1</v>
      </c>
      <c r="AY98" t="s">
        <v>961</v>
      </c>
      <c r="AZ98" s="117" t="s">
        <v>963</v>
      </c>
      <c r="BA98">
        <v>50</v>
      </c>
      <c r="BB98" t="str">
        <f t="shared" si="283"/>
        <v>TRUE</v>
      </c>
      <c r="BC98">
        <f>ROUND(MARGIN!$J14,0)</f>
        <v>7</v>
      </c>
      <c r="BD98">
        <f t="shared" si="284"/>
        <v>7</v>
      </c>
      <c r="BG98">
        <f t="shared" si="285"/>
        <v>-1</v>
      </c>
      <c r="BK98" t="s">
        <v>961</v>
      </c>
      <c r="BL98" s="117" t="s">
        <v>963</v>
      </c>
      <c r="BM98">
        <v>50</v>
      </c>
      <c r="BN98" t="str">
        <f t="shared" si="286"/>
        <v>FALSE</v>
      </c>
      <c r="BO98">
        <f>ROUND(MARGIN!$J14,0)</f>
        <v>7</v>
      </c>
      <c r="BP98">
        <f t="shared" si="287"/>
        <v>7</v>
      </c>
      <c r="BT98">
        <f t="shared" si="288"/>
        <v>1</v>
      </c>
      <c r="BU98">
        <v>1</v>
      </c>
      <c r="BV98">
        <v>-1</v>
      </c>
      <c r="BW98">
        <v>-1</v>
      </c>
      <c r="BX98">
        <f t="shared" si="289"/>
        <v>0</v>
      </c>
      <c r="BY98">
        <f t="shared" si="290"/>
        <v>1</v>
      </c>
      <c r="BZ98" s="187">
        <v>-3.2285536333900001E-3</v>
      </c>
      <c r="CA98" s="117" t="s">
        <v>963</v>
      </c>
      <c r="CB98">
        <v>50</v>
      </c>
      <c r="CC98" t="str">
        <f t="shared" si="291"/>
        <v>TRUE</v>
      </c>
      <c r="CD98">
        <f>ROUND(MARGIN!$J14,0)</f>
        <v>7</v>
      </c>
      <c r="CE98">
        <f t="shared" si="292"/>
        <v>5</v>
      </c>
      <c r="CF98">
        <f t="shared" si="325"/>
        <v>7</v>
      </c>
      <c r="CG98" s="139">
        <f>CF98*10000*MARGIN!$G14/MARGIN!$D14</f>
        <v>52104.251167062073</v>
      </c>
      <c r="CH98" s="145">
        <f t="shared" si="293"/>
        <v>-168.2213694204834</v>
      </c>
      <c r="CI98" s="145">
        <f t="shared" si="294"/>
        <v>168.2213694204834</v>
      </c>
      <c r="CK98">
        <f t="shared" si="295"/>
        <v>-2</v>
      </c>
      <c r="CL98">
        <v>-1</v>
      </c>
      <c r="CM98">
        <v>-1</v>
      </c>
      <c r="CN98">
        <v>1</v>
      </c>
      <c r="CO98">
        <f t="shared" si="296"/>
        <v>0</v>
      </c>
      <c r="CP98">
        <f t="shared" si="297"/>
        <v>0</v>
      </c>
      <c r="CQ98">
        <v>9.8955610247499996E-3</v>
      </c>
      <c r="CR98" s="117" t="s">
        <v>1189</v>
      </c>
      <c r="CS98">
        <v>50</v>
      </c>
      <c r="CT98" t="str">
        <f t="shared" si="298"/>
        <v>TRUE</v>
      </c>
      <c r="CU98">
        <f>ROUND(MARGIN!$J14,0)</f>
        <v>7</v>
      </c>
      <c r="CV98">
        <f t="shared" si="326"/>
        <v>9</v>
      </c>
      <c r="CW98">
        <f t="shared" si="327"/>
        <v>7</v>
      </c>
      <c r="CX98" s="139">
        <f>CW98*10000*MARGIN!$G14/MARGIN!$D14</f>
        <v>52104.251167062073</v>
      </c>
      <c r="CY98" s="200">
        <f t="shared" si="299"/>
        <v>-515.60079707256409</v>
      </c>
      <c r="CZ98" s="200">
        <f t="shared" si="300"/>
        <v>-515.60079707256409</v>
      </c>
      <c r="DB98">
        <f t="shared" si="301"/>
        <v>2</v>
      </c>
      <c r="DC98">
        <v>1</v>
      </c>
      <c r="DD98">
        <v>1</v>
      </c>
      <c r="DE98">
        <v>1</v>
      </c>
      <c r="DF98">
        <f t="shared" si="302"/>
        <v>1</v>
      </c>
      <c r="DG98">
        <f t="shared" si="303"/>
        <v>1</v>
      </c>
      <c r="DH98">
        <v>1.0518340804299999E-2</v>
      </c>
      <c r="DI98" s="117" t="s">
        <v>1189</v>
      </c>
      <c r="DJ98">
        <v>50</v>
      </c>
      <c r="DK98" t="str">
        <f t="shared" si="304"/>
        <v>TRUE</v>
      </c>
      <c r="DL98">
        <f>ROUND(MARGIN!$J14,0)</f>
        <v>7</v>
      </c>
      <c r="DM98">
        <f t="shared" si="328"/>
        <v>9</v>
      </c>
      <c r="DN98">
        <f t="shared" si="329"/>
        <v>7</v>
      </c>
      <c r="DO98" s="139">
        <f>DN98*10000*MARGIN!$G14/MARGIN!$D14</f>
        <v>52104.251167062073</v>
      </c>
      <c r="DP98" s="200">
        <f t="shared" si="305"/>
        <v>548.05027112800485</v>
      </c>
      <c r="DQ98" s="200">
        <f t="shared" si="306"/>
        <v>548.05027112800485</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1283</v>
      </c>
      <c r="KI98">
        <v>8</v>
      </c>
      <c r="KJ98">
        <v>6</v>
      </c>
      <c r="KK98">
        <v>8</v>
      </c>
      <c r="KL98" s="139">
        <v>59660.756773351757</v>
      </c>
      <c r="KM98" s="139"/>
      <c r="KN98" s="200">
        <v>0</v>
      </c>
      <c r="KO98" s="200"/>
      <c r="KP98" s="200"/>
      <c r="KQ98" s="200">
        <v>0</v>
      </c>
      <c r="KR98" s="200">
        <v>0</v>
      </c>
      <c r="KT98">
        <v>0</v>
      </c>
      <c r="KX98">
        <v>1</v>
      </c>
      <c r="LA98">
        <v>1</v>
      </c>
      <c r="LC98">
        <v>0</v>
      </c>
      <c r="LF98" s="117"/>
      <c r="LG98">
        <v>50</v>
      </c>
      <c r="LH98" t="s">
        <v>1283</v>
      </c>
      <c r="LI98">
        <v>8</v>
      </c>
      <c r="LK98">
        <v>8</v>
      </c>
      <c r="LL98" s="139">
        <v>59660.756773351757</v>
      </c>
      <c r="LM98" s="139"/>
      <c r="LN98" s="200">
        <v>0</v>
      </c>
      <c r="LO98" s="200"/>
      <c r="LP98" s="200"/>
      <c r="LQ98" s="200">
        <v>0</v>
      </c>
      <c r="LR98" s="200">
        <v>0</v>
      </c>
      <c r="LT98">
        <f t="shared" si="307"/>
        <v>0</v>
      </c>
      <c r="LV98">
        <v>1</v>
      </c>
      <c r="LX98">
        <v>1</v>
      </c>
      <c r="MA98">
        <f t="shared" si="308"/>
        <v>1</v>
      </c>
      <c r="MC98">
        <f t="shared" si="330"/>
        <v>0</v>
      </c>
      <c r="MF98" s="117" t="s">
        <v>1189</v>
      </c>
      <c r="MG98">
        <v>50</v>
      </c>
      <c r="MH98" t="str">
        <f t="shared" si="309"/>
        <v>FALSE</v>
      </c>
      <c r="MI98">
        <f>ROUND(MARGIN!$J14,0)</f>
        <v>7</v>
      </c>
      <c r="MJ98">
        <f t="shared" si="331"/>
        <v>5</v>
      </c>
      <c r="MK98">
        <f t="shared" si="332"/>
        <v>7</v>
      </c>
      <c r="ML98" s="139">
        <f>MK98*10000*MARGIN!$G14/MARGIN!$D14</f>
        <v>52104.251167062073</v>
      </c>
      <c r="MM98" s="139"/>
      <c r="MN98" s="200">
        <f t="shared" si="310"/>
        <v>0</v>
      </c>
      <c r="MO98" s="200"/>
      <c r="MP98" s="200"/>
      <c r="MQ98" s="200">
        <f t="shared" si="311"/>
        <v>0</v>
      </c>
      <c r="MR98" s="200">
        <f t="shared" si="312"/>
        <v>0</v>
      </c>
      <c r="MT98">
        <f t="shared" si="313"/>
        <v>0</v>
      </c>
      <c r="MV98">
        <v>1</v>
      </c>
      <c r="MX98">
        <v>1</v>
      </c>
      <c r="NA98">
        <f t="shared" si="314"/>
        <v>1</v>
      </c>
      <c r="NC98">
        <f t="shared" si="333"/>
        <v>0</v>
      </c>
      <c r="NF98" s="117" t="s">
        <v>1189</v>
      </c>
      <c r="NG98">
        <v>50</v>
      </c>
      <c r="NH98" t="str">
        <f t="shared" si="315"/>
        <v>FALSE</v>
      </c>
      <c r="NI98">
        <f>ROUND(MARGIN!$J14,0)</f>
        <v>7</v>
      </c>
      <c r="NJ98">
        <f t="shared" si="334"/>
        <v>5</v>
      </c>
      <c r="NK98">
        <f t="shared" si="335"/>
        <v>7</v>
      </c>
      <c r="NL98" s="139">
        <f>NK98*10000*MARGIN!$G14/MARGIN!$D14</f>
        <v>52104.251167062073</v>
      </c>
      <c r="NM98" s="139"/>
      <c r="NN98" s="200">
        <f t="shared" si="316"/>
        <v>0</v>
      </c>
      <c r="NO98" s="200"/>
      <c r="NP98" s="200"/>
      <c r="NQ98" s="200">
        <f t="shared" si="317"/>
        <v>0</v>
      </c>
      <c r="NR98" s="200">
        <f t="shared" si="318"/>
        <v>0</v>
      </c>
      <c r="NT98">
        <f t="shared" si="319"/>
        <v>0</v>
      </c>
      <c r="NV98">
        <v>1</v>
      </c>
      <c r="NX98">
        <v>1</v>
      </c>
      <c r="OA98">
        <f t="shared" si="320"/>
        <v>1</v>
      </c>
      <c r="OC98">
        <f t="shared" si="336"/>
        <v>0</v>
      </c>
      <c r="OF98" s="117" t="s">
        <v>1189</v>
      </c>
      <c r="OG98">
        <v>50</v>
      </c>
      <c r="OH98" t="str">
        <f t="shared" si="321"/>
        <v>FALSE</v>
      </c>
      <c r="OI98">
        <f>ROUND(MARGIN!$J14,0)</f>
        <v>7</v>
      </c>
      <c r="OJ98">
        <f t="shared" si="337"/>
        <v>5</v>
      </c>
      <c r="OK98">
        <f t="shared" si="338"/>
        <v>7</v>
      </c>
      <c r="OL98" s="139">
        <f>OK98*10000*MARGIN!$G14/MARGIN!$D14</f>
        <v>52104.251167062073</v>
      </c>
      <c r="OM98" s="139"/>
      <c r="ON98" s="200">
        <f t="shared" si="322"/>
        <v>0</v>
      </c>
      <c r="OO98" s="200"/>
      <c r="OP98" s="200"/>
      <c r="OQ98" s="200">
        <f t="shared" si="323"/>
        <v>0</v>
      </c>
      <c r="OR98" s="200">
        <f t="shared" si="324"/>
        <v>0</v>
      </c>
    </row>
    <row r="99" spans="1:408" x14ac:dyDescent="0.25">
      <c r="A99" t="s">
        <v>1163</v>
      </c>
      <c r="B99" s="167" t="s">
        <v>21</v>
      </c>
      <c r="D99" s="117" t="s">
        <v>788</v>
      </c>
      <c r="E99">
        <v>50</v>
      </c>
      <c r="F99" t="e">
        <f>IF(#REF!="","FALSE","TRUE")</f>
        <v>#REF!</v>
      </c>
      <c r="G99">
        <f>ROUND(MARGIN!$J13,0)</f>
        <v>3</v>
      </c>
      <c r="I99" t="e">
        <f>-#REF!+J99</f>
        <v>#REF!</v>
      </c>
      <c r="J99">
        <v>1</v>
      </c>
      <c r="K99" s="117" t="s">
        <v>788</v>
      </c>
      <c r="L99">
        <v>50</v>
      </c>
      <c r="M99" t="str">
        <f t="shared" si="273"/>
        <v>TRUE</v>
      </c>
      <c r="N99">
        <f>ROUND(MARGIN!$J13,0)</f>
        <v>3</v>
      </c>
      <c r="P99">
        <f t="shared" si="274"/>
        <v>0</v>
      </c>
      <c r="Q99">
        <v>1</v>
      </c>
      <c r="T99" s="117" t="s">
        <v>788</v>
      </c>
      <c r="U99">
        <v>50</v>
      </c>
      <c r="V99" t="str">
        <f t="shared" si="275"/>
        <v>TRUE</v>
      </c>
      <c r="W99">
        <f>ROUND(MARGIN!$J13,0)</f>
        <v>3</v>
      </c>
      <c r="Z99">
        <f t="shared" si="276"/>
        <v>0</v>
      </c>
      <c r="AA99">
        <v>1</v>
      </c>
      <c r="AD99" s="117" t="s">
        <v>962</v>
      </c>
      <c r="AE99">
        <v>50</v>
      </c>
      <c r="AF99" t="str">
        <f t="shared" si="277"/>
        <v>TRUE</v>
      </c>
      <c r="AG99">
        <f>ROUND(MARGIN!$J13,0)</f>
        <v>3</v>
      </c>
      <c r="AH99">
        <f t="shared" si="278"/>
        <v>3</v>
      </c>
      <c r="AK99">
        <f t="shared" si="279"/>
        <v>0</v>
      </c>
      <c r="AL99">
        <v>1</v>
      </c>
      <c r="AO99" s="117" t="s">
        <v>962</v>
      </c>
      <c r="AP99">
        <v>50</v>
      </c>
      <c r="AQ99" t="str">
        <f t="shared" si="280"/>
        <v>TRUE</v>
      </c>
      <c r="AR99">
        <f>ROUND(MARGIN!$J13,0)</f>
        <v>3</v>
      </c>
      <c r="AS99">
        <f t="shared" si="281"/>
        <v>3</v>
      </c>
      <c r="AV99">
        <f t="shared" si="282"/>
        <v>0</v>
      </c>
      <c r="AW99">
        <v>1</v>
      </c>
      <c r="AZ99" s="117" t="s">
        <v>962</v>
      </c>
      <c r="BA99">
        <v>50</v>
      </c>
      <c r="BB99" t="str">
        <f t="shared" si="283"/>
        <v>TRUE</v>
      </c>
      <c r="BC99">
        <f>ROUND(MARGIN!$J13,0)</f>
        <v>3</v>
      </c>
      <c r="BD99">
        <f t="shared" si="284"/>
        <v>3</v>
      </c>
      <c r="BG99">
        <f t="shared" si="285"/>
        <v>-1</v>
      </c>
      <c r="BL99" s="117" t="s">
        <v>962</v>
      </c>
      <c r="BM99">
        <v>50</v>
      </c>
      <c r="BN99" t="str">
        <f t="shared" si="286"/>
        <v>FALSE</v>
      </c>
      <c r="BO99">
        <f>ROUND(MARGIN!$J13,0)</f>
        <v>3</v>
      </c>
      <c r="BP99">
        <f t="shared" si="287"/>
        <v>3</v>
      </c>
      <c r="BT99">
        <f t="shared" si="288"/>
        <v>-1</v>
      </c>
      <c r="BU99">
        <v>-1</v>
      </c>
      <c r="BV99">
        <v>-1</v>
      </c>
      <c r="BW99">
        <v>1</v>
      </c>
      <c r="BX99">
        <f t="shared" si="289"/>
        <v>0</v>
      </c>
      <c r="BY99">
        <f t="shared" si="290"/>
        <v>0</v>
      </c>
      <c r="BZ99" s="187">
        <v>4.0381175944600002E-3</v>
      </c>
      <c r="CA99" s="117" t="s">
        <v>962</v>
      </c>
      <c r="CB99">
        <v>50</v>
      </c>
      <c r="CC99" t="str">
        <f t="shared" si="291"/>
        <v>TRUE</v>
      </c>
      <c r="CD99">
        <f>ROUND(MARGIN!$J15,0)</f>
        <v>7</v>
      </c>
      <c r="CE99">
        <f t="shared" si="292"/>
        <v>5</v>
      </c>
      <c r="CF99">
        <f t="shared" si="325"/>
        <v>7</v>
      </c>
      <c r="CG99" s="139">
        <f>CF99*10000*MARGIN!$G15/MARGIN!$D15</f>
        <v>52107.101280558789</v>
      </c>
      <c r="CH99" s="145">
        <f t="shared" si="293"/>
        <v>-210.41460247733366</v>
      </c>
      <c r="CI99" s="145">
        <f t="shared" si="294"/>
        <v>-210.41460247733366</v>
      </c>
      <c r="CK99">
        <f t="shared" si="295"/>
        <v>2</v>
      </c>
      <c r="CL99">
        <v>1</v>
      </c>
      <c r="CM99">
        <v>-1</v>
      </c>
      <c r="CN99">
        <v>-1</v>
      </c>
      <c r="CO99">
        <f t="shared" si="296"/>
        <v>0</v>
      </c>
      <c r="CP99">
        <f t="shared" si="297"/>
        <v>1</v>
      </c>
      <c r="CQ99">
        <v>-5.4552792351499997E-3</v>
      </c>
      <c r="CR99" s="117" t="s">
        <v>1189</v>
      </c>
      <c r="CS99">
        <v>50</v>
      </c>
      <c r="CT99" t="str">
        <f t="shared" si="298"/>
        <v>TRUE</v>
      </c>
      <c r="CU99">
        <f>ROUND(MARGIN!$J15,0)</f>
        <v>7</v>
      </c>
      <c r="CV99">
        <f t="shared" si="326"/>
        <v>5</v>
      </c>
      <c r="CW99">
        <f t="shared" si="327"/>
        <v>7</v>
      </c>
      <c r="CX99" s="139">
        <f>CW99*10000*MARGIN!$G15/MARGIN!$D15</f>
        <v>52107.101280558789</v>
      </c>
      <c r="CY99" s="200">
        <f t="shared" si="299"/>
        <v>-284.25878761969034</v>
      </c>
      <c r="CZ99" s="200">
        <f t="shared" si="300"/>
        <v>284.25878761969034</v>
      </c>
      <c r="DB99">
        <f t="shared" si="301"/>
        <v>-2</v>
      </c>
      <c r="DC99">
        <v>-1</v>
      </c>
      <c r="DD99">
        <v>-1</v>
      </c>
      <c r="DE99">
        <v>1</v>
      </c>
      <c r="DF99">
        <f t="shared" si="302"/>
        <v>0</v>
      </c>
      <c r="DG99">
        <f t="shared" si="303"/>
        <v>0</v>
      </c>
      <c r="DH99">
        <v>6.8005317288200003E-3</v>
      </c>
      <c r="DI99" s="117" t="s">
        <v>1189</v>
      </c>
      <c r="DJ99">
        <v>50</v>
      </c>
      <c r="DK99" t="str">
        <f t="shared" si="304"/>
        <v>TRUE</v>
      </c>
      <c r="DL99">
        <f>ROUND(MARGIN!$J15,0)</f>
        <v>7</v>
      </c>
      <c r="DM99">
        <f t="shared" si="328"/>
        <v>9</v>
      </c>
      <c r="DN99">
        <f t="shared" si="329"/>
        <v>7</v>
      </c>
      <c r="DO99" s="139">
        <f>DN99*10000*MARGIN!$G15/MARGIN!$D15</f>
        <v>52107.101280558789</v>
      </c>
      <c r="DP99" s="200">
        <f t="shared" si="305"/>
        <v>-354.35599555527733</v>
      </c>
      <c r="DQ99" s="200">
        <f t="shared" si="306"/>
        <v>-354.35599555527733</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1283</v>
      </c>
      <c r="KI99">
        <v>8</v>
      </c>
      <c r="KJ99">
        <v>6</v>
      </c>
      <c r="KK99">
        <v>8</v>
      </c>
      <c r="KL99" s="139">
        <v>59670.139972130368</v>
      </c>
      <c r="KM99" s="139"/>
      <c r="KN99" s="200">
        <v>0</v>
      </c>
      <c r="KO99" s="200"/>
      <c r="KP99" s="200"/>
      <c r="KQ99" s="200">
        <v>0</v>
      </c>
      <c r="KR99" s="200">
        <v>0</v>
      </c>
      <c r="KT99">
        <v>0</v>
      </c>
      <c r="KX99">
        <v>1</v>
      </c>
      <c r="LA99">
        <v>1</v>
      </c>
      <c r="LC99">
        <v>0</v>
      </c>
      <c r="LF99" s="117"/>
      <c r="LG99">
        <v>50</v>
      </c>
      <c r="LH99" t="s">
        <v>1283</v>
      </c>
      <c r="LI99">
        <v>8</v>
      </c>
      <c r="LK99">
        <v>8</v>
      </c>
      <c r="LL99" s="139">
        <v>59670.139972130368</v>
      </c>
      <c r="LM99" s="139"/>
      <c r="LN99" s="200">
        <v>0</v>
      </c>
      <c r="LO99" s="200"/>
      <c r="LP99" s="200"/>
      <c r="LQ99" s="200">
        <v>0</v>
      </c>
      <c r="LR99" s="200">
        <v>0</v>
      </c>
      <c r="LT99">
        <f t="shared" si="307"/>
        <v>0</v>
      </c>
      <c r="LV99">
        <v>1</v>
      </c>
      <c r="LX99">
        <v>1</v>
      </c>
      <c r="MA99">
        <f t="shared" si="308"/>
        <v>1</v>
      </c>
      <c r="MC99">
        <f t="shared" si="330"/>
        <v>0</v>
      </c>
      <c r="MF99" s="117" t="s">
        <v>1189</v>
      </c>
      <c r="MG99">
        <v>50</v>
      </c>
      <c r="MH99" t="str">
        <f t="shared" si="309"/>
        <v>FALSE</v>
      </c>
      <c r="MI99">
        <f>ROUND(MARGIN!$J15,0)</f>
        <v>7</v>
      </c>
      <c r="MJ99">
        <f t="shared" si="331"/>
        <v>5</v>
      </c>
      <c r="MK99">
        <f t="shared" si="332"/>
        <v>7</v>
      </c>
      <c r="ML99" s="139">
        <f>MK99*10000*MARGIN!$G15/MARGIN!$D15</f>
        <v>52107.101280558789</v>
      </c>
      <c r="MM99" s="139"/>
      <c r="MN99" s="200">
        <f t="shared" si="310"/>
        <v>0</v>
      </c>
      <c r="MO99" s="200"/>
      <c r="MP99" s="200"/>
      <c r="MQ99" s="200">
        <f t="shared" si="311"/>
        <v>0</v>
      </c>
      <c r="MR99" s="200">
        <f t="shared" si="312"/>
        <v>0</v>
      </c>
      <c r="MT99">
        <f t="shared" si="313"/>
        <v>0</v>
      </c>
      <c r="MV99">
        <v>1</v>
      </c>
      <c r="MX99">
        <v>1</v>
      </c>
      <c r="NA99">
        <f t="shared" si="314"/>
        <v>1</v>
      </c>
      <c r="NC99">
        <f t="shared" si="333"/>
        <v>0</v>
      </c>
      <c r="NF99" s="117" t="s">
        <v>1189</v>
      </c>
      <c r="NG99">
        <v>50</v>
      </c>
      <c r="NH99" t="str">
        <f t="shared" si="315"/>
        <v>FALSE</v>
      </c>
      <c r="NI99">
        <f>ROUND(MARGIN!$J15,0)</f>
        <v>7</v>
      </c>
      <c r="NJ99">
        <f t="shared" si="334"/>
        <v>5</v>
      </c>
      <c r="NK99">
        <f t="shared" si="335"/>
        <v>7</v>
      </c>
      <c r="NL99" s="139">
        <f>NK99*10000*MARGIN!$G15/MARGIN!$D15</f>
        <v>52107.101280558789</v>
      </c>
      <c r="NM99" s="139"/>
      <c r="NN99" s="200">
        <f t="shared" si="316"/>
        <v>0</v>
      </c>
      <c r="NO99" s="200"/>
      <c r="NP99" s="200"/>
      <c r="NQ99" s="200">
        <f t="shared" si="317"/>
        <v>0</v>
      </c>
      <c r="NR99" s="200">
        <f t="shared" si="318"/>
        <v>0</v>
      </c>
      <c r="NT99">
        <f t="shared" si="319"/>
        <v>0</v>
      </c>
      <c r="NV99">
        <v>1</v>
      </c>
      <c r="NX99">
        <v>1</v>
      </c>
      <c r="OA99">
        <f t="shared" si="320"/>
        <v>1</v>
      </c>
      <c r="OC99">
        <f t="shared" si="336"/>
        <v>0</v>
      </c>
      <c r="OF99" s="117" t="s">
        <v>1189</v>
      </c>
      <c r="OG99">
        <v>50</v>
      </c>
      <c r="OH99" t="str">
        <f t="shared" si="321"/>
        <v>FALSE</v>
      </c>
      <c r="OI99">
        <f>ROUND(MARGIN!$J15,0)</f>
        <v>7</v>
      </c>
      <c r="OJ99">
        <f t="shared" si="337"/>
        <v>5</v>
      </c>
      <c r="OK99">
        <f t="shared" si="338"/>
        <v>7</v>
      </c>
      <c r="OL99" s="139">
        <f>OK99*10000*MARGIN!$G15/MARGIN!$D15</f>
        <v>52107.101280558789</v>
      </c>
      <c r="OM99" s="139"/>
      <c r="ON99" s="200">
        <f t="shared" si="322"/>
        <v>0</v>
      </c>
      <c r="OO99" s="200"/>
      <c r="OP99" s="200"/>
      <c r="OQ99" s="200">
        <f t="shared" si="323"/>
        <v>0</v>
      </c>
      <c r="OR99" s="200">
        <f t="shared" si="324"/>
        <v>0</v>
      </c>
    </row>
    <row r="100" spans="1:408" x14ac:dyDescent="0.25">
      <c r="A100" t="s">
        <v>1164</v>
      </c>
      <c r="B100" s="167" t="s">
        <v>9</v>
      </c>
      <c r="D100" s="117" t="s">
        <v>788</v>
      </c>
      <c r="E100">
        <v>50</v>
      </c>
      <c r="F100" t="e">
        <f>IF(#REF!="","FALSE","TRUE")</f>
        <v>#REF!</v>
      </c>
      <c r="G100">
        <f>ROUND(MARGIN!$J16,0)</f>
        <v>7</v>
      </c>
      <c r="I100" t="e">
        <f>-#REF!+J100</f>
        <v>#REF!</v>
      </c>
      <c r="J100">
        <v>1</v>
      </c>
      <c r="K100" s="117" t="s">
        <v>788</v>
      </c>
      <c r="L100">
        <v>50</v>
      </c>
      <c r="M100" t="str">
        <f t="shared" si="273"/>
        <v>TRUE</v>
      </c>
      <c r="N100">
        <f>ROUND(MARGIN!$J16,0)</f>
        <v>7</v>
      </c>
      <c r="P100">
        <f t="shared" si="274"/>
        <v>0</v>
      </c>
      <c r="Q100">
        <v>1</v>
      </c>
      <c r="S100" t="str">
        <f>FORECAST!$B$60</f>
        <v>High: Apr-May // Low: Aug-Sept</v>
      </c>
      <c r="T100" s="117" t="s">
        <v>788</v>
      </c>
      <c r="U100">
        <v>50</v>
      </c>
      <c r="V100" t="str">
        <f t="shared" si="275"/>
        <v>TRUE</v>
      </c>
      <c r="W100">
        <f>ROUND(MARGIN!$J16,0)</f>
        <v>7</v>
      </c>
      <c r="Z100">
        <f t="shared" si="276"/>
        <v>-2</v>
      </c>
      <c r="AA100">
        <v>-1</v>
      </c>
      <c r="AC100" t="s">
        <v>933</v>
      </c>
      <c r="AD100" s="117" t="s">
        <v>962</v>
      </c>
      <c r="AE100">
        <v>50</v>
      </c>
      <c r="AF100" t="str">
        <f t="shared" si="277"/>
        <v>TRUE</v>
      </c>
      <c r="AG100">
        <f>ROUND(MARGIN!$J16,0)</f>
        <v>7</v>
      </c>
      <c r="AH100">
        <f t="shared" si="278"/>
        <v>7</v>
      </c>
      <c r="AK100">
        <f t="shared" si="279"/>
        <v>0</v>
      </c>
      <c r="AL100">
        <v>-1</v>
      </c>
      <c r="AN100" t="s">
        <v>933</v>
      </c>
      <c r="AO100" s="117" t="s">
        <v>962</v>
      </c>
      <c r="AP100">
        <v>50</v>
      </c>
      <c r="AQ100" t="str">
        <f t="shared" si="280"/>
        <v>TRUE</v>
      </c>
      <c r="AR100">
        <f>ROUND(MARGIN!$J16,0)</f>
        <v>7</v>
      </c>
      <c r="AS100">
        <f t="shared" si="281"/>
        <v>7</v>
      </c>
      <c r="AV100">
        <f t="shared" si="282"/>
        <v>0</v>
      </c>
      <c r="AW100">
        <v>-1</v>
      </c>
      <c r="AY100" t="s">
        <v>933</v>
      </c>
      <c r="AZ100" s="117" t="s">
        <v>962</v>
      </c>
      <c r="BA100">
        <v>50</v>
      </c>
      <c r="BB100" t="str">
        <f t="shared" si="283"/>
        <v>TRUE</v>
      </c>
      <c r="BC100">
        <f>ROUND(MARGIN!$J16,0)</f>
        <v>7</v>
      </c>
      <c r="BD100">
        <f t="shared" si="284"/>
        <v>7</v>
      </c>
      <c r="BG100">
        <f t="shared" si="285"/>
        <v>1</v>
      </c>
      <c r="BK100" t="s">
        <v>933</v>
      </c>
      <c r="BL100" s="117" t="s">
        <v>962</v>
      </c>
      <c r="BM100">
        <v>50</v>
      </c>
      <c r="BN100" t="str">
        <f t="shared" si="286"/>
        <v>FALSE</v>
      </c>
      <c r="BO100">
        <f>ROUND(MARGIN!$J16,0)</f>
        <v>7</v>
      </c>
      <c r="BP100">
        <f t="shared" si="287"/>
        <v>7</v>
      </c>
      <c r="BT100">
        <f t="shared" si="288"/>
        <v>1</v>
      </c>
      <c r="BU100">
        <v>1</v>
      </c>
      <c r="BV100">
        <v>1</v>
      </c>
      <c r="BW100">
        <v>1</v>
      </c>
      <c r="BX100">
        <f t="shared" si="289"/>
        <v>1</v>
      </c>
      <c r="BY100">
        <f t="shared" si="290"/>
        <v>1</v>
      </c>
      <c r="BZ100" s="187">
        <v>1.92464682523E-2</v>
      </c>
      <c r="CA100" s="117" t="s">
        <v>962</v>
      </c>
      <c r="CB100">
        <v>50</v>
      </c>
      <c r="CC100" t="str">
        <f t="shared" si="291"/>
        <v>TRUE</v>
      </c>
      <c r="CD100">
        <f>ROUND(MARGIN!$J16,0)</f>
        <v>7</v>
      </c>
      <c r="CE100">
        <f t="shared" si="292"/>
        <v>9</v>
      </c>
      <c r="CF100">
        <f t="shared" si="325"/>
        <v>7</v>
      </c>
      <c r="CG100" s="139">
        <f>CF100*10000*MARGIN!$G16/MARGIN!$D16</f>
        <v>52108.700000000004</v>
      </c>
      <c r="CH100" s="145">
        <f t="shared" si="293"/>
        <v>1002.9084402186251</v>
      </c>
      <c r="CI100" s="145">
        <f t="shared" si="294"/>
        <v>1002.9084402186251</v>
      </c>
      <c r="CK100">
        <f t="shared" si="295"/>
        <v>0</v>
      </c>
      <c r="CL100">
        <v>1</v>
      </c>
      <c r="CM100">
        <v>1</v>
      </c>
      <c r="CN100">
        <v>-1</v>
      </c>
      <c r="CO100">
        <f t="shared" si="296"/>
        <v>0</v>
      </c>
      <c r="CP100">
        <f t="shared" si="297"/>
        <v>0</v>
      </c>
      <c r="CQ100">
        <v>-2.5792788879199998E-4</v>
      </c>
      <c r="CR100" s="117" t="s">
        <v>1189</v>
      </c>
      <c r="CS100">
        <v>50</v>
      </c>
      <c r="CT100" t="str">
        <f t="shared" si="298"/>
        <v>TRUE</v>
      </c>
      <c r="CU100">
        <f>ROUND(MARGIN!$J16,0)</f>
        <v>7</v>
      </c>
      <c r="CV100">
        <f t="shared" si="326"/>
        <v>9</v>
      </c>
      <c r="CW100">
        <f t="shared" si="327"/>
        <v>7</v>
      </c>
      <c r="CX100" s="139">
        <f>CW100*10000*MARGIN!$G16/MARGIN!$D16</f>
        <v>52108.700000000004</v>
      </c>
      <c r="CY100" s="200">
        <f t="shared" si="299"/>
        <v>-13.44028697869569</v>
      </c>
      <c r="CZ100" s="200">
        <f t="shared" si="300"/>
        <v>-13.44028697869569</v>
      </c>
      <c r="DB100">
        <f t="shared" si="301"/>
        <v>-2</v>
      </c>
      <c r="DC100">
        <v>-1</v>
      </c>
      <c r="DD100">
        <v>-1</v>
      </c>
      <c r="DE100">
        <v>1</v>
      </c>
      <c r="DF100">
        <f t="shared" si="302"/>
        <v>0</v>
      </c>
      <c r="DG100">
        <f t="shared" si="303"/>
        <v>0</v>
      </c>
      <c r="DH100">
        <v>1.2342996809000001E-2</v>
      </c>
      <c r="DI100" s="117" t="s">
        <v>1189</v>
      </c>
      <c r="DJ100">
        <v>50</v>
      </c>
      <c r="DK100" t="str">
        <f t="shared" si="304"/>
        <v>TRUE</v>
      </c>
      <c r="DL100">
        <f>ROUND(MARGIN!$J16,0)</f>
        <v>7</v>
      </c>
      <c r="DM100">
        <f t="shared" si="328"/>
        <v>9</v>
      </c>
      <c r="DN100">
        <f t="shared" si="329"/>
        <v>7</v>
      </c>
      <c r="DO100" s="139">
        <f>DN100*10000*MARGIN!$G16/MARGIN!$D16</f>
        <v>52108.700000000004</v>
      </c>
      <c r="DP100" s="200">
        <f t="shared" si="305"/>
        <v>-643.17751782113839</v>
      </c>
      <c r="DQ100" s="200">
        <f t="shared" si="306"/>
        <v>-643.17751782113839</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1283</v>
      </c>
      <c r="KI100">
        <v>8</v>
      </c>
      <c r="KJ100">
        <v>6</v>
      </c>
      <c r="KK100">
        <v>8</v>
      </c>
      <c r="KL100" s="139">
        <v>59668.799999999996</v>
      </c>
      <c r="KM100" s="139"/>
      <c r="KN100" s="200">
        <v>0</v>
      </c>
      <c r="KO100" s="200"/>
      <c r="KP100" s="200"/>
      <c r="KQ100" s="200">
        <v>0</v>
      </c>
      <c r="KR100" s="200">
        <v>0</v>
      </c>
      <c r="KT100">
        <v>0</v>
      </c>
      <c r="KX100">
        <v>1</v>
      </c>
      <c r="LA100">
        <v>1</v>
      </c>
      <c r="LC100">
        <v>0</v>
      </c>
      <c r="LF100" s="117"/>
      <c r="LG100">
        <v>50</v>
      </c>
      <c r="LH100" t="s">
        <v>1283</v>
      </c>
      <c r="LI100">
        <v>8</v>
      </c>
      <c r="LK100">
        <v>8</v>
      </c>
      <c r="LL100" s="139">
        <v>59668.799999999996</v>
      </c>
      <c r="LM100" s="139"/>
      <c r="LN100" s="200">
        <v>0</v>
      </c>
      <c r="LO100" s="200"/>
      <c r="LP100" s="200"/>
      <c r="LQ100" s="200">
        <v>0</v>
      </c>
      <c r="LR100" s="200">
        <v>0</v>
      </c>
      <c r="LT100">
        <f t="shared" si="307"/>
        <v>0</v>
      </c>
      <c r="LV100">
        <v>1</v>
      </c>
      <c r="LX100">
        <v>1</v>
      </c>
      <c r="MA100">
        <f t="shared" si="308"/>
        <v>1</v>
      </c>
      <c r="MC100">
        <f t="shared" si="330"/>
        <v>0</v>
      </c>
      <c r="MF100" s="117" t="s">
        <v>1189</v>
      </c>
      <c r="MG100">
        <v>50</v>
      </c>
      <c r="MH100" t="str">
        <f t="shared" si="309"/>
        <v>FALSE</v>
      </c>
      <c r="MI100">
        <f>ROUND(MARGIN!$J16,0)</f>
        <v>7</v>
      </c>
      <c r="MJ100">
        <f t="shared" si="331"/>
        <v>5</v>
      </c>
      <c r="MK100">
        <f t="shared" si="332"/>
        <v>7</v>
      </c>
      <c r="ML100" s="139">
        <f>MK100*10000*MARGIN!$G16/MARGIN!$D16</f>
        <v>52108.700000000004</v>
      </c>
      <c r="MM100" s="139"/>
      <c r="MN100" s="200">
        <f t="shared" si="310"/>
        <v>0</v>
      </c>
      <c r="MO100" s="200"/>
      <c r="MP100" s="200"/>
      <c r="MQ100" s="200">
        <f t="shared" si="311"/>
        <v>0</v>
      </c>
      <c r="MR100" s="200">
        <f t="shared" si="312"/>
        <v>0</v>
      </c>
      <c r="MT100">
        <f t="shared" si="313"/>
        <v>0</v>
      </c>
      <c r="MV100">
        <v>1</v>
      </c>
      <c r="MX100">
        <v>1</v>
      </c>
      <c r="NA100">
        <f t="shared" si="314"/>
        <v>1</v>
      </c>
      <c r="NC100">
        <f t="shared" si="333"/>
        <v>0</v>
      </c>
      <c r="NF100" s="117" t="s">
        <v>1189</v>
      </c>
      <c r="NG100">
        <v>50</v>
      </c>
      <c r="NH100" t="str">
        <f t="shared" si="315"/>
        <v>FALSE</v>
      </c>
      <c r="NI100">
        <f>ROUND(MARGIN!$J16,0)</f>
        <v>7</v>
      </c>
      <c r="NJ100">
        <f t="shared" si="334"/>
        <v>5</v>
      </c>
      <c r="NK100">
        <f t="shared" si="335"/>
        <v>7</v>
      </c>
      <c r="NL100" s="139">
        <f>NK100*10000*MARGIN!$G16/MARGIN!$D16</f>
        <v>52108.700000000004</v>
      </c>
      <c r="NM100" s="139"/>
      <c r="NN100" s="200">
        <f t="shared" si="316"/>
        <v>0</v>
      </c>
      <c r="NO100" s="200"/>
      <c r="NP100" s="200"/>
      <c r="NQ100" s="200">
        <f t="shared" si="317"/>
        <v>0</v>
      </c>
      <c r="NR100" s="200">
        <f t="shared" si="318"/>
        <v>0</v>
      </c>
      <c r="NT100">
        <f t="shared" si="319"/>
        <v>0</v>
      </c>
      <c r="NV100">
        <v>1</v>
      </c>
      <c r="NX100">
        <v>1</v>
      </c>
      <c r="OA100">
        <f t="shared" si="320"/>
        <v>1</v>
      </c>
      <c r="OC100">
        <f t="shared" si="336"/>
        <v>0</v>
      </c>
      <c r="OF100" s="117" t="s">
        <v>1189</v>
      </c>
      <c r="OG100">
        <v>50</v>
      </c>
      <c r="OH100" t="str">
        <f t="shared" si="321"/>
        <v>FALSE</v>
      </c>
      <c r="OI100">
        <f>ROUND(MARGIN!$J16,0)</f>
        <v>7</v>
      </c>
      <c r="OJ100">
        <f t="shared" si="337"/>
        <v>5</v>
      </c>
      <c r="OK100">
        <f t="shared" si="338"/>
        <v>7</v>
      </c>
      <c r="OL100" s="139">
        <f>OK100*10000*MARGIN!$G16/MARGIN!$D16</f>
        <v>52108.700000000004</v>
      </c>
      <c r="OM100" s="139"/>
      <c r="ON100" s="200">
        <f t="shared" si="322"/>
        <v>0</v>
      </c>
      <c r="OO100" s="200"/>
      <c r="OP100" s="200"/>
      <c r="OQ100" s="200">
        <f t="shared" si="323"/>
        <v>0</v>
      </c>
      <c r="OR100" s="200">
        <f t="shared" si="324"/>
        <v>0</v>
      </c>
    </row>
    <row r="101" spans="1:408" x14ac:dyDescent="0.25">
      <c r="A101" t="s">
        <v>1166</v>
      </c>
      <c r="B101" s="167" t="s">
        <v>20</v>
      </c>
      <c r="D101" s="117" t="s">
        <v>788</v>
      </c>
      <c r="E101">
        <v>50</v>
      </c>
      <c r="F101" t="e">
        <f>IF(#REF!="","FALSE","TRUE")</f>
        <v>#REF!</v>
      </c>
      <c r="G101">
        <f>ROUND(MARGIN!$J12,0)</f>
        <v>7</v>
      </c>
      <c r="I101" t="e">
        <f>-#REF!+J101</f>
        <v>#REF!</v>
      </c>
      <c r="J101">
        <v>-1</v>
      </c>
      <c r="K101" s="117" t="s">
        <v>788</v>
      </c>
      <c r="L101">
        <v>50</v>
      </c>
      <c r="M101" t="str">
        <f t="shared" si="273"/>
        <v>TRUE</v>
      </c>
      <c r="N101">
        <f>ROUND(MARGIN!$J12,0)</f>
        <v>7</v>
      </c>
      <c r="P101">
        <f t="shared" si="274"/>
        <v>0</v>
      </c>
      <c r="Q101">
        <v>-1</v>
      </c>
      <c r="T101" s="117" t="s">
        <v>788</v>
      </c>
      <c r="U101">
        <v>50</v>
      </c>
      <c r="V101" t="str">
        <f t="shared" si="275"/>
        <v>TRUE</v>
      </c>
      <c r="W101">
        <f>ROUND(MARGIN!$J12,0)</f>
        <v>7</v>
      </c>
      <c r="Z101">
        <f t="shared" si="276"/>
        <v>0</v>
      </c>
      <c r="AA101">
        <v>-1</v>
      </c>
      <c r="AD101" s="117" t="s">
        <v>962</v>
      </c>
      <c r="AE101">
        <v>50</v>
      </c>
      <c r="AF101" t="str">
        <f t="shared" si="277"/>
        <v>TRUE</v>
      </c>
      <c r="AG101">
        <f>ROUND(MARGIN!$J12,0)</f>
        <v>7</v>
      </c>
      <c r="AH101">
        <f t="shared" si="278"/>
        <v>7</v>
      </c>
      <c r="AK101">
        <f t="shared" si="279"/>
        <v>0</v>
      </c>
      <c r="AL101">
        <v>-1</v>
      </c>
      <c r="AO101" s="117" t="s">
        <v>962</v>
      </c>
      <c r="AP101">
        <v>50</v>
      </c>
      <c r="AQ101" t="str">
        <f t="shared" si="280"/>
        <v>TRUE</v>
      </c>
      <c r="AR101">
        <f>ROUND(MARGIN!$J12,0)</f>
        <v>7</v>
      </c>
      <c r="AS101">
        <f t="shared" si="281"/>
        <v>7</v>
      </c>
      <c r="AV101">
        <f t="shared" si="282"/>
        <v>2</v>
      </c>
      <c r="AW101">
        <v>1</v>
      </c>
      <c r="AZ101" s="117" t="s">
        <v>962</v>
      </c>
      <c r="BA101">
        <v>50</v>
      </c>
      <c r="BB101" t="str">
        <f t="shared" si="283"/>
        <v>TRUE</v>
      </c>
      <c r="BC101">
        <f>ROUND(MARGIN!$J12,0)</f>
        <v>7</v>
      </c>
      <c r="BD101">
        <f t="shared" si="284"/>
        <v>7</v>
      </c>
      <c r="BG101">
        <f t="shared" si="285"/>
        <v>-1</v>
      </c>
      <c r="BL101" s="117" t="s">
        <v>962</v>
      </c>
      <c r="BM101">
        <v>50</v>
      </c>
      <c r="BN101" t="str">
        <f t="shared" si="286"/>
        <v>FALSE</v>
      </c>
      <c r="BO101">
        <f>ROUND(MARGIN!$J12,0)</f>
        <v>7</v>
      </c>
      <c r="BP101">
        <f t="shared" si="287"/>
        <v>7</v>
      </c>
      <c r="BT101">
        <f t="shared" si="288"/>
        <v>-1</v>
      </c>
      <c r="BU101">
        <v>-1</v>
      </c>
      <c r="BV101">
        <v>1</v>
      </c>
      <c r="BW101">
        <v>1</v>
      </c>
      <c r="BX101">
        <f t="shared" si="289"/>
        <v>0</v>
      </c>
      <c r="BY101">
        <f t="shared" si="290"/>
        <v>1</v>
      </c>
      <c r="BZ101" s="187">
        <v>5.7684993449700003E-3</v>
      </c>
      <c r="CA101" s="117" t="s">
        <v>962</v>
      </c>
      <c r="CB101">
        <v>50</v>
      </c>
      <c r="CC101" t="str">
        <f t="shared" si="291"/>
        <v>TRUE</v>
      </c>
      <c r="CD101">
        <f>ROUND(MARGIN!$J17,0)</f>
        <v>7</v>
      </c>
      <c r="CE101">
        <f t="shared" si="292"/>
        <v>5</v>
      </c>
      <c r="CF101">
        <f t="shared" si="325"/>
        <v>7</v>
      </c>
      <c r="CG101" s="139">
        <f>CF101*10000*MARGIN!$G17/MARGIN!$D17</f>
        <v>52109.7329659436</v>
      </c>
      <c r="CH101" s="145">
        <f t="shared" si="293"/>
        <v>-300.59496048060731</v>
      </c>
      <c r="CI101" s="145">
        <f t="shared" si="294"/>
        <v>300.59496048060731</v>
      </c>
      <c r="CK101">
        <f t="shared" si="295"/>
        <v>2</v>
      </c>
      <c r="CL101">
        <v>1</v>
      </c>
      <c r="CM101">
        <v>1</v>
      </c>
      <c r="CN101">
        <v>-1</v>
      </c>
      <c r="CO101">
        <f t="shared" si="296"/>
        <v>0</v>
      </c>
      <c r="CP101">
        <f t="shared" si="297"/>
        <v>0</v>
      </c>
      <c r="CQ101">
        <v>-8.4665644236199995E-3</v>
      </c>
      <c r="CR101" s="117" t="s">
        <v>1189</v>
      </c>
      <c r="CS101">
        <v>50</v>
      </c>
      <c r="CT101" t="str">
        <f t="shared" si="298"/>
        <v>TRUE</v>
      </c>
      <c r="CU101">
        <f>ROUND(MARGIN!$J17,0)</f>
        <v>7</v>
      </c>
      <c r="CV101">
        <f t="shared" si="326"/>
        <v>9</v>
      </c>
      <c r="CW101">
        <f t="shared" si="327"/>
        <v>7</v>
      </c>
      <c r="CX101" s="139">
        <f>CW101*10000*MARGIN!$G17/MARGIN!$D17</f>
        <v>52109.7329659436</v>
      </c>
      <c r="CY101" s="200">
        <f t="shared" si="299"/>
        <v>-441.19041125379636</v>
      </c>
      <c r="CZ101" s="200">
        <f t="shared" si="300"/>
        <v>-441.19041125379636</v>
      </c>
      <c r="DB101">
        <f t="shared" si="301"/>
        <v>0</v>
      </c>
      <c r="DC101">
        <v>1</v>
      </c>
      <c r="DD101">
        <v>1</v>
      </c>
      <c r="DE101">
        <v>1</v>
      </c>
      <c r="DF101">
        <f t="shared" si="302"/>
        <v>1</v>
      </c>
      <c r="DG101">
        <f t="shared" si="303"/>
        <v>1</v>
      </c>
      <c r="DH101">
        <v>5.9327061615400004E-3</v>
      </c>
      <c r="DI101" s="117" t="s">
        <v>1189</v>
      </c>
      <c r="DJ101">
        <v>50</v>
      </c>
      <c r="DK101" t="str">
        <f t="shared" si="304"/>
        <v>TRUE</v>
      </c>
      <c r="DL101">
        <f>ROUND(MARGIN!$J17,0)</f>
        <v>7</v>
      </c>
      <c r="DM101">
        <f t="shared" si="328"/>
        <v>9</v>
      </c>
      <c r="DN101">
        <f t="shared" si="329"/>
        <v>7</v>
      </c>
      <c r="DO101" s="139">
        <f>DN101*10000*MARGIN!$G17/MARGIN!$D17</f>
        <v>52109.7329659436</v>
      </c>
      <c r="DP101" s="200">
        <f t="shared" si="305"/>
        <v>309.15173384325766</v>
      </c>
      <c r="DQ101" s="200">
        <f t="shared" si="306"/>
        <v>309.15173384325766</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1283</v>
      </c>
      <c r="KI101">
        <v>8</v>
      </c>
      <c r="KJ101">
        <v>6</v>
      </c>
      <c r="KK101">
        <v>8</v>
      </c>
      <c r="KL101" s="139">
        <v>59671.2247463901</v>
      </c>
      <c r="KM101" s="139"/>
      <c r="KN101" s="200">
        <v>0</v>
      </c>
      <c r="KO101" s="200"/>
      <c r="KP101" s="200"/>
      <c r="KQ101" s="200">
        <v>0</v>
      </c>
      <c r="KR101" s="200">
        <v>0</v>
      </c>
      <c r="KT101">
        <v>0</v>
      </c>
      <c r="KX101">
        <v>1</v>
      </c>
      <c r="LA101">
        <v>1</v>
      </c>
      <c r="LC101">
        <v>0</v>
      </c>
      <c r="LF101" s="117"/>
      <c r="LG101">
        <v>50</v>
      </c>
      <c r="LH101" t="s">
        <v>1283</v>
      </c>
      <c r="LI101">
        <v>8</v>
      </c>
      <c r="LK101">
        <v>8</v>
      </c>
      <c r="LL101" s="139">
        <v>59671.2247463901</v>
      </c>
      <c r="LM101" s="139"/>
      <c r="LN101" s="200">
        <v>0</v>
      </c>
      <c r="LO101" s="200"/>
      <c r="LP101" s="200"/>
      <c r="LQ101" s="200">
        <v>0</v>
      </c>
      <c r="LR101" s="200">
        <v>0</v>
      </c>
      <c r="LT101">
        <f t="shared" si="307"/>
        <v>0</v>
      </c>
      <c r="LV101">
        <v>1</v>
      </c>
      <c r="LX101">
        <v>1</v>
      </c>
      <c r="MA101">
        <f t="shared" si="308"/>
        <v>1</v>
      </c>
      <c r="MC101">
        <f t="shared" si="330"/>
        <v>0</v>
      </c>
      <c r="MF101" s="117" t="s">
        <v>1189</v>
      </c>
      <c r="MG101">
        <v>50</v>
      </c>
      <c r="MH101" t="str">
        <f t="shared" si="309"/>
        <v>FALSE</v>
      </c>
      <c r="MI101">
        <f>ROUND(MARGIN!$J17,0)</f>
        <v>7</v>
      </c>
      <c r="MJ101">
        <f t="shared" si="331"/>
        <v>5</v>
      </c>
      <c r="MK101">
        <f t="shared" si="332"/>
        <v>7</v>
      </c>
      <c r="ML101" s="139">
        <f>MK101*10000*MARGIN!$G17/MARGIN!$D17</f>
        <v>52109.7329659436</v>
      </c>
      <c r="MM101" s="139"/>
      <c r="MN101" s="200">
        <f t="shared" si="310"/>
        <v>0</v>
      </c>
      <c r="MO101" s="200"/>
      <c r="MP101" s="200"/>
      <c r="MQ101" s="200">
        <f t="shared" si="311"/>
        <v>0</v>
      </c>
      <c r="MR101" s="200">
        <f t="shared" si="312"/>
        <v>0</v>
      </c>
      <c r="MT101">
        <f t="shared" si="313"/>
        <v>0</v>
      </c>
      <c r="MV101">
        <v>1</v>
      </c>
      <c r="MX101">
        <v>1</v>
      </c>
      <c r="NA101">
        <f t="shared" si="314"/>
        <v>1</v>
      </c>
      <c r="NC101">
        <f t="shared" si="333"/>
        <v>0</v>
      </c>
      <c r="NF101" s="117" t="s">
        <v>1189</v>
      </c>
      <c r="NG101">
        <v>50</v>
      </c>
      <c r="NH101" t="str">
        <f t="shared" si="315"/>
        <v>FALSE</v>
      </c>
      <c r="NI101">
        <f>ROUND(MARGIN!$J17,0)</f>
        <v>7</v>
      </c>
      <c r="NJ101">
        <f t="shared" si="334"/>
        <v>5</v>
      </c>
      <c r="NK101">
        <f t="shared" si="335"/>
        <v>7</v>
      </c>
      <c r="NL101" s="139">
        <f>NK101*10000*MARGIN!$G17/MARGIN!$D17</f>
        <v>52109.7329659436</v>
      </c>
      <c r="NM101" s="139"/>
      <c r="NN101" s="200">
        <f t="shared" si="316"/>
        <v>0</v>
      </c>
      <c r="NO101" s="200"/>
      <c r="NP101" s="200"/>
      <c r="NQ101" s="200">
        <f t="shared" si="317"/>
        <v>0</v>
      </c>
      <c r="NR101" s="200">
        <f t="shared" si="318"/>
        <v>0</v>
      </c>
      <c r="NT101">
        <f t="shared" si="319"/>
        <v>0</v>
      </c>
      <c r="NV101">
        <v>1</v>
      </c>
      <c r="NX101">
        <v>1</v>
      </c>
      <c r="OA101">
        <f t="shared" si="320"/>
        <v>1</v>
      </c>
      <c r="OC101">
        <f t="shared" si="336"/>
        <v>0</v>
      </c>
      <c r="OF101" s="117" t="s">
        <v>1189</v>
      </c>
      <c r="OG101">
        <v>50</v>
      </c>
      <c r="OH101" t="str">
        <f t="shared" si="321"/>
        <v>FALSE</v>
      </c>
      <c r="OI101">
        <f>ROUND(MARGIN!$J17,0)</f>
        <v>7</v>
      </c>
      <c r="OJ101">
        <f t="shared" si="337"/>
        <v>5</v>
      </c>
      <c r="OK101">
        <f t="shared" si="338"/>
        <v>7</v>
      </c>
      <c r="OL101" s="139">
        <f>OK101*10000*MARGIN!$G17/MARGIN!$D17</f>
        <v>52109.7329659436</v>
      </c>
      <c r="OM101" s="139"/>
      <c r="ON101" s="200">
        <f t="shared" si="322"/>
        <v>0</v>
      </c>
      <c r="OO101" s="200"/>
      <c r="OP101" s="200"/>
      <c r="OQ101" s="200">
        <f t="shared" si="323"/>
        <v>0</v>
      </c>
      <c r="OR101" s="200">
        <f t="shared" si="324"/>
        <v>0</v>
      </c>
    </row>
    <row r="102" spans="1:408" x14ac:dyDescent="0.25">
      <c r="A102" t="s">
        <v>1214</v>
      </c>
      <c r="B102" s="167" t="s">
        <v>29</v>
      </c>
      <c r="D102" s="118" t="s">
        <v>788</v>
      </c>
      <c r="E102">
        <v>50</v>
      </c>
      <c r="F102" t="e">
        <f>IF(#REF!="","FALSE","TRUE")</f>
        <v>#REF!</v>
      </c>
      <c r="G102">
        <f>ROUND(MARGIN!$J34,0)</f>
        <v>7</v>
      </c>
      <c r="I102" t="e">
        <f>-#REF!+J102</f>
        <v>#REF!</v>
      </c>
      <c r="J102">
        <v>1</v>
      </c>
      <c r="K102" s="118" t="s">
        <v>788</v>
      </c>
      <c r="L102">
        <v>50</v>
      </c>
      <c r="M102" t="str">
        <f>IF(J102="","FALSE","TRUE")</f>
        <v>TRUE</v>
      </c>
      <c r="N102">
        <f>ROUND(MARGIN!$J34,0)</f>
        <v>7</v>
      </c>
      <c r="P102">
        <f>-J102+Q102</f>
        <v>-2</v>
      </c>
      <c r="Q102">
        <v>-1</v>
      </c>
      <c r="T102" s="118" t="s">
        <v>788</v>
      </c>
      <c r="U102">
        <v>50</v>
      </c>
      <c r="V102" t="str">
        <f>IF(Q102="","FALSE","TRUE")</f>
        <v>TRUE</v>
      </c>
      <c r="W102">
        <f>ROUND(MARGIN!$J34,0)</f>
        <v>7</v>
      </c>
      <c r="Z102">
        <f>-Q102+AA102</f>
        <v>0</v>
      </c>
      <c r="AA102">
        <v>-1</v>
      </c>
      <c r="AB102">
        <v>-1</v>
      </c>
      <c r="AC102" t="s">
        <v>968</v>
      </c>
      <c r="AD102" s="118" t="s">
        <v>967</v>
      </c>
      <c r="AE102">
        <v>50</v>
      </c>
      <c r="AF102" t="str">
        <f>IF(AA102="","FALSE","TRUE")</f>
        <v>TRUE</v>
      </c>
      <c r="AG102">
        <f>ROUND(MARGIN!$J34,0)</f>
        <v>7</v>
      </c>
      <c r="AH102">
        <f>IF(ABS(AA102+AB102)=2,ROUND(AG102*(1+$X$13),0),IF(AB102="",AG102,ROUND(AG102*(1+-$AH$13),0)))</f>
        <v>9</v>
      </c>
      <c r="AK102">
        <f>-AA102+AL102</f>
        <v>0</v>
      </c>
      <c r="AL102">
        <v>-1</v>
      </c>
      <c r="AO102" s="118" t="s">
        <v>962</v>
      </c>
      <c r="AP102">
        <v>50</v>
      </c>
      <c r="AQ102" t="str">
        <f>IF(AL102="","FALSE","TRUE")</f>
        <v>TRUE</v>
      </c>
      <c r="AR102">
        <f>ROUND(MARGIN!$J34,0)</f>
        <v>7</v>
      </c>
      <c r="AS102">
        <f>IF(ABS(AL102+AM102)=2,ROUND(AR102*(1+$X$13),0),IF(AM102="",AR102,ROUND(AR102*(1+-$AH$13),0)))</f>
        <v>7</v>
      </c>
      <c r="AV102">
        <f>-AL102+AW102</f>
        <v>2</v>
      </c>
      <c r="AW102">
        <v>1</v>
      </c>
      <c r="AZ102" s="118" t="s">
        <v>962</v>
      </c>
      <c r="BA102">
        <v>50</v>
      </c>
      <c r="BB102" t="str">
        <f>IF(AW102="","FALSE","TRUE")</f>
        <v>TRUE</v>
      </c>
      <c r="BC102">
        <f>ROUND(MARGIN!$J34,0)</f>
        <v>7</v>
      </c>
      <c r="BD102">
        <f>IF(ABS(AW102+AX102)=2,ROUND(BC102*(1+$X$13),0),IF(AX102="",BC102,ROUND(BC102*(1+-$AH$13),0)))</f>
        <v>7</v>
      </c>
      <c r="BG102">
        <f>-AW102+BH102</f>
        <v>-1</v>
      </c>
      <c r="BL102" s="118" t="s">
        <v>962</v>
      </c>
      <c r="BM102">
        <v>50</v>
      </c>
      <c r="BN102" t="str">
        <f>IF(BH102="","FALSE","TRUE")</f>
        <v>FALSE</v>
      </c>
      <c r="BO102">
        <f>ROUND(MARGIN!$J34,0)</f>
        <v>7</v>
      </c>
      <c r="BP102">
        <f>IF(ABS(BH102+BI102)=2,ROUND(BO102*(1+$X$13),0),IF(BI102="",BO102,ROUND(BO102*(1+-$AH$13),0)))</f>
        <v>7</v>
      </c>
      <c r="BT102">
        <f>-BI102+BU102</f>
        <v>1</v>
      </c>
      <c r="BU102">
        <v>1</v>
      </c>
      <c r="BW102">
        <v>1</v>
      </c>
      <c r="BX102">
        <f>IF(BU102=BW102,1,0)</f>
        <v>1</v>
      </c>
      <c r="BY102">
        <f>IF(BW102=BV102,1,0)</f>
        <v>0</v>
      </c>
      <c r="BZ102" s="187">
        <v>8.8605749279400004E-3</v>
      </c>
      <c r="CA102" s="118" t="s">
        <v>962</v>
      </c>
      <c r="CB102">
        <v>50</v>
      </c>
      <c r="CC102" t="str">
        <f>IF(BU102="","FALSE","TRUE")</f>
        <v>TRUE</v>
      </c>
      <c r="CD102">
        <f>ROUND(MARGIN!$J18,0)</f>
        <v>7</v>
      </c>
      <c r="CE102">
        <f>IF(ABS(BU102+BW102)=2,ROUND(CD102*(1+$X$13),0),IF(BW102="",CD102,ROUND(CD102*(1+-$AH$13),0)))</f>
        <v>9</v>
      </c>
      <c r="CF102">
        <f>CD102</f>
        <v>7</v>
      </c>
      <c r="CG102" s="139">
        <f>CF102*10000*MARGIN!$G18/MARGIN!$D18</f>
        <v>49856.374550194756</v>
      </c>
      <c r="CH102" s="145">
        <f>IF(BX102=1,ABS(CG102*BZ102),-ABS(CG102*BZ102))</f>
        <v>441.75614233744159</v>
      </c>
      <c r="CI102" s="145">
        <f>IF(BY102=1,ABS(CG102*BZ102),-ABS(CG102*BZ102))</f>
        <v>-441.75614233744159</v>
      </c>
      <c r="CK102">
        <f>-BU102+CL102</f>
        <v>0</v>
      </c>
      <c r="CL102">
        <v>1</v>
      </c>
      <c r="CN102">
        <v>-1</v>
      </c>
      <c r="CO102">
        <f>IF(CL102=CN102,1,0)</f>
        <v>0</v>
      </c>
      <c r="CP102">
        <f>IF(CN102=CM102,1,0)</f>
        <v>0</v>
      </c>
      <c r="CQ102">
        <v>-1.4263638283899999E-2</v>
      </c>
      <c r="CR102" s="118" t="s">
        <v>1189</v>
      </c>
      <c r="CS102">
        <v>50</v>
      </c>
      <c r="CT102" t="str">
        <f>IF(CL102="","FALSE","TRUE")</f>
        <v>TRUE</v>
      </c>
      <c r="CU102">
        <f>ROUND(MARGIN!$J18,0)</f>
        <v>7</v>
      </c>
      <c r="CV102">
        <f>ROUND(IF(CL102=CM102,CU102*(1+$CV$95),CU102*(1-$CV$95)),0)</f>
        <v>5</v>
      </c>
      <c r="CW102">
        <f>CU102</f>
        <v>7</v>
      </c>
      <c r="CX102" s="139">
        <f>CW102*10000*MARGIN!$G18/MARGIN!$D18</f>
        <v>49856.374550194756</v>
      </c>
      <c r="CY102" s="200">
        <f>IF(CO102=1,ABS(CX102*CQ102),-ABS(CX102*CQ102))</f>
        <v>-711.13329273061549</v>
      </c>
      <c r="CZ102" s="200">
        <f>IF(CP102=1,ABS(CX102*CQ102),-ABS(CX102*CQ102))</f>
        <v>-711.13329273061549</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7</v>
      </c>
      <c r="DM102">
        <f>ROUND(IF(DC102=DD102,DL102*(1+$CV$95),DL102*(1-$CV$95)),0)</f>
        <v>9</v>
      </c>
      <c r="DN102">
        <f>DL102</f>
        <v>7</v>
      </c>
      <c r="DO102" s="139">
        <f>DN102*10000*MARGIN!$G18/MARGIN!$D18</f>
        <v>49856.374550194756</v>
      </c>
      <c r="DP102" s="200">
        <f>IF(DF102=1,ABS(DO102*DH102),-ABS(DO102*DH102))</f>
        <v>-102.89983243497585</v>
      </c>
      <c r="DQ102" s="200">
        <f>IF(DG102=1,ABS(DO102*DH102),-ABS(DO102*DH102))</f>
        <v>-102.89983243497585</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1283</v>
      </c>
      <c r="KI102">
        <v>8</v>
      </c>
      <c r="KJ102">
        <v>6</v>
      </c>
      <c r="KK102">
        <v>8</v>
      </c>
      <c r="KL102" s="139">
        <v>56891.707210408356</v>
      </c>
      <c r="KM102" s="139"/>
      <c r="KN102" s="200">
        <v>0</v>
      </c>
      <c r="KO102" s="200"/>
      <c r="KP102" s="200"/>
      <c r="KQ102" s="200">
        <v>0</v>
      </c>
      <c r="KR102" s="200">
        <v>0</v>
      </c>
      <c r="KT102">
        <v>0</v>
      </c>
      <c r="KX102">
        <v>1</v>
      </c>
      <c r="LA102">
        <v>1</v>
      </c>
      <c r="LC102">
        <v>0</v>
      </c>
      <c r="LF102" s="118"/>
      <c r="LG102">
        <v>50</v>
      </c>
      <c r="LH102" t="s">
        <v>1283</v>
      </c>
      <c r="LI102">
        <v>8</v>
      </c>
      <c r="LK102">
        <v>8</v>
      </c>
      <c r="LL102" s="139">
        <v>56891.707210408356</v>
      </c>
      <c r="LM102" s="139"/>
      <c r="LN102" s="200">
        <v>0</v>
      </c>
      <c r="LO102" s="200"/>
      <c r="LP102" s="200"/>
      <c r="LQ102" s="200">
        <v>0</v>
      </c>
      <c r="LR102" s="200">
        <v>0</v>
      </c>
      <c r="LT102">
        <f t="shared" si="307"/>
        <v>0</v>
      </c>
      <c r="LV102">
        <v>1</v>
      </c>
      <c r="LX102">
        <v>1</v>
      </c>
      <c r="MA102">
        <f>IF(LU102=LZ102,1,0)</f>
        <v>1</v>
      </c>
      <c r="MC102">
        <f>IF(LZ102=LX102,1,0)</f>
        <v>0</v>
      </c>
      <c r="MF102" s="118" t="s">
        <v>1189</v>
      </c>
      <c r="MG102">
        <v>50</v>
      </c>
      <c r="MH102" t="str">
        <f>IF(LU102="","FALSE","TRUE")</f>
        <v>FALSE</v>
      </c>
      <c r="MI102">
        <f>ROUND(MARGIN!$J18,0)</f>
        <v>7</v>
      </c>
      <c r="MJ102">
        <f>ROUND(IF(LU102=LX102,MI102*(1+$CV$95),MI102*(1-$CV$95)),0)</f>
        <v>5</v>
      </c>
      <c r="MK102">
        <f>MI102</f>
        <v>7</v>
      </c>
      <c r="ML102" s="139">
        <f>MK102*10000*MARGIN!$G18/MARGIN!$D18</f>
        <v>49856.374550194756</v>
      </c>
      <c r="MM102" s="139"/>
      <c r="MN102" s="200">
        <f>IF(MA102=1,ABS(ML102*ME102),-ABS(ML102*ME102))</f>
        <v>0</v>
      </c>
      <c r="MO102" s="200"/>
      <c r="MP102" s="200"/>
      <c r="MQ102" s="200">
        <f t="shared" si="311"/>
        <v>0</v>
      </c>
      <c r="MR102" s="200">
        <f>IF(ME102=1,ABS(MN102*MF102),-ABS(MN102*MF102))</f>
        <v>0</v>
      </c>
      <c r="MT102">
        <f t="shared" si="313"/>
        <v>0</v>
      </c>
      <c r="MV102">
        <v>1</v>
      </c>
      <c r="MX102">
        <v>1</v>
      </c>
      <c r="NA102">
        <f>IF(MU102=MZ102,1,0)</f>
        <v>1</v>
      </c>
      <c r="NC102">
        <f>IF(MZ102=MX102,1,0)</f>
        <v>0</v>
      </c>
      <c r="NF102" s="118" t="s">
        <v>1189</v>
      </c>
      <c r="NG102">
        <v>50</v>
      </c>
      <c r="NH102" t="str">
        <f>IF(MU102="","FALSE","TRUE")</f>
        <v>FALSE</v>
      </c>
      <c r="NI102">
        <f>ROUND(MARGIN!$J18,0)</f>
        <v>7</v>
      </c>
      <c r="NJ102">
        <f>ROUND(IF(MU102=MX102,NI102*(1+$CV$95),NI102*(1-$CV$95)),0)</f>
        <v>5</v>
      </c>
      <c r="NK102">
        <f>NI102</f>
        <v>7</v>
      </c>
      <c r="NL102" s="139">
        <f>NK102*10000*MARGIN!$G18/MARGIN!$D18</f>
        <v>49856.374550194756</v>
      </c>
      <c r="NM102" s="139"/>
      <c r="NN102" s="200">
        <f>IF(NA102=1,ABS(NL102*NE102),-ABS(NL102*NE102))</f>
        <v>0</v>
      </c>
      <c r="NO102" s="200"/>
      <c r="NP102" s="200"/>
      <c r="NQ102" s="200">
        <f t="shared" si="317"/>
        <v>0</v>
      </c>
      <c r="NR102" s="200">
        <f>IF(NE102=1,ABS(NN102*NF102),-ABS(NN102*NF102))</f>
        <v>0</v>
      </c>
      <c r="NT102">
        <f t="shared" si="319"/>
        <v>0</v>
      </c>
      <c r="NV102">
        <v>1</v>
      </c>
      <c r="NX102">
        <v>1</v>
      </c>
      <c r="OA102">
        <f>IF(NU102=NZ102,1,0)</f>
        <v>1</v>
      </c>
      <c r="OC102">
        <f>IF(NZ102=NX102,1,0)</f>
        <v>0</v>
      </c>
      <c r="OF102" s="118" t="s">
        <v>1189</v>
      </c>
      <c r="OG102">
        <v>50</v>
      </c>
      <c r="OH102" t="str">
        <f>IF(NU102="","FALSE","TRUE")</f>
        <v>FALSE</v>
      </c>
      <c r="OI102">
        <f>ROUND(MARGIN!$J18,0)</f>
        <v>7</v>
      </c>
      <c r="OJ102">
        <f>ROUND(IF(NU102=NX102,OI102*(1+$CV$95),OI102*(1-$CV$95)),0)</f>
        <v>5</v>
      </c>
      <c r="OK102">
        <f>OI102</f>
        <v>7</v>
      </c>
      <c r="OL102" s="139">
        <f>OK102*10000*MARGIN!$G18/MARGIN!$D18</f>
        <v>49856.374550194756</v>
      </c>
      <c r="OM102" s="139"/>
      <c r="ON102" s="200">
        <f>IF(OA102=1,ABS(OL102*OE102),-ABS(OL102*OE102))</f>
        <v>0</v>
      </c>
      <c r="OO102" s="200"/>
      <c r="OP102" s="200"/>
      <c r="OQ102" s="200">
        <f t="shared" si="323"/>
        <v>0</v>
      </c>
      <c r="OR102" s="200">
        <f>IF(OE102=1,ABS(ON102*OF102),-ABS(ON102*OF102))</f>
        <v>0</v>
      </c>
    </row>
    <row r="103" spans="1:408" x14ac:dyDescent="0.25">
      <c r="A103" s="186" t="s">
        <v>1208</v>
      </c>
      <c r="B103" s="167" t="s">
        <v>27</v>
      </c>
      <c r="D103" s="117" t="s">
        <v>788</v>
      </c>
      <c r="E103">
        <v>50</v>
      </c>
      <c r="F103" t="e">
        <f>IF(#REF!="","FALSE","TRUE")</f>
        <v>#REF!</v>
      </c>
      <c r="G103">
        <f>ROUND(MARGIN!$J17,0)</f>
        <v>7</v>
      </c>
      <c r="I103" t="e">
        <f>-#REF!+J103</f>
        <v>#REF!</v>
      </c>
      <c r="J103">
        <v>-1</v>
      </c>
      <c r="K103" s="117" t="s">
        <v>788</v>
      </c>
      <c r="L103">
        <v>50</v>
      </c>
      <c r="M103" t="str">
        <f t="shared" si="273"/>
        <v>TRUE</v>
      </c>
      <c r="N103">
        <f>ROUND(MARGIN!$J17,0)</f>
        <v>7</v>
      </c>
      <c r="P103">
        <f t="shared" si="274"/>
        <v>0</v>
      </c>
      <c r="Q103">
        <v>-1</v>
      </c>
      <c r="T103" s="117" t="s">
        <v>788</v>
      </c>
      <c r="U103">
        <v>50</v>
      </c>
      <c r="V103" t="str">
        <f t="shared" si="275"/>
        <v>TRUE</v>
      </c>
      <c r="W103">
        <f>ROUND(MARGIN!$J17,0)</f>
        <v>7</v>
      </c>
      <c r="Z103">
        <f t="shared" si="276"/>
        <v>0</v>
      </c>
      <c r="AA103">
        <v>-1</v>
      </c>
      <c r="AD103" s="117" t="s">
        <v>32</v>
      </c>
      <c r="AE103">
        <v>50</v>
      </c>
      <c r="AF103" t="str">
        <f t="shared" si="277"/>
        <v>TRUE</v>
      </c>
      <c r="AG103">
        <f>ROUND(MARGIN!$J17,0)</f>
        <v>7</v>
      </c>
      <c r="AH103">
        <f t="shared" si="278"/>
        <v>7</v>
      </c>
      <c r="AK103">
        <f t="shared" si="279"/>
        <v>0</v>
      </c>
      <c r="AL103">
        <v>-1</v>
      </c>
      <c r="AO103" s="117" t="s">
        <v>32</v>
      </c>
      <c r="AP103">
        <v>50</v>
      </c>
      <c r="AQ103" t="str">
        <f t="shared" si="280"/>
        <v>TRUE</v>
      </c>
      <c r="AR103">
        <f>ROUND(MARGIN!$J17,0)</f>
        <v>7</v>
      </c>
      <c r="AS103">
        <f t="shared" si="281"/>
        <v>7</v>
      </c>
      <c r="AV103">
        <f t="shared" si="282"/>
        <v>2</v>
      </c>
      <c r="AW103">
        <v>1</v>
      </c>
      <c r="AZ103" s="117" t="s">
        <v>32</v>
      </c>
      <c r="BA103">
        <v>50</v>
      </c>
      <c r="BB103" t="str">
        <f t="shared" si="283"/>
        <v>TRUE</v>
      </c>
      <c r="BC103">
        <f>ROUND(MARGIN!$J17,0)</f>
        <v>7</v>
      </c>
      <c r="BD103">
        <f t="shared" si="284"/>
        <v>7</v>
      </c>
      <c r="BG103">
        <f t="shared" si="285"/>
        <v>-1</v>
      </c>
      <c r="BL103" s="117" t="s">
        <v>32</v>
      </c>
      <c r="BM103">
        <v>50</v>
      </c>
      <c r="BN103" t="str">
        <f t="shared" si="286"/>
        <v>FALSE</v>
      </c>
      <c r="BO103">
        <f>ROUND(MARGIN!$J17,0)</f>
        <v>7</v>
      </c>
      <c r="BP103">
        <f t="shared" si="287"/>
        <v>7</v>
      </c>
      <c r="BT103">
        <f t="shared" si="288"/>
        <v>-1</v>
      </c>
      <c r="BU103">
        <v>-1</v>
      </c>
      <c r="BV103">
        <v>-1</v>
      </c>
      <c r="BW103">
        <v>-1</v>
      </c>
      <c r="BX103">
        <f t="shared" si="289"/>
        <v>1</v>
      </c>
      <c r="BY103">
        <f t="shared" si="290"/>
        <v>1</v>
      </c>
      <c r="BZ103" s="187">
        <v>-2.6722758000300001E-3</v>
      </c>
      <c r="CA103" s="117" t="s">
        <v>32</v>
      </c>
      <c r="CB103">
        <v>50</v>
      </c>
      <c r="CC103" t="str">
        <f t="shared" si="291"/>
        <v>TRUE</v>
      </c>
      <c r="CD103">
        <f>ROUND(MARGIN!$J19,0)</f>
        <v>6</v>
      </c>
      <c r="CE103">
        <f t="shared" si="292"/>
        <v>8</v>
      </c>
      <c r="CF103">
        <f t="shared" si="325"/>
        <v>6</v>
      </c>
      <c r="CG103" s="139">
        <f>CF103*10000*MARGIN!$G19/MARGIN!$D19</f>
        <v>46825.419923499088</v>
      </c>
      <c r="CH103" s="145">
        <f t="shared" si="293"/>
        <v>125.13043648780923</v>
      </c>
      <c r="CI103" s="145">
        <f t="shared" si="294"/>
        <v>125.13043648780923</v>
      </c>
      <c r="CK103">
        <f t="shared" si="295"/>
        <v>0</v>
      </c>
      <c r="CL103">
        <v>-1</v>
      </c>
      <c r="CM103">
        <v>-1</v>
      </c>
      <c r="CN103">
        <v>1</v>
      </c>
      <c r="CO103">
        <f t="shared" si="296"/>
        <v>0</v>
      </c>
      <c r="CP103">
        <f t="shared" si="297"/>
        <v>0</v>
      </c>
      <c r="CQ103">
        <v>4.0058894533699999E-3</v>
      </c>
      <c r="CR103" s="117" t="s">
        <v>1189</v>
      </c>
      <c r="CS103">
        <v>50</v>
      </c>
      <c r="CT103" t="str">
        <f t="shared" si="298"/>
        <v>TRUE</v>
      </c>
      <c r="CU103">
        <f>ROUND(MARGIN!$J19,0)</f>
        <v>6</v>
      </c>
      <c r="CV103">
        <f t="shared" si="326"/>
        <v>8</v>
      </c>
      <c r="CW103">
        <f t="shared" si="327"/>
        <v>6</v>
      </c>
      <c r="CX103" s="139">
        <f>CW103*10000*MARGIN!$G19/MARGIN!$D19</f>
        <v>46825.419923499088</v>
      </c>
      <c r="CY103" s="200">
        <f t="shared" si="299"/>
        <v>-187.57745582116647</v>
      </c>
      <c r="CZ103" s="200">
        <f t="shared" si="300"/>
        <v>-187.57745582116647</v>
      </c>
      <c r="DB103">
        <f t="shared" si="301"/>
        <v>2</v>
      </c>
      <c r="DC103">
        <v>1</v>
      </c>
      <c r="DD103">
        <v>-1</v>
      </c>
      <c r="DE103">
        <v>1</v>
      </c>
      <c r="DF103">
        <f t="shared" si="302"/>
        <v>1</v>
      </c>
      <c r="DG103">
        <f t="shared" si="303"/>
        <v>0</v>
      </c>
      <c r="DH103">
        <v>8.9838950469699999E-4</v>
      </c>
      <c r="DI103" s="117" t="s">
        <v>1189</v>
      </c>
      <c r="DJ103">
        <v>50</v>
      </c>
      <c r="DK103" t="str">
        <f t="shared" si="304"/>
        <v>TRUE</v>
      </c>
      <c r="DL103">
        <f>ROUND(MARGIN!$J19,0)</f>
        <v>6</v>
      </c>
      <c r="DM103">
        <f t="shared" si="328"/>
        <v>5</v>
      </c>
      <c r="DN103">
        <f t="shared" si="329"/>
        <v>6</v>
      </c>
      <c r="DO103" s="139">
        <f>DN103*10000*MARGIN!$G19/MARGIN!$D19</f>
        <v>46825.419923499088</v>
      </c>
      <c r="DP103" s="200">
        <f t="shared" si="305"/>
        <v>42.067465812301378</v>
      </c>
      <c r="DQ103" s="200">
        <f t="shared" si="306"/>
        <v>-42.067465812301378</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1283</v>
      </c>
      <c r="KI103">
        <v>8</v>
      </c>
      <c r="KJ103">
        <v>6</v>
      </c>
      <c r="KK103">
        <v>8</v>
      </c>
      <c r="KL103" s="139">
        <v>62461.263284873443</v>
      </c>
      <c r="KM103" s="139"/>
      <c r="KN103" s="200">
        <v>0</v>
      </c>
      <c r="KO103" s="200"/>
      <c r="KP103" s="200"/>
      <c r="KQ103" s="200">
        <v>0</v>
      </c>
      <c r="KR103" s="200">
        <v>0</v>
      </c>
      <c r="KT103">
        <v>0</v>
      </c>
      <c r="KX103">
        <v>1</v>
      </c>
      <c r="LA103">
        <v>1</v>
      </c>
      <c r="LC103">
        <v>0</v>
      </c>
      <c r="LF103" s="117"/>
      <c r="LG103">
        <v>50</v>
      </c>
      <c r="LH103" t="s">
        <v>1283</v>
      </c>
      <c r="LI103">
        <v>8</v>
      </c>
      <c r="LK103">
        <v>8</v>
      </c>
      <c r="LL103" s="139">
        <v>62461.263284873443</v>
      </c>
      <c r="LM103" s="139"/>
      <c r="LN103" s="200">
        <v>0</v>
      </c>
      <c r="LO103" s="200"/>
      <c r="LP103" s="200"/>
      <c r="LQ103" s="200">
        <v>0</v>
      </c>
      <c r="LR103" s="200">
        <v>0</v>
      </c>
      <c r="LT103">
        <f t="shared" si="307"/>
        <v>0</v>
      </c>
      <c r="LV103">
        <v>1</v>
      </c>
      <c r="LX103">
        <v>1</v>
      </c>
      <c r="MA103">
        <f t="shared" ref="MA103:MA123" si="339">IF(LU103=LZ103,1,0)</f>
        <v>1</v>
      </c>
      <c r="MC103">
        <f t="shared" ref="MC103:MC123" si="340">IF(LZ103=LX103,1,0)</f>
        <v>0</v>
      </c>
      <c r="MF103" s="117" t="s">
        <v>1189</v>
      </c>
      <c r="MG103">
        <v>50</v>
      </c>
      <c r="MH103" t="str">
        <f t="shared" ref="MH103:MH123" si="341">IF(LU103="","FALSE","TRUE")</f>
        <v>FALSE</v>
      </c>
      <c r="MI103">
        <f>ROUND(MARGIN!$J19,0)</f>
        <v>6</v>
      </c>
      <c r="MJ103">
        <f t="shared" ref="MJ103:MJ123" si="342">ROUND(IF(LU103=LX103,MI103*(1+$CV$95),MI103*(1-$CV$95)),0)</f>
        <v>5</v>
      </c>
      <c r="MK103">
        <f t="shared" ref="MK103:MK123" si="343">MI103</f>
        <v>6</v>
      </c>
      <c r="ML103" s="139">
        <f>MK103*10000*MARGIN!$G19/MARGIN!$D19</f>
        <v>46825.419923499088</v>
      </c>
      <c r="MM103" s="139"/>
      <c r="MN103" s="200">
        <f t="shared" ref="MN103:MN123" si="344">IF(MA103=1,ABS(ML103*ME103),-ABS(ML103*ME103))</f>
        <v>0</v>
      </c>
      <c r="MO103" s="200"/>
      <c r="MP103" s="200"/>
      <c r="MQ103" s="200">
        <f t="shared" si="311"/>
        <v>0</v>
      </c>
      <c r="MR103" s="200">
        <f t="shared" ref="MR103:MR123" si="345">IF(ME103=1,ABS(MN103*MF103),-ABS(MN103*MF103))</f>
        <v>0</v>
      </c>
      <c r="MT103">
        <f t="shared" si="313"/>
        <v>0</v>
      </c>
      <c r="MV103">
        <v>1</v>
      </c>
      <c r="MX103">
        <v>1</v>
      </c>
      <c r="NA103">
        <f t="shared" ref="NA103:NA123" si="346">IF(MU103=MZ103,1,0)</f>
        <v>1</v>
      </c>
      <c r="NC103">
        <f t="shared" ref="NC103:NC123" si="347">IF(MZ103=MX103,1,0)</f>
        <v>0</v>
      </c>
      <c r="NF103" s="117" t="s">
        <v>1189</v>
      </c>
      <c r="NG103">
        <v>50</v>
      </c>
      <c r="NH103" t="str">
        <f t="shared" ref="NH103:NH123" si="348">IF(MU103="","FALSE","TRUE")</f>
        <v>FALSE</v>
      </c>
      <c r="NI103">
        <f>ROUND(MARGIN!$J19,0)</f>
        <v>6</v>
      </c>
      <c r="NJ103">
        <f t="shared" ref="NJ103:NJ123" si="349">ROUND(IF(MU103=MX103,NI103*(1+$CV$95),NI103*(1-$CV$95)),0)</f>
        <v>5</v>
      </c>
      <c r="NK103">
        <f t="shared" ref="NK103:NK123" si="350">NI103</f>
        <v>6</v>
      </c>
      <c r="NL103" s="139">
        <f>NK103*10000*MARGIN!$G19/MARGIN!$D19</f>
        <v>46825.419923499088</v>
      </c>
      <c r="NM103" s="139"/>
      <c r="NN103" s="200">
        <f t="shared" ref="NN103:NN123" si="351">IF(NA103=1,ABS(NL103*NE103),-ABS(NL103*NE103))</f>
        <v>0</v>
      </c>
      <c r="NO103" s="200"/>
      <c r="NP103" s="200"/>
      <c r="NQ103" s="200">
        <f t="shared" si="317"/>
        <v>0</v>
      </c>
      <c r="NR103" s="200">
        <f t="shared" ref="NR103:NR123" si="352">IF(NE103=1,ABS(NN103*NF103),-ABS(NN103*NF103))</f>
        <v>0</v>
      </c>
      <c r="NT103">
        <f t="shared" si="319"/>
        <v>0</v>
      </c>
      <c r="NV103">
        <v>1</v>
      </c>
      <c r="NX103">
        <v>1</v>
      </c>
      <c r="OA103">
        <f t="shared" ref="OA103:OA123" si="353">IF(NU103=NZ103,1,0)</f>
        <v>1</v>
      </c>
      <c r="OC103">
        <f t="shared" ref="OC103:OC123" si="354">IF(NZ103=NX103,1,0)</f>
        <v>0</v>
      </c>
      <c r="OF103" s="117" t="s">
        <v>1189</v>
      </c>
      <c r="OG103">
        <v>50</v>
      </c>
      <c r="OH103" t="str">
        <f t="shared" ref="OH103:OH123" si="355">IF(NU103="","FALSE","TRUE")</f>
        <v>FALSE</v>
      </c>
      <c r="OI103">
        <f>ROUND(MARGIN!$J19,0)</f>
        <v>6</v>
      </c>
      <c r="OJ103">
        <f t="shared" ref="OJ103:OJ123" si="356">ROUND(IF(NU103=NX103,OI103*(1+$CV$95),OI103*(1-$CV$95)),0)</f>
        <v>5</v>
      </c>
      <c r="OK103">
        <f t="shared" ref="OK103:OK123" si="357">OI103</f>
        <v>6</v>
      </c>
      <c r="OL103" s="139">
        <f>OK103*10000*MARGIN!$G19/MARGIN!$D19</f>
        <v>46825.419923499088</v>
      </c>
      <c r="OM103" s="139"/>
      <c r="ON103" s="200">
        <f t="shared" ref="ON103:ON123" si="358">IF(OA103=1,ABS(OL103*OE103),-ABS(OL103*OE103))</f>
        <v>0</v>
      </c>
      <c r="OO103" s="200"/>
      <c r="OP103" s="200"/>
      <c r="OQ103" s="200">
        <f t="shared" si="323"/>
        <v>0</v>
      </c>
      <c r="OR103" s="200">
        <f t="shared" ref="OR103:OR123" si="359">IF(OE103=1,ABS(ON103*OF103),-ABS(ON103*OF103))</f>
        <v>0</v>
      </c>
    </row>
    <row r="104" spans="1:408" x14ac:dyDescent="0.25">
      <c r="A104" s="186" t="s">
        <v>1209</v>
      </c>
      <c r="B104" s="167" t="s">
        <v>28</v>
      </c>
      <c r="D104" s="118" t="s">
        <v>788</v>
      </c>
      <c r="E104">
        <v>50</v>
      </c>
      <c r="F104" t="e">
        <f>IF(#REF!="","FALSE","TRUE")</f>
        <v>#REF!</v>
      </c>
      <c r="G104">
        <f>ROUND(MARGIN!$J35,0)</f>
        <v>5</v>
      </c>
      <c r="I104" t="e">
        <f>-#REF!+J104</f>
        <v>#REF!</v>
      </c>
      <c r="J104">
        <v>1</v>
      </c>
      <c r="K104" s="118" t="s">
        <v>788</v>
      </c>
      <c r="L104">
        <v>50</v>
      </c>
      <c r="M104" t="str">
        <f t="shared" si="273"/>
        <v>TRUE</v>
      </c>
      <c r="N104">
        <f>ROUND(MARGIN!$J35,0)</f>
        <v>5</v>
      </c>
      <c r="P104">
        <f t="shared" si="274"/>
        <v>-2</v>
      </c>
      <c r="Q104">
        <v>-1</v>
      </c>
      <c r="T104" s="118" t="s">
        <v>788</v>
      </c>
      <c r="U104">
        <v>50</v>
      </c>
      <c r="V104" t="str">
        <f t="shared" si="275"/>
        <v>TRUE</v>
      </c>
      <c r="W104">
        <f>ROUND(MARGIN!$J35,0)</f>
        <v>5</v>
      </c>
      <c r="Z104">
        <f t="shared" si="276"/>
        <v>2</v>
      </c>
      <c r="AA104">
        <v>1</v>
      </c>
      <c r="AD104" s="118" t="s">
        <v>962</v>
      </c>
      <c r="AE104">
        <v>50</v>
      </c>
      <c r="AF104" t="str">
        <f t="shared" si="277"/>
        <v>TRUE</v>
      </c>
      <c r="AG104">
        <f>ROUND(MARGIN!$J35,0)</f>
        <v>5</v>
      </c>
      <c r="AH104">
        <f t="shared" si="278"/>
        <v>5</v>
      </c>
      <c r="AK104">
        <f t="shared" si="279"/>
        <v>0</v>
      </c>
      <c r="AL104">
        <v>1</v>
      </c>
      <c r="AO104" s="118" t="s">
        <v>962</v>
      </c>
      <c r="AP104">
        <v>50</v>
      </c>
      <c r="AQ104" t="str">
        <f t="shared" si="280"/>
        <v>TRUE</v>
      </c>
      <c r="AR104">
        <f>ROUND(MARGIN!$J35,0)</f>
        <v>5</v>
      </c>
      <c r="AS104">
        <f t="shared" si="281"/>
        <v>5</v>
      </c>
      <c r="AV104">
        <f t="shared" si="282"/>
        <v>-2</v>
      </c>
      <c r="AW104">
        <v>-1</v>
      </c>
      <c r="AZ104" s="118" t="s">
        <v>962</v>
      </c>
      <c r="BA104">
        <v>50</v>
      </c>
      <c r="BB104" t="str">
        <f t="shared" si="283"/>
        <v>TRUE</v>
      </c>
      <c r="BC104">
        <f>ROUND(MARGIN!$J35,0)</f>
        <v>5</v>
      </c>
      <c r="BD104">
        <f t="shared" si="284"/>
        <v>5</v>
      </c>
      <c r="BG104">
        <f t="shared" si="285"/>
        <v>1</v>
      </c>
      <c r="BL104" s="118" t="s">
        <v>962</v>
      </c>
      <c r="BM104">
        <v>50</v>
      </c>
      <c r="BN104" t="str">
        <f t="shared" si="286"/>
        <v>FALSE</v>
      </c>
      <c r="BO104">
        <f>ROUND(MARGIN!$J35,0)</f>
        <v>5</v>
      </c>
      <c r="BP104">
        <f t="shared" si="287"/>
        <v>5</v>
      </c>
      <c r="BT104">
        <f t="shared" si="288"/>
        <v>1</v>
      </c>
      <c r="BU104">
        <v>1</v>
      </c>
      <c r="BV104">
        <v>-1</v>
      </c>
      <c r="BW104">
        <v>1</v>
      </c>
      <c r="BX104">
        <f t="shared" si="289"/>
        <v>1</v>
      </c>
      <c r="BY104">
        <f t="shared" si="290"/>
        <v>0</v>
      </c>
      <c r="BZ104" s="187">
        <v>7.1067194848700001E-3</v>
      </c>
      <c r="CA104" s="118" t="s">
        <v>962</v>
      </c>
      <c r="CB104">
        <v>50</v>
      </c>
      <c r="CC104" t="str">
        <f t="shared" si="291"/>
        <v>TRUE</v>
      </c>
      <c r="CD104">
        <f>ROUND(MARGIN!$J20,0)</f>
        <v>7</v>
      </c>
      <c r="CE104">
        <f t="shared" si="292"/>
        <v>9</v>
      </c>
      <c r="CF104">
        <f t="shared" si="325"/>
        <v>7</v>
      </c>
      <c r="CG104" s="139">
        <f>CF104*10000*MARGIN!$G20/MARGIN!$D20</f>
        <v>49853.754365541317</v>
      </c>
      <c r="CH104" s="145">
        <f t="shared" si="293"/>
        <v>354.29664754351529</v>
      </c>
      <c r="CI104" s="145">
        <f t="shared" si="294"/>
        <v>-354.29664754351529</v>
      </c>
      <c r="CK104">
        <f t="shared" si="295"/>
        <v>0</v>
      </c>
      <c r="CL104">
        <v>1</v>
      </c>
      <c r="CM104">
        <v>-1</v>
      </c>
      <c r="CN104">
        <v>-1</v>
      </c>
      <c r="CO104">
        <f t="shared" si="296"/>
        <v>0</v>
      </c>
      <c r="CP104">
        <f t="shared" si="297"/>
        <v>1</v>
      </c>
      <c r="CQ104">
        <v>-1.1078373600499999E-2</v>
      </c>
      <c r="CR104" s="118" t="s">
        <v>1189</v>
      </c>
      <c r="CS104">
        <v>50</v>
      </c>
      <c r="CT104" t="str">
        <f t="shared" si="298"/>
        <v>TRUE</v>
      </c>
      <c r="CU104">
        <f>ROUND(MARGIN!$J20,0)</f>
        <v>7</v>
      </c>
      <c r="CV104">
        <f t="shared" si="326"/>
        <v>5</v>
      </c>
      <c r="CW104">
        <f t="shared" si="327"/>
        <v>7</v>
      </c>
      <c r="CX104" s="139">
        <f>CW104*10000*MARGIN!$G20/MARGIN!$D20</f>
        <v>49853.754365541317</v>
      </c>
      <c r="CY104" s="200">
        <f t="shared" si="299"/>
        <v>-552.29851624902449</v>
      </c>
      <c r="CZ104" s="200">
        <f t="shared" si="300"/>
        <v>552.29851624902449</v>
      </c>
      <c r="DB104">
        <f t="shared" si="301"/>
        <v>-2</v>
      </c>
      <c r="DC104">
        <v>-1</v>
      </c>
      <c r="DD104">
        <v>1</v>
      </c>
      <c r="DE104">
        <v>1</v>
      </c>
      <c r="DF104">
        <f t="shared" si="302"/>
        <v>0</v>
      </c>
      <c r="DG104">
        <f t="shared" si="303"/>
        <v>1</v>
      </c>
      <c r="DH104">
        <v>2.8751042783900001E-3</v>
      </c>
      <c r="DI104" s="118" t="s">
        <v>1189</v>
      </c>
      <c r="DJ104">
        <v>50</v>
      </c>
      <c r="DK104" t="str">
        <f t="shared" si="304"/>
        <v>TRUE</v>
      </c>
      <c r="DL104">
        <f>ROUND(MARGIN!$J20,0)</f>
        <v>7</v>
      </c>
      <c r="DM104">
        <f t="shared" si="328"/>
        <v>5</v>
      </c>
      <c r="DN104">
        <f t="shared" si="329"/>
        <v>7</v>
      </c>
      <c r="DO104" s="139">
        <f>DN104*10000*MARGIN!$G20/MARGIN!$D20</f>
        <v>49853.754365541317</v>
      </c>
      <c r="DP104" s="200">
        <f t="shared" si="305"/>
        <v>-143.33474247017199</v>
      </c>
      <c r="DQ104" s="200">
        <f t="shared" si="306"/>
        <v>143.33474247017199</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1283</v>
      </c>
      <c r="KI104">
        <v>8</v>
      </c>
      <c r="KJ104">
        <v>6</v>
      </c>
      <c r="KK104">
        <v>8</v>
      </c>
      <c r="KL104" s="139">
        <v>56886.504024458722</v>
      </c>
      <c r="KM104" s="139"/>
      <c r="KN104" s="200">
        <v>0</v>
      </c>
      <c r="KO104" s="200"/>
      <c r="KP104" s="200"/>
      <c r="KQ104" s="200">
        <v>0</v>
      </c>
      <c r="KR104" s="200">
        <v>0</v>
      </c>
      <c r="KT104">
        <v>0</v>
      </c>
      <c r="KX104">
        <v>-1</v>
      </c>
      <c r="LA104">
        <v>1</v>
      </c>
      <c r="LC104">
        <v>0</v>
      </c>
      <c r="LF104" s="118"/>
      <c r="LG104">
        <v>50</v>
      </c>
      <c r="LH104" t="s">
        <v>1283</v>
      </c>
      <c r="LI104">
        <v>8</v>
      </c>
      <c r="LK104">
        <v>8</v>
      </c>
      <c r="LL104" s="139">
        <v>56886.504024458722</v>
      </c>
      <c r="LM104" s="139"/>
      <c r="LN104" s="200">
        <v>0</v>
      </c>
      <c r="LO104" s="200"/>
      <c r="LP104" s="200"/>
      <c r="LQ104" s="200">
        <v>0</v>
      </c>
      <c r="LR104" s="200">
        <v>0</v>
      </c>
      <c r="LT104">
        <f t="shared" si="307"/>
        <v>0</v>
      </c>
      <c r="LV104">
        <v>-1</v>
      </c>
      <c r="LX104">
        <v>-1</v>
      </c>
      <c r="MA104">
        <f t="shared" si="339"/>
        <v>1</v>
      </c>
      <c r="MC104">
        <f t="shared" si="340"/>
        <v>0</v>
      </c>
      <c r="MF104" s="118" t="s">
        <v>1189</v>
      </c>
      <c r="MG104">
        <v>50</v>
      </c>
      <c r="MH104" t="str">
        <f t="shared" si="341"/>
        <v>FALSE</v>
      </c>
      <c r="MI104">
        <f>ROUND(MARGIN!$J20,0)</f>
        <v>7</v>
      </c>
      <c r="MJ104">
        <f t="shared" si="342"/>
        <v>5</v>
      </c>
      <c r="MK104">
        <f t="shared" si="343"/>
        <v>7</v>
      </c>
      <c r="ML104" s="139">
        <f>MK104*10000*MARGIN!$G20/MARGIN!$D20</f>
        <v>49853.754365541317</v>
      </c>
      <c r="MM104" s="139"/>
      <c r="MN104" s="200">
        <f t="shared" si="344"/>
        <v>0</v>
      </c>
      <c r="MO104" s="200"/>
      <c r="MP104" s="200"/>
      <c r="MQ104" s="200">
        <f t="shared" si="311"/>
        <v>0</v>
      </c>
      <c r="MR104" s="200">
        <f t="shared" si="345"/>
        <v>0</v>
      </c>
      <c r="MT104">
        <f t="shared" si="313"/>
        <v>0</v>
      </c>
      <c r="MV104">
        <v>-1</v>
      </c>
      <c r="MX104">
        <v>-1</v>
      </c>
      <c r="NA104">
        <f t="shared" si="346"/>
        <v>1</v>
      </c>
      <c r="NC104">
        <f t="shared" si="347"/>
        <v>0</v>
      </c>
      <c r="NF104" s="118" t="s">
        <v>1189</v>
      </c>
      <c r="NG104">
        <v>50</v>
      </c>
      <c r="NH104" t="str">
        <f t="shared" si="348"/>
        <v>FALSE</v>
      </c>
      <c r="NI104">
        <f>ROUND(MARGIN!$J20,0)</f>
        <v>7</v>
      </c>
      <c r="NJ104">
        <f t="shared" si="349"/>
        <v>5</v>
      </c>
      <c r="NK104">
        <f t="shared" si="350"/>
        <v>7</v>
      </c>
      <c r="NL104" s="139">
        <f>NK104*10000*MARGIN!$G20/MARGIN!$D20</f>
        <v>49853.754365541317</v>
      </c>
      <c r="NM104" s="139"/>
      <c r="NN104" s="200">
        <f t="shared" si="351"/>
        <v>0</v>
      </c>
      <c r="NO104" s="200"/>
      <c r="NP104" s="200"/>
      <c r="NQ104" s="200">
        <f t="shared" si="317"/>
        <v>0</v>
      </c>
      <c r="NR104" s="200">
        <f t="shared" si="352"/>
        <v>0</v>
      </c>
      <c r="NT104">
        <f t="shared" si="319"/>
        <v>0</v>
      </c>
      <c r="NV104">
        <v>-1</v>
      </c>
      <c r="NX104">
        <v>-1</v>
      </c>
      <c r="OA104">
        <f t="shared" si="353"/>
        <v>1</v>
      </c>
      <c r="OC104">
        <f t="shared" si="354"/>
        <v>0</v>
      </c>
      <c r="OF104" s="118" t="s">
        <v>1189</v>
      </c>
      <c r="OG104">
        <v>50</v>
      </c>
      <c r="OH104" t="str">
        <f t="shared" si="355"/>
        <v>FALSE</v>
      </c>
      <c r="OI104">
        <f>ROUND(MARGIN!$J20,0)</f>
        <v>7</v>
      </c>
      <c r="OJ104">
        <f t="shared" si="356"/>
        <v>5</v>
      </c>
      <c r="OK104">
        <f t="shared" si="357"/>
        <v>7</v>
      </c>
      <c r="OL104" s="139">
        <f>OK104*10000*MARGIN!$G20/MARGIN!$D20</f>
        <v>49853.754365541317</v>
      </c>
      <c r="OM104" s="139"/>
      <c r="ON104" s="200">
        <f t="shared" si="358"/>
        <v>0</v>
      </c>
      <c r="OO104" s="200"/>
      <c r="OP104" s="200"/>
      <c r="OQ104" s="200">
        <f t="shared" si="323"/>
        <v>0</v>
      </c>
      <c r="OR104" s="200">
        <f t="shared" si="359"/>
        <v>0</v>
      </c>
    </row>
    <row r="105" spans="1:408" x14ac:dyDescent="0.25">
      <c r="A105" t="s">
        <v>1181</v>
      </c>
      <c r="B105" s="167" t="s">
        <v>25</v>
      </c>
      <c r="D105" s="118" t="s">
        <v>788</v>
      </c>
      <c r="E105">
        <v>50</v>
      </c>
      <c r="F105" t="e">
        <f>IF(#REF!="","FALSE","TRUE")</f>
        <v>#REF!</v>
      </c>
      <c r="G105">
        <f>ROUND(MARGIN!$J32,0)</f>
        <v>4</v>
      </c>
      <c r="I105" t="e">
        <f>-#REF!+J105</f>
        <v>#REF!</v>
      </c>
      <c r="J105">
        <v>1</v>
      </c>
      <c r="K105" s="118" t="s">
        <v>788</v>
      </c>
      <c r="L105">
        <v>50</v>
      </c>
      <c r="M105" t="str">
        <f t="shared" si="273"/>
        <v>TRUE</v>
      </c>
      <c r="N105">
        <f>ROUND(MARGIN!$J32,0)</f>
        <v>4</v>
      </c>
      <c r="P105">
        <f t="shared" si="274"/>
        <v>-2</v>
      </c>
      <c r="Q105">
        <v>-1</v>
      </c>
      <c r="T105" s="118" t="s">
        <v>788</v>
      </c>
      <c r="U105">
        <v>50</v>
      </c>
      <c r="V105" t="str">
        <f t="shared" si="275"/>
        <v>TRUE</v>
      </c>
      <c r="W105">
        <f>ROUND(MARGIN!$J32,0)</f>
        <v>4</v>
      </c>
      <c r="Z105">
        <f t="shared" si="276"/>
        <v>2</v>
      </c>
      <c r="AA105">
        <v>1</v>
      </c>
      <c r="AB105">
        <v>1</v>
      </c>
      <c r="AC105" t="s">
        <v>966</v>
      </c>
      <c r="AD105" s="118" t="s">
        <v>962</v>
      </c>
      <c r="AE105">
        <v>50</v>
      </c>
      <c r="AF105" t="str">
        <f t="shared" si="277"/>
        <v>TRUE</v>
      </c>
      <c r="AG105">
        <f>ROUND(MARGIN!$J32,0)</f>
        <v>4</v>
      </c>
      <c r="AH105">
        <f t="shared" si="278"/>
        <v>5</v>
      </c>
      <c r="AK105">
        <f t="shared" si="279"/>
        <v>0</v>
      </c>
      <c r="AL105">
        <v>1</v>
      </c>
      <c r="AM105">
        <v>1</v>
      </c>
      <c r="AN105" t="s">
        <v>966</v>
      </c>
      <c r="AO105" s="118" t="s">
        <v>31</v>
      </c>
      <c r="AP105">
        <v>50</v>
      </c>
      <c r="AQ105" t="str">
        <f t="shared" si="280"/>
        <v>TRUE</v>
      </c>
      <c r="AR105">
        <f>ROUND(MARGIN!$J32,0)</f>
        <v>4</v>
      </c>
      <c r="AS105">
        <f t="shared" si="281"/>
        <v>5</v>
      </c>
      <c r="AV105">
        <f t="shared" si="282"/>
        <v>0</v>
      </c>
      <c r="AW105">
        <v>1</v>
      </c>
      <c r="AY105" t="s">
        <v>966</v>
      </c>
      <c r="AZ105" s="118" t="s">
        <v>962</v>
      </c>
      <c r="BA105">
        <v>50</v>
      </c>
      <c r="BB105" t="str">
        <f t="shared" si="283"/>
        <v>TRUE</v>
      </c>
      <c r="BC105">
        <f>ROUND(MARGIN!$J32,0)</f>
        <v>4</v>
      </c>
      <c r="BD105">
        <f t="shared" si="284"/>
        <v>4</v>
      </c>
      <c r="BG105">
        <f t="shared" si="285"/>
        <v>-1</v>
      </c>
      <c r="BK105" t="s">
        <v>966</v>
      </c>
      <c r="BL105" s="118" t="s">
        <v>962</v>
      </c>
      <c r="BM105">
        <v>50</v>
      </c>
      <c r="BN105" t="str">
        <f t="shared" si="286"/>
        <v>FALSE</v>
      </c>
      <c r="BO105">
        <f>ROUND(MARGIN!$J32,0)</f>
        <v>4</v>
      </c>
      <c r="BP105">
        <f t="shared" si="287"/>
        <v>4</v>
      </c>
      <c r="BT105">
        <f t="shared" si="288"/>
        <v>-1</v>
      </c>
      <c r="BU105">
        <v>-1</v>
      </c>
      <c r="BV105">
        <v>1</v>
      </c>
      <c r="BW105">
        <v>-1</v>
      </c>
      <c r="BX105">
        <f t="shared" si="289"/>
        <v>1</v>
      </c>
      <c r="BY105">
        <f t="shared" si="290"/>
        <v>0</v>
      </c>
      <c r="BZ105" s="187">
        <v>-1.5133838109499999E-2</v>
      </c>
      <c r="CA105" s="118" t="s">
        <v>962</v>
      </c>
      <c r="CB105">
        <v>50</v>
      </c>
      <c r="CC105" t="str">
        <f t="shared" si="291"/>
        <v>TRUE</v>
      </c>
      <c r="CD105">
        <f>ROUND(MARGIN!$J21,0)</f>
        <v>3</v>
      </c>
      <c r="CE105">
        <f t="shared" si="292"/>
        <v>4</v>
      </c>
      <c r="CF105">
        <f t="shared" si="325"/>
        <v>3</v>
      </c>
      <c r="CG105" s="139">
        <f>CF105*10000*MARGIN!$G21/MARGIN!$D21</f>
        <v>43979.466743999998</v>
      </c>
      <c r="CH105" s="145">
        <f t="shared" si="293"/>
        <v>665.57812984583506</v>
      </c>
      <c r="CI105" s="145">
        <f t="shared" si="294"/>
        <v>-665.57812984583506</v>
      </c>
      <c r="CK105">
        <f t="shared" si="295"/>
        <v>2</v>
      </c>
      <c r="CL105">
        <v>1</v>
      </c>
      <c r="CM105">
        <v>1</v>
      </c>
      <c r="CN105">
        <v>-1</v>
      </c>
      <c r="CO105">
        <f t="shared" si="296"/>
        <v>0</v>
      </c>
      <c r="CP105">
        <f t="shared" si="297"/>
        <v>0</v>
      </c>
      <c r="CQ105">
        <v>-2.6857611495100002E-4</v>
      </c>
      <c r="CR105" s="118" t="s">
        <v>1189</v>
      </c>
      <c r="CS105">
        <v>50</v>
      </c>
      <c r="CT105" t="str">
        <f t="shared" si="298"/>
        <v>TRUE</v>
      </c>
      <c r="CU105">
        <f>ROUND(MARGIN!$J21,0)</f>
        <v>3</v>
      </c>
      <c r="CV105">
        <f t="shared" si="326"/>
        <v>4</v>
      </c>
      <c r="CW105">
        <f t="shared" si="327"/>
        <v>3</v>
      </c>
      <c r="CX105" s="139">
        <f>CW105*10000*MARGIN!$G21/MARGIN!$D21</f>
        <v>43979.466743999998</v>
      </c>
      <c r="CY105" s="200">
        <f t="shared" si="299"/>
        <v>-11.811834315720226</v>
      </c>
      <c r="CZ105" s="200">
        <f t="shared" si="300"/>
        <v>-11.811834315720226</v>
      </c>
      <c r="DB105">
        <f t="shared" si="301"/>
        <v>0</v>
      </c>
      <c r="DC105">
        <v>1</v>
      </c>
      <c r="DD105">
        <v>1</v>
      </c>
      <c r="DE105">
        <v>-1</v>
      </c>
      <c r="DF105">
        <f t="shared" si="302"/>
        <v>0</v>
      </c>
      <c r="DG105">
        <f t="shared" si="303"/>
        <v>0</v>
      </c>
      <c r="DH105">
        <v>-6.2364776374300001E-4</v>
      </c>
      <c r="DI105" s="118" t="s">
        <v>1189</v>
      </c>
      <c r="DJ105">
        <v>50</v>
      </c>
      <c r="DK105" t="str">
        <f t="shared" si="304"/>
        <v>TRUE</v>
      </c>
      <c r="DL105">
        <f>ROUND(MARGIN!$J21,0)</f>
        <v>3</v>
      </c>
      <c r="DM105">
        <f t="shared" si="328"/>
        <v>4</v>
      </c>
      <c r="DN105">
        <f t="shared" si="329"/>
        <v>3</v>
      </c>
      <c r="DO105" s="139">
        <f>DN105*10000*MARGIN!$G21/MARGIN!$D21</f>
        <v>43979.466743999998</v>
      </c>
      <c r="DP105" s="200">
        <f t="shared" si="305"/>
        <v>-27.427696085505236</v>
      </c>
      <c r="DQ105" s="200">
        <f t="shared" si="306"/>
        <v>-27.427696085505236</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1283</v>
      </c>
      <c r="KI105">
        <v>4</v>
      </c>
      <c r="KJ105">
        <v>3</v>
      </c>
      <c r="KK105">
        <v>4</v>
      </c>
      <c r="KL105" s="139">
        <v>58687.31136</v>
      </c>
      <c r="KM105" s="139"/>
      <c r="KN105" s="200">
        <v>0</v>
      </c>
      <c r="KO105" s="200"/>
      <c r="KP105" s="200"/>
      <c r="KQ105" s="200">
        <v>0</v>
      </c>
      <c r="KR105" s="200">
        <v>0</v>
      </c>
      <c r="KT105">
        <v>0</v>
      </c>
      <c r="KX105">
        <v>1</v>
      </c>
      <c r="LA105">
        <v>1</v>
      </c>
      <c r="LC105">
        <v>0</v>
      </c>
      <c r="LF105" s="118"/>
      <c r="LG105">
        <v>50</v>
      </c>
      <c r="LH105" t="s">
        <v>1283</v>
      </c>
      <c r="LI105">
        <v>4</v>
      </c>
      <c r="LK105">
        <v>4</v>
      </c>
      <c r="LL105" s="139">
        <v>58687.31136</v>
      </c>
      <c r="LM105" s="139"/>
      <c r="LN105" s="200">
        <v>0</v>
      </c>
      <c r="LO105" s="200"/>
      <c r="LP105" s="200"/>
      <c r="LQ105" s="200">
        <v>0</v>
      </c>
      <c r="LR105" s="200">
        <v>0</v>
      </c>
      <c r="LT105">
        <f t="shared" si="307"/>
        <v>0</v>
      </c>
      <c r="LV105">
        <v>1</v>
      </c>
      <c r="LX105">
        <v>1</v>
      </c>
      <c r="MA105">
        <f t="shared" si="339"/>
        <v>1</v>
      </c>
      <c r="MC105">
        <f t="shared" si="340"/>
        <v>0</v>
      </c>
      <c r="MF105" s="118" t="s">
        <v>1189</v>
      </c>
      <c r="MG105">
        <v>50</v>
      </c>
      <c r="MH105" t="str">
        <f t="shared" si="341"/>
        <v>FALSE</v>
      </c>
      <c r="MI105">
        <f>ROUND(MARGIN!$J21,0)</f>
        <v>3</v>
      </c>
      <c r="MJ105">
        <f t="shared" si="342"/>
        <v>2</v>
      </c>
      <c r="MK105">
        <f t="shared" si="343"/>
        <v>3</v>
      </c>
      <c r="ML105" s="139">
        <f>MK105*10000*MARGIN!$G21/MARGIN!$D21</f>
        <v>43979.466743999998</v>
      </c>
      <c r="MM105" s="139"/>
      <c r="MN105" s="200">
        <f t="shared" si="344"/>
        <v>0</v>
      </c>
      <c r="MO105" s="200"/>
      <c r="MP105" s="200"/>
      <c r="MQ105" s="200">
        <f t="shared" si="311"/>
        <v>0</v>
      </c>
      <c r="MR105" s="200">
        <f t="shared" si="345"/>
        <v>0</v>
      </c>
      <c r="MT105">
        <f t="shared" si="313"/>
        <v>0</v>
      </c>
      <c r="MV105">
        <v>1</v>
      </c>
      <c r="MX105">
        <v>1</v>
      </c>
      <c r="NA105">
        <f t="shared" si="346"/>
        <v>1</v>
      </c>
      <c r="NC105">
        <f t="shared" si="347"/>
        <v>0</v>
      </c>
      <c r="NF105" s="118" t="s">
        <v>1189</v>
      </c>
      <c r="NG105">
        <v>50</v>
      </c>
      <c r="NH105" t="str">
        <f t="shared" si="348"/>
        <v>FALSE</v>
      </c>
      <c r="NI105">
        <f>ROUND(MARGIN!$J21,0)</f>
        <v>3</v>
      </c>
      <c r="NJ105">
        <f t="shared" si="349"/>
        <v>2</v>
      </c>
      <c r="NK105">
        <f t="shared" si="350"/>
        <v>3</v>
      </c>
      <c r="NL105" s="139">
        <f>NK105*10000*MARGIN!$G21/MARGIN!$D21</f>
        <v>43979.466743999998</v>
      </c>
      <c r="NM105" s="139"/>
      <c r="NN105" s="200">
        <f t="shared" si="351"/>
        <v>0</v>
      </c>
      <c r="NO105" s="200"/>
      <c r="NP105" s="200"/>
      <c r="NQ105" s="200">
        <f t="shared" si="317"/>
        <v>0</v>
      </c>
      <c r="NR105" s="200">
        <f t="shared" si="352"/>
        <v>0</v>
      </c>
      <c r="NT105">
        <f t="shared" si="319"/>
        <v>0</v>
      </c>
      <c r="NV105">
        <v>1</v>
      </c>
      <c r="NX105">
        <v>1</v>
      </c>
      <c r="OA105">
        <f t="shared" si="353"/>
        <v>1</v>
      </c>
      <c r="OC105">
        <f t="shared" si="354"/>
        <v>0</v>
      </c>
      <c r="OF105" s="118" t="s">
        <v>1189</v>
      </c>
      <c r="OG105">
        <v>50</v>
      </c>
      <c r="OH105" t="str">
        <f t="shared" si="355"/>
        <v>FALSE</v>
      </c>
      <c r="OI105">
        <f>ROUND(MARGIN!$J21,0)</f>
        <v>3</v>
      </c>
      <c r="OJ105">
        <f t="shared" si="356"/>
        <v>2</v>
      </c>
      <c r="OK105">
        <f t="shared" si="357"/>
        <v>3</v>
      </c>
      <c r="OL105" s="139">
        <f>OK105*10000*MARGIN!$G21/MARGIN!$D21</f>
        <v>43979.466743999998</v>
      </c>
      <c r="OM105" s="139"/>
      <c r="ON105" s="200">
        <f t="shared" si="358"/>
        <v>0</v>
      </c>
      <c r="OO105" s="200"/>
      <c r="OP105" s="200"/>
      <c r="OQ105" s="200">
        <f t="shared" si="323"/>
        <v>0</v>
      </c>
      <c r="OR105" s="200">
        <f t="shared" si="359"/>
        <v>0</v>
      </c>
    </row>
    <row r="106" spans="1:408" x14ac:dyDescent="0.25">
      <c r="A106" t="s">
        <v>1179</v>
      </c>
      <c r="B106" s="167" t="s">
        <v>26</v>
      </c>
      <c r="D106" s="118" t="s">
        <v>788</v>
      </c>
      <c r="E106">
        <v>50</v>
      </c>
      <c r="F106" t="e">
        <f>IF(#REF!="","FALSE","TRUE")</f>
        <v>#REF!</v>
      </c>
      <c r="G106">
        <f>ROUND(MARGIN!$J30,0)</f>
        <v>4</v>
      </c>
      <c r="I106" t="e">
        <f>-#REF!+J106</f>
        <v>#REF!</v>
      </c>
      <c r="J106">
        <v>1</v>
      </c>
      <c r="K106" s="118" t="s">
        <v>788</v>
      </c>
      <c r="L106">
        <v>50</v>
      </c>
      <c r="M106" t="str">
        <f t="shared" si="273"/>
        <v>TRUE</v>
      </c>
      <c r="N106">
        <f>ROUND(MARGIN!$J30,0)</f>
        <v>4</v>
      </c>
      <c r="P106">
        <f t="shared" si="274"/>
        <v>0</v>
      </c>
      <c r="Q106">
        <v>1</v>
      </c>
      <c r="T106" s="118" t="s">
        <v>788</v>
      </c>
      <c r="U106">
        <v>50</v>
      </c>
      <c r="V106" t="str">
        <f t="shared" si="275"/>
        <v>TRUE</v>
      </c>
      <c r="W106">
        <f>ROUND(MARGIN!$J30,0)</f>
        <v>4</v>
      </c>
      <c r="Z106">
        <f t="shared" si="276"/>
        <v>0</v>
      </c>
      <c r="AA106">
        <v>1</v>
      </c>
      <c r="AD106" s="118" t="s">
        <v>962</v>
      </c>
      <c r="AE106">
        <v>50</v>
      </c>
      <c r="AF106" t="str">
        <f t="shared" si="277"/>
        <v>TRUE</v>
      </c>
      <c r="AG106">
        <f>ROUND(MARGIN!$J30,0)</f>
        <v>4</v>
      </c>
      <c r="AH106">
        <f t="shared" si="278"/>
        <v>4</v>
      </c>
      <c r="AK106">
        <f t="shared" si="279"/>
        <v>0</v>
      </c>
      <c r="AL106">
        <v>1</v>
      </c>
      <c r="AO106" s="118" t="s">
        <v>962</v>
      </c>
      <c r="AP106">
        <v>50</v>
      </c>
      <c r="AQ106" t="str">
        <f t="shared" si="280"/>
        <v>TRUE</v>
      </c>
      <c r="AR106">
        <f>ROUND(MARGIN!$J30,0)</f>
        <v>4</v>
      </c>
      <c r="AS106">
        <f t="shared" si="281"/>
        <v>4</v>
      </c>
      <c r="AV106">
        <f t="shared" si="282"/>
        <v>0</v>
      </c>
      <c r="AW106">
        <v>1</v>
      </c>
      <c r="AZ106" s="118" t="s">
        <v>962</v>
      </c>
      <c r="BA106">
        <v>50</v>
      </c>
      <c r="BB106" t="str">
        <f t="shared" si="283"/>
        <v>TRUE</v>
      </c>
      <c r="BC106">
        <f>ROUND(MARGIN!$J30,0)</f>
        <v>4</v>
      </c>
      <c r="BD106">
        <f t="shared" si="284"/>
        <v>4</v>
      </c>
      <c r="BG106">
        <f t="shared" si="285"/>
        <v>-1</v>
      </c>
      <c r="BL106" s="118" t="s">
        <v>962</v>
      </c>
      <c r="BM106">
        <v>50</v>
      </c>
      <c r="BN106" t="str">
        <f t="shared" si="286"/>
        <v>FALSE</v>
      </c>
      <c r="BO106">
        <f>ROUND(MARGIN!$J30,0)</f>
        <v>4</v>
      </c>
      <c r="BP106">
        <f t="shared" si="287"/>
        <v>4</v>
      </c>
      <c r="BT106">
        <f t="shared" si="288"/>
        <v>1</v>
      </c>
      <c r="BU106">
        <v>1</v>
      </c>
      <c r="BV106">
        <v>1</v>
      </c>
      <c r="BW106">
        <v>-1</v>
      </c>
      <c r="BX106">
        <f t="shared" si="289"/>
        <v>0</v>
      </c>
      <c r="BY106">
        <f t="shared" si="290"/>
        <v>0</v>
      </c>
      <c r="BZ106" s="187">
        <v>-7.7945543167700004E-3</v>
      </c>
      <c r="CA106" s="118" t="s">
        <v>962</v>
      </c>
      <c r="CB106">
        <v>50</v>
      </c>
      <c r="CC106" t="str">
        <f t="shared" si="291"/>
        <v>TRUE</v>
      </c>
      <c r="CD106">
        <f>ROUND(MARGIN!$J22,0)</f>
        <v>3</v>
      </c>
      <c r="CE106">
        <f t="shared" si="292"/>
        <v>2</v>
      </c>
      <c r="CF106">
        <f t="shared" si="325"/>
        <v>3</v>
      </c>
      <c r="CG106" s="139">
        <f>CF106*10000*MARGIN!$G22/MARGIN!$D22</f>
        <v>43997.172792283389</v>
      </c>
      <c r="CH106" s="145">
        <f t="shared" si="293"/>
        <v>-342.93835311376807</v>
      </c>
      <c r="CI106" s="145">
        <f t="shared" si="294"/>
        <v>-342.93835311376807</v>
      </c>
      <c r="CK106">
        <f t="shared" si="295"/>
        <v>-2</v>
      </c>
      <c r="CL106">
        <v>-1</v>
      </c>
      <c r="CM106">
        <v>1</v>
      </c>
      <c r="CN106">
        <v>-1</v>
      </c>
      <c r="CO106">
        <f t="shared" si="296"/>
        <v>1</v>
      </c>
      <c r="CP106">
        <f t="shared" si="297"/>
        <v>0</v>
      </c>
      <c r="CQ106">
        <v>-1.114491209E-2</v>
      </c>
      <c r="CR106" s="118" t="s">
        <v>1189</v>
      </c>
      <c r="CS106">
        <v>50</v>
      </c>
      <c r="CT106" t="str">
        <f t="shared" si="298"/>
        <v>TRUE</v>
      </c>
      <c r="CU106">
        <f>ROUND(MARGIN!$J22,0)</f>
        <v>3</v>
      </c>
      <c r="CV106">
        <f t="shared" si="326"/>
        <v>2</v>
      </c>
      <c r="CW106">
        <f t="shared" si="327"/>
        <v>3</v>
      </c>
      <c r="CX106" s="139">
        <f>CW106*10000*MARGIN!$G22/MARGIN!$D22</f>
        <v>43997.172792283389</v>
      </c>
      <c r="CY106" s="200">
        <f t="shared" si="299"/>
        <v>490.34462297853821</v>
      </c>
      <c r="CZ106" s="200">
        <f t="shared" si="300"/>
        <v>-490.34462297853821</v>
      </c>
      <c r="DB106">
        <f t="shared" si="301"/>
        <v>0</v>
      </c>
      <c r="DC106">
        <v>-1</v>
      </c>
      <c r="DD106">
        <v>1</v>
      </c>
      <c r="DE106">
        <v>1</v>
      </c>
      <c r="DF106">
        <f t="shared" si="302"/>
        <v>0</v>
      </c>
      <c r="DG106">
        <f t="shared" si="303"/>
        <v>1</v>
      </c>
      <c r="DH106">
        <v>1.7130620985E-3</v>
      </c>
      <c r="DI106" s="118" t="s">
        <v>1189</v>
      </c>
      <c r="DJ106">
        <v>50</v>
      </c>
      <c r="DK106" t="str">
        <f t="shared" si="304"/>
        <v>TRUE</v>
      </c>
      <c r="DL106">
        <f>ROUND(MARGIN!$J22,0)</f>
        <v>3</v>
      </c>
      <c r="DM106">
        <f t="shared" si="328"/>
        <v>2</v>
      </c>
      <c r="DN106">
        <f t="shared" si="329"/>
        <v>3</v>
      </c>
      <c r="DO106" s="139">
        <f>DN106*10000*MARGIN!$G22/MARGIN!$D22</f>
        <v>43997.172792283389</v>
      </c>
      <c r="DP106" s="200">
        <f t="shared" si="305"/>
        <v>-75.369889151616093</v>
      </c>
      <c r="DQ106" s="200">
        <f t="shared" si="306"/>
        <v>75.369889151616093</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1283</v>
      </c>
      <c r="KI106">
        <v>4</v>
      </c>
      <c r="KJ106">
        <v>3</v>
      </c>
      <c r="KK106">
        <v>4</v>
      </c>
      <c r="KL106" s="139">
        <v>58708.845489902451</v>
      </c>
      <c r="KM106" s="139"/>
      <c r="KN106" s="200">
        <v>0</v>
      </c>
      <c r="KO106" s="200"/>
      <c r="KP106" s="200"/>
      <c r="KQ106" s="200">
        <v>0</v>
      </c>
      <c r="KR106" s="200">
        <v>0</v>
      </c>
      <c r="KT106">
        <v>0</v>
      </c>
      <c r="KX106">
        <v>1</v>
      </c>
      <c r="LA106">
        <v>1</v>
      </c>
      <c r="LC106">
        <v>0</v>
      </c>
      <c r="LF106" s="118"/>
      <c r="LG106">
        <v>50</v>
      </c>
      <c r="LH106" t="s">
        <v>1283</v>
      </c>
      <c r="LI106">
        <v>4</v>
      </c>
      <c r="LK106">
        <v>4</v>
      </c>
      <c r="LL106" s="139">
        <v>58708.845489902451</v>
      </c>
      <c r="LM106" s="139"/>
      <c r="LN106" s="200">
        <v>0</v>
      </c>
      <c r="LO106" s="200"/>
      <c r="LP106" s="200"/>
      <c r="LQ106" s="200">
        <v>0</v>
      </c>
      <c r="LR106" s="200">
        <v>0</v>
      </c>
      <c r="LT106">
        <f t="shared" si="307"/>
        <v>0</v>
      </c>
      <c r="LV106">
        <v>1</v>
      </c>
      <c r="LX106">
        <v>1</v>
      </c>
      <c r="MA106">
        <f t="shared" si="339"/>
        <v>1</v>
      </c>
      <c r="MC106">
        <f t="shared" si="340"/>
        <v>0</v>
      </c>
      <c r="MF106" s="118" t="s">
        <v>1189</v>
      </c>
      <c r="MG106">
        <v>50</v>
      </c>
      <c r="MH106" t="str">
        <f t="shared" si="341"/>
        <v>FALSE</v>
      </c>
      <c r="MI106">
        <f>ROUND(MARGIN!$J22,0)</f>
        <v>3</v>
      </c>
      <c r="MJ106">
        <f t="shared" si="342"/>
        <v>2</v>
      </c>
      <c r="MK106">
        <f t="shared" si="343"/>
        <v>3</v>
      </c>
      <c r="ML106" s="139">
        <f>MK106*10000*MARGIN!$G22/MARGIN!$D22</f>
        <v>43997.172792283389</v>
      </c>
      <c r="MM106" s="139"/>
      <c r="MN106" s="200">
        <f t="shared" si="344"/>
        <v>0</v>
      </c>
      <c r="MO106" s="200"/>
      <c r="MP106" s="200"/>
      <c r="MQ106" s="200">
        <f t="shared" si="311"/>
        <v>0</v>
      </c>
      <c r="MR106" s="200">
        <f t="shared" si="345"/>
        <v>0</v>
      </c>
      <c r="MT106">
        <f t="shared" si="313"/>
        <v>0</v>
      </c>
      <c r="MV106">
        <v>1</v>
      </c>
      <c r="MX106">
        <v>1</v>
      </c>
      <c r="NA106">
        <f t="shared" si="346"/>
        <v>1</v>
      </c>
      <c r="NC106">
        <f t="shared" si="347"/>
        <v>0</v>
      </c>
      <c r="NF106" s="118" t="s">
        <v>1189</v>
      </c>
      <c r="NG106">
        <v>50</v>
      </c>
      <c r="NH106" t="str">
        <f t="shared" si="348"/>
        <v>FALSE</v>
      </c>
      <c r="NI106">
        <f>ROUND(MARGIN!$J22,0)</f>
        <v>3</v>
      </c>
      <c r="NJ106">
        <f t="shared" si="349"/>
        <v>2</v>
      </c>
      <c r="NK106">
        <f t="shared" si="350"/>
        <v>3</v>
      </c>
      <c r="NL106" s="139">
        <f>NK106*10000*MARGIN!$G22/MARGIN!$D22</f>
        <v>43997.172792283389</v>
      </c>
      <c r="NM106" s="139"/>
      <c r="NN106" s="200">
        <f t="shared" si="351"/>
        <v>0</v>
      </c>
      <c r="NO106" s="200"/>
      <c r="NP106" s="200"/>
      <c r="NQ106" s="200">
        <f t="shared" si="317"/>
        <v>0</v>
      </c>
      <c r="NR106" s="200">
        <f t="shared" si="352"/>
        <v>0</v>
      </c>
      <c r="NT106">
        <f t="shared" si="319"/>
        <v>0</v>
      </c>
      <c r="NV106">
        <v>1</v>
      </c>
      <c r="NX106">
        <v>1</v>
      </c>
      <c r="OA106">
        <f t="shared" si="353"/>
        <v>1</v>
      </c>
      <c r="OC106">
        <f t="shared" si="354"/>
        <v>0</v>
      </c>
      <c r="OF106" s="118" t="s">
        <v>1189</v>
      </c>
      <c r="OG106">
        <v>50</v>
      </c>
      <c r="OH106" t="str">
        <f t="shared" si="355"/>
        <v>FALSE</v>
      </c>
      <c r="OI106">
        <f>ROUND(MARGIN!$J22,0)</f>
        <v>3</v>
      </c>
      <c r="OJ106">
        <f t="shared" si="356"/>
        <v>2</v>
      </c>
      <c r="OK106">
        <f t="shared" si="357"/>
        <v>3</v>
      </c>
      <c r="OL106" s="139">
        <f>OK106*10000*MARGIN!$G22/MARGIN!$D22</f>
        <v>43997.172792283389</v>
      </c>
      <c r="OM106" s="139"/>
      <c r="ON106" s="200">
        <f t="shared" si="358"/>
        <v>0</v>
      </c>
      <c r="OO106" s="200"/>
      <c r="OP106" s="200"/>
      <c r="OQ106" s="200">
        <f t="shared" si="323"/>
        <v>0</v>
      </c>
      <c r="OR106" s="200">
        <f t="shared" si="359"/>
        <v>0</v>
      </c>
    </row>
    <row r="107" spans="1:408" x14ac:dyDescent="0.25">
      <c r="A107" t="s">
        <v>1182</v>
      </c>
      <c r="B107" s="167" t="s">
        <v>14</v>
      </c>
      <c r="D107" s="117" t="s">
        <v>788</v>
      </c>
      <c r="E107">
        <v>50</v>
      </c>
      <c r="F107" t="e">
        <f>IF(#REF!="","FALSE","TRUE")</f>
        <v>#REF!</v>
      </c>
      <c r="G107">
        <f>ROUND(MARGIN!$J33,0)</f>
        <v>6</v>
      </c>
      <c r="I107" t="e">
        <f>-#REF!+J107</f>
        <v>#REF!</v>
      </c>
      <c r="J107">
        <v>1</v>
      </c>
      <c r="K107" s="117" t="s">
        <v>788</v>
      </c>
      <c r="L107">
        <v>50</v>
      </c>
      <c r="M107" t="str">
        <f t="shared" si="273"/>
        <v>TRUE</v>
      </c>
      <c r="N107">
        <f>ROUND(MARGIN!$J33,0)</f>
        <v>6</v>
      </c>
      <c r="P107">
        <f t="shared" si="274"/>
        <v>-2</v>
      </c>
      <c r="Q107">
        <v>-1</v>
      </c>
      <c r="S107" t="str">
        <f>FORECAST!$B$51</f>
        <v>High: Nov//Low: Mar or Sept</v>
      </c>
      <c r="T107" s="117" t="s">
        <v>788</v>
      </c>
      <c r="U107">
        <v>50</v>
      </c>
      <c r="V107" t="str">
        <f t="shared" si="275"/>
        <v>TRUE</v>
      </c>
      <c r="W107">
        <f>ROUND(MARGIN!$J33,0)</f>
        <v>6</v>
      </c>
      <c r="Z107">
        <f t="shared" si="276"/>
        <v>0</v>
      </c>
      <c r="AA107">
        <v>-1</v>
      </c>
      <c r="AC107" t="s">
        <v>140</v>
      </c>
      <c r="AD107" s="117" t="s">
        <v>962</v>
      </c>
      <c r="AE107">
        <v>50</v>
      </c>
      <c r="AF107" t="str">
        <f t="shared" si="277"/>
        <v>TRUE</v>
      </c>
      <c r="AG107">
        <f>ROUND(MARGIN!$J33,0)</f>
        <v>6</v>
      </c>
      <c r="AH107">
        <f t="shared" si="278"/>
        <v>6</v>
      </c>
      <c r="AK107">
        <f t="shared" si="279"/>
        <v>0</v>
      </c>
      <c r="AL107">
        <v>-1</v>
      </c>
      <c r="AN107" t="s">
        <v>140</v>
      </c>
      <c r="AO107" s="117" t="s">
        <v>962</v>
      </c>
      <c r="AP107">
        <v>50</v>
      </c>
      <c r="AQ107" t="str">
        <f t="shared" si="280"/>
        <v>TRUE</v>
      </c>
      <c r="AR107">
        <f>ROUND(MARGIN!$J33,0)</f>
        <v>6</v>
      </c>
      <c r="AS107">
        <f t="shared" si="281"/>
        <v>6</v>
      </c>
      <c r="AV107">
        <f t="shared" si="282"/>
        <v>2</v>
      </c>
      <c r="AW107">
        <v>1</v>
      </c>
      <c r="AY107" t="s">
        <v>140</v>
      </c>
      <c r="AZ107" s="117" t="s">
        <v>962</v>
      </c>
      <c r="BA107">
        <v>50</v>
      </c>
      <c r="BB107" t="str">
        <f t="shared" si="283"/>
        <v>TRUE</v>
      </c>
      <c r="BC107">
        <f>ROUND(MARGIN!$J33,0)</f>
        <v>6</v>
      </c>
      <c r="BD107">
        <f t="shared" si="284"/>
        <v>6</v>
      </c>
      <c r="BG107">
        <f t="shared" si="285"/>
        <v>-1</v>
      </c>
      <c r="BK107" t="s">
        <v>140</v>
      </c>
      <c r="BL107" s="117" t="s">
        <v>962</v>
      </c>
      <c r="BM107">
        <v>50</v>
      </c>
      <c r="BN107" t="str">
        <f t="shared" si="286"/>
        <v>FALSE</v>
      </c>
      <c r="BO107">
        <f>ROUND(MARGIN!$J33,0)</f>
        <v>6</v>
      </c>
      <c r="BP107">
        <f t="shared" si="287"/>
        <v>6</v>
      </c>
      <c r="BT107">
        <f t="shared" si="288"/>
        <v>-1</v>
      </c>
      <c r="BU107">
        <v>-1</v>
      </c>
      <c r="BV107">
        <v>1</v>
      </c>
      <c r="BW107">
        <v>1</v>
      </c>
      <c r="BX107">
        <f t="shared" si="289"/>
        <v>0</v>
      </c>
      <c r="BY107">
        <f t="shared" si="290"/>
        <v>1</v>
      </c>
      <c r="BZ107" s="187">
        <v>7.40586644477E-3</v>
      </c>
      <c r="CA107" s="117" t="s">
        <v>962</v>
      </c>
      <c r="CB107">
        <v>50</v>
      </c>
      <c r="CC107" t="str">
        <f t="shared" si="291"/>
        <v>TRUE</v>
      </c>
      <c r="CD107">
        <f>ROUND(MARGIN!$J23,0)</f>
        <v>3</v>
      </c>
      <c r="CE107">
        <f t="shared" si="292"/>
        <v>2</v>
      </c>
      <c r="CF107">
        <f t="shared" si="325"/>
        <v>3</v>
      </c>
      <c r="CG107" s="139">
        <f>CF107*10000*MARGIN!$G23/MARGIN!$D23</f>
        <v>43991.4</v>
      </c>
      <c r="CH107" s="145">
        <f t="shared" si="293"/>
        <v>-325.794433118455</v>
      </c>
      <c r="CI107" s="145">
        <f t="shared" si="294"/>
        <v>325.794433118455</v>
      </c>
      <c r="CK107">
        <f t="shared" si="295"/>
        <v>2</v>
      </c>
      <c r="CL107">
        <v>1</v>
      </c>
      <c r="CM107">
        <v>1</v>
      </c>
      <c r="CN107">
        <v>-1</v>
      </c>
      <c r="CO107">
        <f t="shared" si="296"/>
        <v>0</v>
      </c>
      <c r="CP107">
        <f t="shared" si="297"/>
        <v>0</v>
      </c>
      <c r="CQ107">
        <v>-6.1468357218600004E-3</v>
      </c>
      <c r="CR107" s="117" t="s">
        <v>1189</v>
      </c>
      <c r="CS107">
        <v>50</v>
      </c>
      <c r="CT107" t="str">
        <f t="shared" si="298"/>
        <v>TRUE</v>
      </c>
      <c r="CU107">
        <f>ROUND(MARGIN!$J23,0)</f>
        <v>3</v>
      </c>
      <c r="CV107">
        <f t="shared" si="326"/>
        <v>4</v>
      </c>
      <c r="CW107">
        <f t="shared" si="327"/>
        <v>3</v>
      </c>
      <c r="CX107" s="139">
        <f>CW107*10000*MARGIN!$G23/MARGIN!$D23</f>
        <v>43991.4</v>
      </c>
      <c r="CY107" s="200">
        <f t="shared" si="299"/>
        <v>-270.40790897463205</v>
      </c>
      <c r="CZ107" s="200">
        <f t="shared" si="300"/>
        <v>-270.40790897463205</v>
      </c>
      <c r="DB107">
        <f t="shared" si="301"/>
        <v>-2</v>
      </c>
      <c r="DC107">
        <v>-1</v>
      </c>
      <c r="DD107">
        <v>-1</v>
      </c>
      <c r="DE107">
        <v>1</v>
      </c>
      <c r="DF107">
        <f t="shared" si="302"/>
        <v>0</v>
      </c>
      <c r="DG107">
        <f t="shared" si="303"/>
        <v>0</v>
      </c>
      <c r="DH107">
        <v>7.2168161512600002E-3</v>
      </c>
      <c r="DI107" s="117" t="s">
        <v>1189</v>
      </c>
      <c r="DJ107">
        <v>50</v>
      </c>
      <c r="DK107" t="str">
        <f t="shared" si="304"/>
        <v>TRUE</v>
      </c>
      <c r="DL107">
        <f>ROUND(MARGIN!$J23,0)</f>
        <v>3</v>
      </c>
      <c r="DM107">
        <f t="shared" si="328"/>
        <v>4</v>
      </c>
      <c r="DN107">
        <f t="shared" si="329"/>
        <v>3</v>
      </c>
      <c r="DO107" s="139">
        <f>DN107*10000*MARGIN!$G23/MARGIN!$D23</f>
        <v>43991.4</v>
      </c>
      <c r="DP107" s="200">
        <f t="shared" si="305"/>
        <v>-317.47784603653918</v>
      </c>
      <c r="DQ107" s="200">
        <f t="shared" si="306"/>
        <v>-317.47784603653918</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1283</v>
      </c>
      <c r="KI107">
        <v>4</v>
      </c>
      <c r="KJ107">
        <v>3</v>
      </c>
      <c r="KK107">
        <v>4</v>
      </c>
      <c r="KL107" s="139">
        <v>58707.200000000004</v>
      </c>
      <c r="KM107" s="139"/>
      <c r="KN107" s="200">
        <v>0</v>
      </c>
      <c r="KO107" s="200"/>
      <c r="KP107" s="200"/>
      <c r="KQ107" s="200">
        <v>0</v>
      </c>
      <c r="KR107" s="200">
        <v>0</v>
      </c>
      <c r="KT107">
        <v>0</v>
      </c>
      <c r="KX107">
        <v>1</v>
      </c>
      <c r="LA107">
        <v>1</v>
      </c>
      <c r="LC107">
        <v>0</v>
      </c>
      <c r="LF107" s="117"/>
      <c r="LG107">
        <v>50</v>
      </c>
      <c r="LH107" t="s">
        <v>1283</v>
      </c>
      <c r="LI107">
        <v>4</v>
      </c>
      <c r="LK107">
        <v>4</v>
      </c>
      <c r="LL107" s="139">
        <v>58707.200000000004</v>
      </c>
      <c r="LM107" s="139"/>
      <c r="LN107" s="200">
        <v>0</v>
      </c>
      <c r="LO107" s="200"/>
      <c r="LP107" s="200"/>
      <c r="LQ107" s="200">
        <v>0</v>
      </c>
      <c r="LR107" s="200">
        <v>0</v>
      </c>
      <c r="LT107">
        <f t="shared" si="307"/>
        <v>0</v>
      </c>
      <c r="LV107">
        <v>1</v>
      </c>
      <c r="LX107">
        <v>1</v>
      </c>
      <c r="MA107">
        <f t="shared" si="339"/>
        <v>1</v>
      </c>
      <c r="MC107">
        <f t="shared" si="340"/>
        <v>0</v>
      </c>
      <c r="MF107" s="117" t="s">
        <v>1189</v>
      </c>
      <c r="MG107">
        <v>50</v>
      </c>
      <c r="MH107" t="str">
        <f t="shared" si="341"/>
        <v>FALSE</v>
      </c>
      <c r="MI107">
        <f>ROUND(MARGIN!$J23,0)</f>
        <v>3</v>
      </c>
      <c r="MJ107">
        <f t="shared" si="342"/>
        <v>2</v>
      </c>
      <c r="MK107">
        <f t="shared" si="343"/>
        <v>3</v>
      </c>
      <c r="ML107" s="139">
        <f>MK107*10000*MARGIN!$G23/MARGIN!$D23</f>
        <v>43991.4</v>
      </c>
      <c r="MM107" s="139"/>
      <c r="MN107" s="200">
        <f t="shared" si="344"/>
        <v>0</v>
      </c>
      <c r="MO107" s="200"/>
      <c r="MP107" s="200"/>
      <c r="MQ107" s="200">
        <f t="shared" si="311"/>
        <v>0</v>
      </c>
      <c r="MR107" s="200">
        <f t="shared" si="345"/>
        <v>0</v>
      </c>
      <c r="MT107">
        <f t="shared" si="313"/>
        <v>0</v>
      </c>
      <c r="MV107">
        <v>1</v>
      </c>
      <c r="MX107">
        <v>1</v>
      </c>
      <c r="NA107">
        <f t="shared" si="346"/>
        <v>1</v>
      </c>
      <c r="NC107">
        <f t="shared" si="347"/>
        <v>0</v>
      </c>
      <c r="NF107" s="117" t="s">
        <v>1189</v>
      </c>
      <c r="NG107">
        <v>50</v>
      </c>
      <c r="NH107" t="str">
        <f t="shared" si="348"/>
        <v>FALSE</v>
      </c>
      <c r="NI107">
        <f>ROUND(MARGIN!$J23,0)</f>
        <v>3</v>
      </c>
      <c r="NJ107">
        <f t="shared" si="349"/>
        <v>2</v>
      </c>
      <c r="NK107">
        <f t="shared" si="350"/>
        <v>3</v>
      </c>
      <c r="NL107" s="139">
        <f>NK107*10000*MARGIN!$G23/MARGIN!$D23</f>
        <v>43991.4</v>
      </c>
      <c r="NM107" s="139"/>
      <c r="NN107" s="200">
        <f t="shared" si="351"/>
        <v>0</v>
      </c>
      <c r="NO107" s="200"/>
      <c r="NP107" s="200"/>
      <c r="NQ107" s="200">
        <f t="shared" si="317"/>
        <v>0</v>
      </c>
      <c r="NR107" s="200">
        <f t="shared" si="352"/>
        <v>0</v>
      </c>
      <c r="NT107">
        <f t="shared" si="319"/>
        <v>0</v>
      </c>
      <c r="NV107">
        <v>1</v>
      </c>
      <c r="NX107">
        <v>1</v>
      </c>
      <c r="OA107">
        <f t="shared" si="353"/>
        <v>1</v>
      </c>
      <c r="OC107">
        <f t="shared" si="354"/>
        <v>0</v>
      </c>
      <c r="OF107" s="117" t="s">
        <v>1189</v>
      </c>
      <c r="OG107">
        <v>50</v>
      </c>
      <c r="OH107" t="str">
        <f t="shared" si="355"/>
        <v>FALSE</v>
      </c>
      <c r="OI107">
        <f>ROUND(MARGIN!$J23,0)</f>
        <v>3</v>
      </c>
      <c r="OJ107">
        <f t="shared" si="356"/>
        <v>2</v>
      </c>
      <c r="OK107">
        <f t="shared" si="357"/>
        <v>3</v>
      </c>
      <c r="OL107" s="139">
        <f>OK107*10000*MARGIN!$G23/MARGIN!$D23</f>
        <v>43991.4</v>
      </c>
      <c r="OM107" s="139"/>
      <c r="ON107" s="200">
        <f t="shared" si="358"/>
        <v>0</v>
      </c>
      <c r="OO107" s="200"/>
      <c r="OP107" s="200"/>
      <c r="OQ107" s="200">
        <f t="shared" si="323"/>
        <v>0</v>
      </c>
      <c r="OR107" s="200">
        <f t="shared" si="359"/>
        <v>0</v>
      </c>
    </row>
    <row r="108" spans="1:408" x14ac:dyDescent="0.25">
      <c r="A108" t="s">
        <v>1180</v>
      </c>
      <c r="B108" s="167" t="s">
        <v>6</v>
      </c>
      <c r="D108" s="117" t="s">
        <v>788</v>
      </c>
      <c r="E108">
        <v>50</v>
      </c>
      <c r="F108" t="e">
        <f>IF(#REF!="","FALSE","TRUE")</f>
        <v>#REF!</v>
      </c>
      <c r="G108">
        <f>ROUND(MARGIN!$J31,0)</f>
        <v>4</v>
      </c>
      <c r="I108" t="e">
        <f>-#REF!+J108</f>
        <v>#REF!</v>
      </c>
      <c r="J108">
        <v>1</v>
      </c>
      <c r="K108" s="117" t="s">
        <v>788</v>
      </c>
      <c r="L108">
        <v>50</v>
      </c>
      <c r="M108" t="str">
        <f t="shared" si="273"/>
        <v>TRUE</v>
      </c>
      <c r="N108">
        <f>ROUND(MARGIN!$J31,0)</f>
        <v>4</v>
      </c>
      <c r="P108">
        <f t="shared" si="274"/>
        <v>-2</v>
      </c>
      <c r="Q108">
        <v>-1</v>
      </c>
      <c r="S108" t="str">
        <f>FORECAST!B57</f>
        <v>High: Apr-Jun // Low: Oct-Nov</v>
      </c>
      <c r="T108" s="117" t="s">
        <v>788</v>
      </c>
      <c r="U108">
        <v>50</v>
      </c>
      <c r="V108" t="str">
        <f t="shared" si="275"/>
        <v>TRUE</v>
      </c>
      <c r="W108">
        <f>ROUND(MARGIN!$J31,0)</f>
        <v>4</v>
      </c>
      <c r="Z108">
        <f t="shared" si="276"/>
        <v>2</v>
      </c>
      <c r="AA108">
        <v>1</v>
      </c>
      <c r="AB108">
        <v>1</v>
      </c>
      <c r="AC108" t="s">
        <v>965</v>
      </c>
      <c r="AD108" s="117" t="s">
        <v>32</v>
      </c>
      <c r="AE108">
        <v>50</v>
      </c>
      <c r="AF108" t="str">
        <f t="shared" si="277"/>
        <v>TRUE</v>
      </c>
      <c r="AG108">
        <f>ROUND(MARGIN!$J31,0)</f>
        <v>4</v>
      </c>
      <c r="AH108">
        <f t="shared" si="278"/>
        <v>5</v>
      </c>
      <c r="AK108">
        <f t="shared" si="279"/>
        <v>0</v>
      </c>
      <c r="AL108">
        <v>1</v>
      </c>
      <c r="AM108">
        <v>1</v>
      </c>
      <c r="AN108" t="s">
        <v>965</v>
      </c>
      <c r="AO108" s="117" t="s">
        <v>32</v>
      </c>
      <c r="AP108">
        <v>50</v>
      </c>
      <c r="AQ108" t="str">
        <f t="shared" si="280"/>
        <v>TRUE</v>
      </c>
      <c r="AR108">
        <f>ROUND(MARGIN!$J31,0)</f>
        <v>4</v>
      </c>
      <c r="AS108">
        <f t="shared" si="281"/>
        <v>5</v>
      </c>
      <c r="AV108">
        <f t="shared" si="282"/>
        <v>0</v>
      </c>
      <c r="AW108">
        <v>1</v>
      </c>
      <c r="AY108" t="s">
        <v>965</v>
      </c>
      <c r="AZ108" s="118" t="s">
        <v>962</v>
      </c>
      <c r="BA108">
        <v>50</v>
      </c>
      <c r="BB108" t="str">
        <f t="shared" si="283"/>
        <v>TRUE</v>
      </c>
      <c r="BC108">
        <f>ROUND(MARGIN!$J31,0)</f>
        <v>4</v>
      </c>
      <c r="BD108">
        <f t="shared" si="284"/>
        <v>4</v>
      </c>
      <c r="BG108">
        <f t="shared" si="285"/>
        <v>-1</v>
      </c>
      <c r="BK108" t="s">
        <v>965</v>
      </c>
      <c r="BL108" s="118" t="s">
        <v>962</v>
      </c>
      <c r="BM108">
        <v>50</v>
      </c>
      <c r="BN108" t="str">
        <f t="shared" si="286"/>
        <v>FALSE</v>
      </c>
      <c r="BO108">
        <f>ROUND(MARGIN!$J31,0)</f>
        <v>4</v>
      </c>
      <c r="BP108">
        <f t="shared" si="287"/>
        <v>4</v>
      </c>
      <c r="BT108">
        <f t="shared" si="288"/>
        <v>-1</v>
      </c>
      <c r="BU108">
        <v>-1</v>
      </c>
      <c r="BV108">
        <v>-1</v>
      </c>
      <c r="BW108">
        <v>-1</v>
      </c>
      <c r="BX108">
        <f t="shared" si="289"/>
        <v>1</v>
      </c>
      <c r="BY108">
        <f t="shared" si="290"/>
        <v>1</v>
      </c>
      <c r="BZ108" s="187">
        <v>-1.50379292115E-2</v>
      </c>
      <c r="CA108" s="118" t="s">
        <v>962</v>
      </c>
      <c r="CB108">
        <v>50</v>
      </c>
      <c r="CC108" t="str">
        <f t="shared" si="291"/>
        <v>TRUE</v>
      </c>
      <c r="CD108">
        <f>ROUND(MARGIN!$J24,0)</f>
        <v>3</v>
      </c>
      <c r="CE108">
        <f t="shared" si="292"/>
        <v>4</v>
      </c>
      <c r="CF108">
        <f t="shared" si="325"/>
        <v>3</v>
      </c>
      <c r="CG108" s="139">
        <f>CF108*10000*MARGIN!$G24/MARGIN!$D24</f>
        <v>43994.987372771102</v>
      </c>
      <c r="CH108" s="145">
        <f t="shared" si="293"/>
        <v>661.59350577256816</v>
      </c>
      <c r="CI108" s="145">
        <f t="shared" si="294"/>
        <v>661.59350577256816</v>
      </c>
      <c r="CK108">
        <f t="shared" si="295"/>
        <v>0</v>
      </c>
      <c r="CL108">
        <v>-1</v>
      </c>
      <c r="CM108">
        <v>-1</v>
      </c>
      <c r="CN108">
        <v>1</v>
      </c>
      <c r="CO108">
        <f t="shared" si="296"/>
        <v>0</v>
      </c>
      <c r="CP108">
        <f t="shared" si="297"/>
        <v>0</v>
      </c>
      <c r="CQ108">
        <v>4.0739255829599997E-3</v>
      </c>
      <c r="CR108" s="118" t="s">
        <v>1189</v>
      </c>
      <c r="CS108">
        <v>50</v>
      </c>
      <c r="CT108" t="str">
        <f t="shared" si="298"/>
        <v>TRUE</v>
      </c>
      <c r="CU108">
        <f>ROUND(MARGIN!$J24,0)</f>
        <v>3</v>
      </c>
      <c r="CV108">
        <f t="shared" si="326"/>
        <v>4</v>
      </c>
      <c r="CW108">
        <f t="shared" si="327"/>
        <v>3</v>
      </c>
      <c r="CX108" s="139">
        <f>CW108*10000*MARGIN!$G24/MARGIN!$D24</f>
        <v>43994.987372771102</v>
      </c>
      <c r="CY108" s="200">
        <f t="shared" si="299"/>
        <v>-179.23230457993432</v>
      </c>
      <c r="CZ108" s="200">
        <f t="shared" si="300"/>
        <v>-179.23230457993432</v>
      </c>
      <c r="DB108">
        <f t="shared" si="301"/>
        <v>0</v>
      </c>
      <c r="DC108">
        <v>-1</v>
      </c>
      <c r="DD108">
        <v>-1</v>
      </c>
      <c r="DE108">
        <v>1</v>
      </c>
      <c r="DF108">
        <f t="shared" si="302"/>
        <v>0</v>
      </c>
      <c r="DG108">
        <f t="shared" si="303"/>
        <v>0</v>
      </c>
      <c r="DH108">
        <v>5.3261373589599996E-3</v>
      </c>
      <c r="DI108" s="118" t="s">
        <v>1189</v>
      </c>
      <c r="DJ108">
        <v>50</v>
      </c>
      <c r="DK108" t="str">
        <f t="shared" si="304"/>
        <v>TRUE</v>
      </c>
      <c r="DL108">
        <f>ROUND(MARGIN!$J24,0)</f>
        <v>3</v>
      </c>
      <c r="DM108">
        <f t="shared" si="328"/>
        <v>4</v>
      </c>
      <c r="DN108">
        <f t="shared" si="329"/>
        <v>3</v>
      </c>
      <c r="DO108" s="139">
        <f>DN108*10000*MARGIN!$G24/MARGIN!$D24</f>
        <v>43994.987372771102</v>
      </c>
      <c r="DP108" s="200">
        <f t="shared" si="305"/>
        <v>-234.32334585308962</v>
      </c>
      <c r="DQ108" s="200">
        <f t="shared" si="306"/>
        <v>-234.32334585308962</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1283</v>
      </c>
      <c r="KI108">
        <v>4</v>
      </c>
      <c r="KJ108">
        <v>3</v>
      </c>
      <c r="KK108">
        <v>4</v>
      </c>
      <c r="KL108" s="139">
        <v>58705.196101005451</v>
      </c>
      <c r="KM108" s="139"/>
      <c r="KN108" s="200">
        <v>0</v>
      </c>
      <c r="KO108" s="200"/>
      <c r="KP108" s="200"/>
      <c r="KQ108" s="200">
        <v>0</v>
      </c>
      <c r="KR108" s="200">
        <v>0</v>
      </c>
      <c r="KT108">
        <v>0</v>
      </c>
      <c r="KX108">
        <v>1</v>
      </c>
      <c r="LA108">
        <v>1</v>
      </c>
      <c r="LC108">
        <v>0</v>
      </c>
      <c r="LF108" s="118"/>
      <c r="LG108">
        <v>50</v>
      </c>
      <c r="LH108" t="s">
        <v>1283</v>
      </c>
      <c r="LI108">
        <v>4</v>
      </c>
      <c r="LK108">
        <v>4</v>
      </c>
      <c r="LL108" s="139">
        <v>58705.196101005451</v>
      </c>
      <c r="LM108" s="139"/>
      <c r="LN108" s="200">
        <v>0</v>
      </c>
      <c r="LO108" s="200"/>
      <c r="LP108" s="200"/>
      <c r="LQ108" s="200">
        <v>0</v>
      </c>
      <c r="LR108" s="200">
        <v>0</v>
      </c>
      <c r="LT108">
        <f t="shared" si="307"/>
        <v>0</v>
      </c>
      <c r="LV108">
        <v>1</v>
      </c>
      <c r="LX108">
        <v>1</v>
      </c>
      <c r="MA108">
        <f t="shared" si="339"/>
        <v>1</v>
      </c>
      <c r="MC108">
        <f t="shared" si="340"/>
        <v>0</v>
      </c>
      <c r="MF108" s="118" t="s">
        <v>1189</v>
      </c>
      <c r="MG108">
        <v>50</v>
      </c>
      <c r="MH108" t="str">
        <f t="shared" si="341"/>
        <v>FALSE</v>
      </c>
      <c r="MI108">
        <f>ROUND(MARGIN!$J24,0)</f>
        <v>3</v>
      </c>
      <c r="MJ108">
        <f t="shared" si="342"/>
        <v>2</v>
      </c>
      <c r="MK108">
        <f t="shared" si="343"/>
        <v>3</v>
      </c>
      <c r="ML108" s="139">
        <f>MK108*10000*MARGIN!$G24/MARGIN!$D24</f>
        <v>43994.987372771102</v>
      </c>
      <c r="MM108" s="139"/>
      <c r="MN108" s="200">
        <f t="shared" si="344"/>
        <v>0</v>
      </c>
      <c r="MO108" s="200"/>
      <c r="MP108" s="200"/>
      <c r="MQ108" s="200">
        <f t="shared" si="311"/>
        <v>0</v>
      </c>
      <c r="MR108" s="200">
        <f t="shared" si="345"/>
        <v>0</v>
      </c>
      <c r="MT108">
        <f t="shared" si="313"/>
        <v>0</v>
      </c>
      <c r="MV108">
        <v>1</v>
      </c>
      <c r="MX108">
        <v>1</v>
      </c>
      <c r="NA108">
        <f t="shared" si="346"/>
        <v>1</v>
      </c>
      <c r="NC108">
        <f t="shared" si="347"/>
        <v>0</v>
      </c>
      <c r="NF108" s="118" t="s">
        <v>1189</v>
      </c>
      <c r="NG108">
        <v>50</v>
      </c>
      <c r="NH108" t="str">
        <f t="shared" si="348"/>
        <v>FALSE</v>
      </c>
      <c r="NI108">
        <f>ROUND(MARGIN!$J24,0)</f>
        <v>3</v>
      </c>
      <c r="NJ108">
        <f t="shared" si="349"/>
        <v>2</v>
      </c>
      <c r="NK108">
        <f t="shared" si="350"/>
        <v>3</v>
      </c>
      <c r="NL108" s="139">
        <f>NK108*10000*MARGIN!$G24/MARGIN!$D24</f>
        <v>43994.987372771102</v>
      </c>
      <c r="NM108" s="139"/>
      <c r="NN108" s="200">
        <f t="shared" si="351"/>
        <v>0</v>
      </c>
      <c r="NO108" s="200"/>
      <c r="NP108" s="200"/>
      <c r="NQ108" s="200">
        <f t="shared" si="317"/>
        <v>0</v>
      </c>
      <c r="NR108" s="200">
        <f t="shared" si="352"/>
        <v>0</v>
      </c>
      <c r="NT108">
        <f t="shared" si="319"/>
        <v>0</v>
      </c>
      <c r="NV108">
        <v>1</v>
      </c>
      <c r="NX108">
        <v>1</v>
      </c>
      <c r="OA108">
        <f t="shared" si="353"/>
        <v>1</v>
      </c>
      <c r="OC108">
        <f t="shared" si="354"/>
        <v>0</v>
      </c>
      <c r="OF108" s="118" t="s">
        <v>1189</v>
      </c>
      <c r="OG108">
        <v>50</v>
      </c>
      <c r="OH108" t="str">
        <f t="shared" si="355"/>
        <v>FALSE</v>
      </c>
      <c r="OI108">
        <f>ROUND(MARGIN!$J24,0)</f>
        <v>3</v>
      </c>
      <c r="OJ108">
        <f t="shared" si="356"/>
        <v>2</v>
      </c>
      <c r="OK108">
        <f t="shared" si="357"/>
        <v>3</v>
      </c>
      <c r="OL108" s="139">
        <f>OK108*10000*MARGIN!$G24/MARGIN!$D24</f>
        <v>43994.987372771102</v>
      </c>
      <c r="OM108" s="139"/>
      <c r="ON108" s="200">
        <f t="shared" si="358"/>
        <v>0</v>
      </c>
      <c r="OO108" s="200"/>
      <c r="OP108" s="200"/>
      <c r="OQ108" s="200">
        <f t="shared" si="323"/>
        <v>0</v>
      </c>
      <c r="OR108" s="200">
        <f t="shared" si="359"/>
        <v>0</v>
      </c>
    </row>
    <row r="109" spans="1:408" x14ac:dyDescent="0.25">
      <c r="A109" t="s">
        <v>1178</v>
      </c>
      <c r="B109" s="167" t="s">
        <v>24</v>
      </c>
      <c r="D109" s="117" t="s">
        <v>788</v>
      </c>
      <c r="E109">
        <v>50</v>
      </c>
      <c r="F109" t="e">
        <f>IF(#REF!="","FALSE","TRUE")</f>
        <v>#REF!</v>
      </c>
      <c r="G109">
        <f>ROUND(MARGIN!$J29,0)</f>
        <v>4</v>
      </c>
      <c r="I109" t="e">
        <f>-#REF!+J109</f>
        <v>#REF!</v>
      </c>
      <c r="J109">
        <v>1</v>
      </c>
      <c r="K109" s="117" t="s">
        <v>788</v>
      </c>
      <c r="L109">
        <v>50</v>
      </c>
      <c r="M109" t="str">
        <f t="shared" si="273"/>
        <v>TRUE</v>
      </c>
      <c r="N109">
        <f>ROUND(MARGIN!$J29,0)</f>
        <v>4</v>
      </c>
      <c r="P109">
        <f t="shared" si="274"/>
        <v>0</v>
      </c>
      <c r="Q109">
        <v>1</v>
      </c>
      <c r="T109" s="117" t="s">
        <v>788</v>
      </c>
      <c r="U109">
        <v>50</v>
      </c>
      <c r="V109" t="str">
        <f t="shared" si="275"/>
        <v>TRUE</v>
      </c>
      <c r="W109">
        <f>ROUND(MARGIN!$J29,0)</f>
        <v>4</v>
      </c>
      <c r="Z109">
        <f t="shared" si="276"/>
        <v>-2</v>
      </c>
      <c r="AA109">
        <v>-1</v>
      </c>
      <c r="AD109" s="117" t="s">
        <v>962</v>
      </c>
      <c r="AE109">
        <v>50</v>
      </c>
      <c r="AF109" t="str">
        <f t="shared" si="277"/>
        <v>TRUE</v>
      </c>
      <c r="AG109">
        <f>ROUND(MARGIN!$J29,0)</f>
        <v>4</v>
      </c>
      <c r="AH109">
        <f t="shared" si="278"/>
        <v>4</v>
      </c>
      <c r="AK109">
        <f t="shared" si="279"/>
        <v>2</v>
      </c>
      <c r="AL109">
        <v>1</v>
      </c>
      <c r="AO109" s="117" t="s">
        <v>962</v>
      </c>
      <c r="AP109">
        <v>50</v>
      </c>
      <c r="AQ109" t="str">
        <f t="shared" si="280"/>
        <v>TRUE</v>
      </c>
      <c r="AR109">
        <f>ROUND(MARGIN!$J29,0)</f>
        <v>4</v>
      </c>
      <c r="AS109">
        <f t="shared" si="281"/>
        <v>4</v>
      </c>
      <c r="AV109">
        <f t="shared" si="282"/>
        <v>-2</v>
      </c>
      <c r="AW109">
        <v>-1</v>
      </c>
      <c r="AZ109" s="117" t="s">
        <v>962</v>
      </c>
      <c r="BA109">
        <v>50</v>
      </c>
      <c r="BB109" t="str">
        <f t="shared" si="283"/>
        <v>TRUE</v>
      </c>
      <c r="BC109">
        <f>ROUND(MARGIN!$J29,0)</f>
        <v>4</v>
      </c>
      <c r="BD109">
        <f t="shared" si="284"/>
        <v>4</v>
      </c>
      <c r="BG109">
        <f t="shared" si="285"/>
        <v>1</v>
      </c>
      <c r="BL109" s="117" t="s">
        <v>962</v>
      </c>
      <c r="BM109">
        <v>50</v>
      </c>
      <c r="BN109" t="str">
        <f t="shared" si="286"/>
        <v>FALSE</v>
      </c>
      <c r="BO109">
        <f>ROUND(MARGIN!$J29,0)</f>
        <v>4</v>
      </c>
      <c r="BP109">
        <f t="shared" si="287"/>
        <v>4</v>
      </c>
      <c r="BT109">
        <f t="shared" si="288"/>
        <v>1</v>
      </c>
      <c r="BU109">
        <v>1</v>
      </c>
      <c r="BV109">
        <v>1</v>
      </c>
      <c r="BW109">
        <v>-1</v>
      </c>
      <c r="BX109">
        <f t="shared" si="289"/>
        <v>0</v>
      </c>
      <c r="BY109">
        <f t="shared" si="290"/>
        <v>0</v>
      </c>
      <c r="BZ109" s="187">
        <v>-4.7720182830299999E-3</v>
      </c>
      <c r="CA109" s="117" t="s">
        <v>962</v>
      </c>
      <c r="CB109">
        <v>50</v>
      </c>
      <c r="CC109" t="str">
        <f t="shared" si="291"/>
        <v>TRUE</v>
      </c>
      <c r="CD109">
        <f>ROUND(MARGIN!$J25,0)</f>
        <v>3</v>
      </c>
      <c r="CE109">
        <f t="shared" si="292"/>
        <v>2</v>
      </c>
      <c r="CF109">
        <f t="shared" si="325"/>
        <v>3</v>
      </c>
      <c r="CG109" s="139">
        <f>CF109*10000*MARGIN!$G25/MARGIN!$D25</f>
        <v>43992.241103418135</v>
      </c>
      <c r="CH109" s="145">
        <f t="shared" si="293"/>
        <v>-209.9317788569752</v>
      </c>
      <c r="CI109" s="145">
        <f t="shared" si="294"/>
        <v>-209.9317788569752</v>
      </c>
      <c r="CK109">
        <f t="shared" si="295"/>
        <v>0</v>
      </c>
      <c r="CL109">
        <v>1</v>
      </c>
      <c r="CM109">
        <v>1</v>
      </c>
      <c r="CN109">
        <v>-1</v>
      </c>
      <c r="CO109">
        <f t="shared" si="296"/>
        <v>0</v>
      </c>
      <c r="CP109">
        <f t="shared" si="297"/>
        <v>0</v>
      </c>
      <c r="CQ109">
        <v>-1.54596930413E-2</v>
      </c>
      <c r="CR109" s="117" t="s">
        <v>1189</v>
      </c>
      <c r="CS109">
        <v>50</v>
      </c>
      <c r="CT109" t="str">
        <f t="shared" si="298"/>
        <v>TRUE</v>
      </c>
      <c r="CU109">
        <f>ROUND(MARGIN!$J25,0)</f>
        <v>3</v>
      </c>
      <c r="CV109">
        <f t="shared" si="326"/>
        <v>4</v>
      </c>
      <c r="CW109">
        <f t="shared" si="327"/>
        <v>3</v>
      </c>
      <c r="CX109" s="139">
        <f>CW109*10000*MARGIN!$G25/MARGIN!$D25</f>
        <v>43992.241103418135</v>
      </c>
      <c r="CY109" s="200">
        <f t="shared" si="299"/>
        <v>-680.10654365770517</v>
      </c>
      <c r="CZ109" s="200">
        <f t="shared" si="300"/>
        <v>-680.10654365770517</v>
      </c>
      <c r="DB109">
        <f t="shared" si="301"/>
        <v>0</v>
      </c>
      <c r="DC109">
        <v>1</v>
      </c>
      <c r="DD109">
        <v>1</v>
      </c>
      <c r="DE109">
        <v>1</v>
      </c>
      <c r="DF109">
        <f t="shared" si="302"/>
        <v>1</v>
      </c>
      <c r="DG109">
        <f t="shared" si="303"/>
        <v>1</v>
      </c>
      <c r="DH109">
        <v>9.5133592428199999E-4</v>
      </c>
      <c r="DI109" s="117" t="s">
        <v>1189</v>
      </c>
      <c r="DJ109">
        <v>50</v>
      </c>
      <c r="DK109" t="str">
        <f t="shared" si="304"/>
        <v>TRUE</v>
      </c>
      <c r="DL109">
        <f>ROUND(MARGIN!$J25,0)</f>
        <v>3</v>
      </c>
      <c r="DM109">
        <f t="shared" si="328"/>
        <v>4</v>
      </c>
      <c r="DN109">
        <f t="shared" si="329"/>
        <v>3</v>
      </c>
      <c r="DO109" s="139">
        <f>DN109*10000*MARGIN!$G25/MARGIN!$D25</f>
        <v>43992.241103418135</v>
      </c>
      <c r="DP109" s="200">
        <f t="shared" si="305"/>
        <v>41.851399351356882</v>
      </c>
      <c r="DQ109" s="200">
        <f t="shared" si="306"/>
        <v>41.851399351356882</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1283</v>
      </c>
      <c r="KI109">
        <v>4</v>
      </c>
      <c r="KJ109">
        <v>3</v>
      </c>
      <c r="KK109">
        <v>4</v>
      </c>
      <c r="KL109" s="139">
        <v>58705.671958828898</v>
      </c>
      <c r="KM109" s="139"/>
      <c r="KN109" s="200">
        <v>0</v>
      </c>
      <c r="KO109" s="200"/>
      <c r="KP109" s="200"/>
      <c r="KQ109" s="200">
        <v>0</v>
      </c>
      <c r="KR109" s="200">
        <v>0</v>
      </c>
      <c r="KT109">
        <v>0</v>
      </c>
      <c r="KX109">
        <v>1</v>
      </c>
      <c r="LA109">
        <v>1</v>
      </c>
      <c r="LC109">
        <v>0</v>
      </c>
      <c r="LF109" s="117"/>
      <c r="LG109">
        <v>50</v>
      </c>
      <c r="LH109" t="s">
        <v>1283</v>
      </c>
      <c r="LI109">
        <v>4</v>
      </c>
      <c r="LK109">
        <v>4</v>
      </c>
      <c r="LL109" s="139">
        <v>58705.671958828898</v>
      </c>
      <c r="LM109" s="139"/>
      <c r="LN109" s="200">
        <v>0</v>
      </c>
      <c r="LO109" s="200"/>
      <c r="LP109" s="200"/>
      <c r="LQ109" s="200">
        <v>0</v>
      </c>
      <c r="LR109" s="200">
        <v>0</v>
      </c>
      <c r="LT109">
        <f t="shared" si="307"/>
        <v>0</v>
      </c>
      <c r="LV109">
        <v>1</v>
      </c>
      <c r="LX109">
        <v>1</v>
      </c>
      <c r="MA109">
        <f t="shared" si="339"/>
        <v>1</v>
      </c>
      <c r="MC109">
        <f t="shared" si="340"/>
        <v>0</v>
      </c>
      <c r="MF109" s="117" t="s">
        <v>1189</v>
      </c>
      <c r="MG109">
        <v>50</v>
      </c>
      <c r="MH109" t="str">
        <f t="shared" si="341"/>
        <v>FALSE</v>
      </c>
      <c r="MI109">
        <f>ROUND(MARGIN!$J25,0)</f>
        <v>3</v>
      </c>
      <c r="MJ109">
        <f t="shared" si="342"/>
        <v>2</v>
      </c>
      <c r="MK109">
        <f t="shared" si="343"/>
        <v>3</v>
      </c>
      <c r="ML109" s="139">
        <f>MK109*10000*MARGIN!$G25/MARGIN!$D25</f>
        <v>43992.241103418135</v>
      </c>
      <c r="MM109" s="139"/>
      <c r="MN109" s="200">
        <f t="shared" si="344"/>
        <v>0</v>
      </c>
      <c r="MO109" s="200"/>
      <c r="MP109" s="200"/>
      <c r="MQ109" s="200">
        <f t="shared" si="311"/>
        <v>0</v>
      </c>
      <c r="MR109" s="200">
        <f t="shared" si="345"/>
        <v>0</v>
      </c>
      <c r="MT109">
        <f t="shared" si="313"/>
        <v>0</v>
      </c>
      <c r="MV109">
        <v>1</v>
      </c>
      <c r="MX109">
        <v>1</v>
      </c>
      <c r="NA109">
        <f t="shared" si="346"/>
        <v>1</v>
      </c>
      <c r="NC109">
        <f t="shared" si="347"/>
        <v>0</v>
      </c>
      <c r="NF109" s="117" t="s">
        <v>1189</v>
      </c>
      <c r="NG109">
        <v>50</v>
      </c>
      <c r="NH109" t="str">
        <f t="shared" si="348"/>
        <v>FALSE</v>
      </c>
      <c r="NI109">
        <f>ROUND(MARGIN!$J25,0)</f>
        <v>3</v>
      </c>
      <c r="NJ109">
        <f t="shared" si="349"/>
        <v>2</v>
      </c>
      <c r="NK109">
        <f t="shared" si="350"/>
        <v>3</v>
      </c>
      <c r="NL109" s="139">
        <f>NK109*10000*MARGIN!$G25/MARGIN!$D25</f>
        <v>43992.241103418135</v>
      </c>
      <c r="NM109" s="139"/>
      <c r="NN109" s="200">
        <f t="shared" si="351"/>
        <v>0</v>
      </c>
      <c r="NO109" s="200"/>
      <c r="NP109" s="200"/>
      <c r="NQ109" s="200">
        <f t="shared" si="317"/>
        <v>0</v>
      </c>
      <c r="NR109" s="200">
        <f t="shared" si="352"/>
        <v>0</v>
      </c>
      <c r="NT109">
        <f t="shared" si="319"/>
        <v>0</v>
      </c>
      <c r="NV109">
        <v>1</v>
      </c>
      <c r="NX109">
        <v>1</v>
      </c>
      <c r="OA109">
        <f t="shared" si="353"/>
        <v>1</v>
      </c>
      <c r="OC109">
        <f t="shared" si="354"/>
        <v>0</v>
      </c>
      <c r="OF109" s="117" t="s">
        <v>1189</v>
      </c>
      <c r="OG109">
        <v>50</v>
      </c>
      <c r="OH109" t="str">
        <f t="shared" si="355"/>
        <v>FALSE</v>
      </c>
      <c r="OI109">
        <f>ROUND(MARGIN!$J25,0)</f>
        <v>3</v>
      </c>
      <c r="OJ109">
        <f t="shared" si="356"/>
        <v>2</v>
      </c>
      <c r="OK109">
        <f t="shared" si="357"/>
        <v>3</v>
      </c>
      <c r="OL109" s="139">
        <f>OK109*10000*MARGIN!$G25/MARGIN!$D25</f>
        <v>43992.241103418135</v>
      </c>
      <c r="OM109" s="139"/>
      <c r="ON109" s="200">
        <f t="shared" si="358"/>
        <v>0</v>
      </c>
      <c r="OO109" s="200"/>
      <c r="OP109" s="200"/>
      <c r="OQ109" s="200">
        <f t="shared" si="323"/>
        <v>0</v>
      </c>
      <c r="OR109" s="200">
        <f t="shared" si="359"/>
        <v>0</v>
      </c>
    </row>
    <row r="110" spans="1:408" x14ac:dyDescent="0.25">
      <c r="A110" t="s">
        <v>1175</v>
      </c>
      <c r="B110" s="167" t="s">
        <v>13</v>
      </c>
      <c r="D110" s="116" t="s">
        <v>788</v>
      </c>
      <c r="E110">
        <v>50</v>
      </c>
      <c r="F110" t="e">
        <f>IF(#REF!="","FALSE","TRUE")</f>
        <v>#REF!</v>
      </c>
      <c r="G110">
        <f>ROUND(MARGIN!$J26,0)</f>
        <v>4</v>
      </c>
      <c r="I110" t="e">
        <f>-#REF!+J110</f>
        <v>#REF!</v>
      </c>
      <c r="J110">
        <v>1</v>
      </c>
      <c r="K110" s="116" t="s">
        <v>788</v>
      </c>
      <c r="L110">
        <v>50</v>
      </c>
      <c r="M110" t="str">
        <f t="shared" si="273"/>
        <v>TRUE</v>
      </c>
      <c r="N110">
        <f>ROUND(MARGIN!$J26,0)</f>
        <v>4</v>
      </c>
      <c r="P110">
        <f t="shared" si="274"/>
        <v>0</v>
      </c>
      <c r="Q110">
        <v>1</v>
      </c>
      <c r="T110" s="117" t="s">
        <v>788</v>
      </c>
      <c r="U110">
        <v>50</v>
      </c>
      <c r="V110" t="str">
        <f t="shared" si="275"/>
        <v>TRUE</v>
      </c>
      <c r="W110">
        <f>ROUND(MARGIN!$J26,0)</f>
        <v>4</v>
      </c>
      <c r="Z110">
        <f t="shared" si="276"/>
        <v>0</v>
      </c>
      <c r="AA110">
        <v>1</v>
      </c>
      <c r="AD110" s="117" t="s">
        <v>962</v>
      </c>
      <c r="AE110">
        <v>50</v>
      </c>
      <c r="AF110" t="str">
        <f t="shared" si="277"/>
        <v>TRUE</v>
      </c>
      <c r="AG110">
        <f>ROUND(MARGIN!$J26,0)</f>
        <v>4</v>
      </c>
      <c r="AH110">
        <f t="shared" si="278"/>
        <v>4</v>
      </c>
      <c r="AK110">
        <f t="shared" si="279"/>
        <v>0</v>
      </c>
      <c r="AL110">
        <v>1</v>
      </c>
      <c r="AO110" s="117" t="s">
        <v>962</v>
      </c>
      <c r="AP110">
        <v>50</v>
      </c>
      <c r="AQ110" t="str">
        <f t="shared" si="280"/>
        <v>TRUE</v>
      </c>
      <c r="AR110">
        <f>ROUND(MARGIN!$J26,0)</f>
        <v>4</v>
      </c>
      <c r="AS110">
        <f t="shared" si="281"/>
        <v>4</v>
      </c>
      <c r="AV110">
        <f t="shared" si="282"/>
        <v>-2</v>
      </c>
      <c r="AW110">
        <v>-1</v>
      </c>
      <c r="AZ110" s="117" t="s">
        <v>962</v>
      </c>
      <c r="BA110">
        <v>50</v>
      </c>
      <c r="BB110" t="str">
        <f t="shared" si="283"/>
        <v>TRUE</v>
      </c>
      <c r="BC110">
        <f>ROUND(MARGIN!$J26,0)</f>
        <v>4</v>
      </c>
      <c r="BD110">
        <f t="shared" si="284"/>
        <v>4</v>
      </c>
      <c r="BG110">
        <f t="shared" si="285"/>
        <v>1</v>
      </c>
      <c r="BL110" s="117" t="s">
        <v>962</v>
      </c>
      <c r="BM110">
        <v>50</v>
      </c>
      <c r="BN110" t="str">
        <f t="shared" si="286"/>
        <v>FALSE</v>
      </c>
      <c r="BO110">
        <f>ROUND(MARGIN!$J26,0)</f>
        <v>4</v>
      </c>
      <c r="BP110">
        <f t="shared" si="287"/>
        <v>4</v>
      </c>
      <c r="BT110">
        <f t="shared" si="288"/>
        <v>-1</v>
      </c>
      <c r="BU110">
        <v>-1</v>
      </c>
      <c r="BV110">
        <v>1</v>
      </c>
      <c r="BW110">
        <v>-1</v>
      </c>
      <c r="BX110">
        <f t="shared" si="289"/>
        <v>1</v>
      </c>
      <c r="BY110">
        <f t="shared" si="290"/>
        <v>0</v>
      </c>
      <c r="BZ110" s="187">
        <v>-3.29871716555E-3</v>
      </c>
      <c r="CA110" s="117" t="s">
        <v>962</v>
      </c>
      <c r="CB110">
        <v>50</v>
      </c>
      <c r="CC110" t="str">
        <f t="shared" si="291"/>
        <v>TRUE</v>
      </c>
      <c r="CD110">
        <f>ROUND(MARGIN!$J26,0)</f>
        <v>4</v>
      </c>
      <c r="CE110">
        <f t="shared" si="292"/>
        <v>5</v>
      </c>
      <c r="CF110">
        <f t="shared" si="325"/>
        <v>4</v>
      </c>
      <c r="CG110" s="139">
        <f>CF110*10000*MARGIN!$G26/MARGIN!$D26</f>
        <v>44952.030464000003</v>
      </c>
      <c r="CH110" s="145">
        <f t="shared" si="293"/>
        <v>148.28403451792335</v>
      </c>
      <c r="CI110" s="145">
        <f t="shared" si="294"/>
        <v>-148.28403451792335</v>
      </c>
      <c r="CK110">
        <f t="shared" si="295"/>
        <v>0</v>
      </c>
      <c r="CL110">
        <v>-1</v>
      </c>
      <c r="CM110">
        <v>1</v>
      </c>
      <c r="CN110">
        <v>1</v>
      </c>
      <c r="CO110">
        <f t="shared" si="296"/>
        <v>0</v>
      </c>
      <c r="CP110">
        <f t="shared" si="297"/>
        <v>1</v>
      </c>
      <c r="CQ110">
        <v>4.7192939445900002E-3</v>
      </c>
      <c r="CR110" s="117" t="s">
        <v>1189</v>
      </c>
      <c r="CS110">
        <v>50</v>
      </c>
      <c r="CT110" t="str">
        <f t="shared" si="298"/>
        <v>TRUE</v>
      </c>
      <c r="CU110">
        <f>ROUND(MARGIN!$J26,0)</f>
        <v>4</v>
      </c>
      <c r="CV110">
        <f t="shared" si="326"/>
        <v>3</v>
      </c>
      <c r="CW110">
        <f t="shared" si="327"/>
        <v>4</v>
      </c>
      <c r="CX110" s="139">
        <f>CW110*10000*MARGIN!$G26/MARGIN!$D26</f>
        <v>44952.030464000003</v>
      </c>
      <c r="CY110" s="200">
        <f t="shared" si="299"/>
        <v>-212.14184516578044</v>
      </c>
      <c r="CZ110" s="200">
        <f t="shared" si="300"/>
        <v>212.14184516578044</v>
      </c>
      <c r="DB110">
        <f t="shared" si="301"/>
        <v>2</v>
      </c>
      <c r="DC110">
        <v>1</v>
      </c>
      <c r="DD110">
        <v>-1</v>
      </c>
      <c r="DE110">
        <v>-1</v>
      </c>
      <c r="DF110">
        <f t="shared" si="302"/>
        <v>0</v>
      </c>
      <c r="DG110">
        <f t="shared" si="303"/>
        <v>1</v>
      </c>
      <c r="DH110">
        <v>-7.6252058805600003E-3</v>
      </c>
      <c r="DI110" s="117" t="s">
        <v>1189</v>
      </c>
      <c r="DJ110">
        <v>50</v>
      </c>
      <c r="DK110" t="str">
        <f t="shared" si="304"/>
        <v>TRUE</v>
      </c>
      <c r="DL110">
        <f>ROUND(MARGIN!$J26,0)</f>
        <v>4</v>
      </c>
      <c r="DM110">
        <f t="shared" si="328"/>
        <v>3</v>
      </c>
      <c r="DN110">
        <f t="shared" si="329"/>
        <v>4</v>
      </c>
      <c r="DO110" s="139">
        <f>DN110*10000*MARGIN!$G26/MARGIN!$D26</f>
        <v>44952.030464000003</v>
      </c>
      <c r="DP110" s="200">
        <f t="shared" si="305"/>
        <v>-342.76848703720509</v>
      </c>
      <c r="DQ110" s="200">
        <f t="shared" si="306"/>
        <v>342.76848703720509</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1283</v>
      </c>
      <c r="KI110">
        <v>5</v>
      </c>
      <c r="KJ110">
        <v>4</v>
      </c>
      <c r="KK110">
        <v>5</v>
      </c>
      <c r="KL110" s="139">
        <v>56552.529119999999</v>
      </c>
      <c r="KM110" s="139"/>
      <c r="KN110" s="200">
        <v>0</v>
      </c>
      <c r="KO110" s="200"/>
      <c r="KP110" s="200"/>
      <c r="KQ110" s="200">
        <v>0</v>
      </c>
      <c r="KR110" s="200">
        <v>0</v>
      </c>
      <c r="KT110">
        <v>0</v>
      </c>
      <c r="KX110">
        <v>-1</v>
      </c>
      <c r="LA110">
        <v>1</v>
      </c>
      <c r="LC110">
        <v>0</v>
      </c>
      <c r="LF110" s="117"/>
      <c r="LG110">
        <v>50</v>
      </c>
      <c r="LH110" t="s">
        <v>1283</v>
      </c>
      <c r="LI110">
        <v>5</v>
      </c>
      <c r="LK110">
        <v>5</v>
      </c>
      <c r="LL110" s="139">
        <v>56552.529119999999</v>
      </c>
      <c r="LM110" s="139"/>
      <c r="LN110" s="200">
        <v>0</v>
      </c>
      <c r="LO110" s="200"/>
      <c r="LP110" s="200"/>
      <c r="LQ110" s="200">
        <v>0</v>
      </c>
      <c r="LR110" s="200">
        <v>0</v>
      </c>
      <c r="LT110">
        <f t="shared" si="307"/>
        <v>0</v>
      </c>
      <c r="LV110">
        <v>-1</v>
      </c>
      <c r="LX110">
        <v>-1</v>
      </c>
      <c r="MA110">
        <f t="shared" si="339"/>
        <v>1</v>
      </c>
      <c r="MC110">
        <f t="shared" si="340"/>
        <v>0</v>
      </c>
      <c r="MF110" s="117" t="s">
        <v>1189</v>
      </c>
      <c r="MG110">
        <v>50</v>
      </c>
      <c r="MH110" t="str">
        <f t="shared" si="341"/>
        <v>FALSE</v>
      </c>
      <c r="MI110">
        <f>ROUND(MARGIN!$J26,0)</f>
        <v>4</v>
      </c>
      <c r="MJ110">
        <f t="shared" si="342"/>
        <v>3</v>
      </c>
      <c r="MK110">
        <f t="shared" si="343"/>
        <v>4</v>
      </c>
      <c r="ML110" s="139">
        <f>MK110*10000*MARGIN!$G26/MARGIN!$D26</f>
        <v>44952.030464000003</v>
      </c>
      <c r="MM110" s="139"/>
      <c r="MN110" s="200">
        <f t="shared" si="344"/>
        <v>0</v>
      </c>
      <c r="MO110" s="200"/>
      <c r="MP110" s="200"/>
      <c r="MQ110" s="200">
        <f t="shared" si="311"/>
        <v>0</v>
      </c>
      <c r="MR110" s="200">
        <f t="shared" si="345"/>
        <v>0</v>
      </c>
      <c r="MT110">
        <f t="shared" si="313"/>
        <v>0</v>
      </c>
      <c r="MV110">
        <v>-1</v>
      </c>
      <c r="MX110">
        <v>-1</v>
      </c>
      <c r="NA110">
        <f t="shared" si="346"/>
        <v>1</v>
      </c>
      <c r="NC110">
        <f t="shared" si="347"/>
        <v>0</v>
      </c>
      <c r="NF110" s="117" t="s">
        <v>1189</v>
      </c>
      <c r="NG110">
        <v>50</v>
      </c>
      <c r="NH110" t="str">
        <f t="shared" si="348"/>
        <v>FALSE</v>
      </c>
      <c r="NI110">
        <f>ROUND(MARGIN!$J26,0)</f>
        <v>4</v>
      </c>
      <c r="NJ110">
        <f t="shared" si="349"/>
        <v>3</v>
      </c>
      <c r="NK110">
        <f t="shared" si="350"/>
        <v>4</v>
      </c>
      <c r="NL110" s="139">
        <f>NK110*10000*MARGIN!$G26/MARGIN!$D26</f>
        <v>44952.030464000003</v>
      </c>
      <c r="NM110" s="139"/>
      <c r="NN110" s="200">
        <f t="shared" si="351"/>
        <v>0</v>
      </c>
      <c r="NO110" s="200"/>
      <c r="NP110" s="200"/>
      <c r="NQ110" s="200">
        <f t="shared" si="317"/>
        <v>0</v>
      </c>
      <c r="NR110" s="200">
        <f t="shared" si="352"/>
        <v>0</v>
      </c>
      <c r="NT110">
        <f t="shared" si="319"/>
        <v>0</v>
      </c>
      <c r="NV110">
        <v>-1</v>
      </c>
      <c r="NX110">
        <v>-1</v>
      </c>
      <c r="OA110">
        <f t="shared" si="353"/>
        <v>1</v>
      </c>
      <c r="OC110">
        <f t="shared" si="354"/>
        <v>0</v>
      </c>
      <c r="OF110" s="117" t="s">
        <v>1189</v>
      </c>
      <c r="OG110">
        <v>50</v>
      </c>
      <c r="OH110" t="str">
        <f t="shared" si="355"/>
        <v>FALSE</v>
      </c>
      <c r="OI110">
        <f>ROUND(MARGIN!$J26,0)</f>
        <v>4</v>
      </c>
      <c r="OJ110">
        <f t="shared" si="356"/>
        <v>3</v>
      </c>
      <c r="OK110">
        <f t="shared" si="357"/>
        <v>4</v>
      </c>
      <c r="OL110" s="139">
        <f>OK110*10000*MARGIN!$G26/MARGIN!$D26</f>
        <v>44952.030464000003</v>
      </c>
      <c r="OM110" s="139"/>
      <c r="ON110" s="200">
        <f t="shared" si="358"/>
        <v>0</v>
      </c>
      <c r="OO110" s="200"/>
      <c r="OP110" s="200"/>
      <c r="OQ110" s="200">
        <f t="shared" si="323"/>
        <v>0</v>
      </c>
      <c r="OR110" s="200">
        <f t="shared" si="359"/>
        <v>0</v>
      </c>
    </row>
    <row r="111" spans="1:408" x14ac:dyDescent="0.25">
      <c r="A111" t="s">
        <v>1170</v>
      </c>
      <c r="B111" s="167" t="s">
        <v>11</v>
      </c>
      <c r="D111" s="116" t="s">
        <v>788</v>
      </c>
      <c r="E111">
        <v>50</v>
      </c>
      <c r="F111" t="e">
        <f>IF(#REF!="","FALSE","TRUE")</f>
        <v>#REF!</v>
      </c>
      <c r="G111">
        <f>ROUND(MARGIN!$J21,0)</f>
        <v>3</v>
      </c>
      <c r="I111" t="e">
        <f>-#REF!+J111</f>
        <v>#REF!</v>
      </c>
      <c r="J111">
        <v>1</v>
      </c>
      <c r="K111" s="116" t="s">
        <v>788</v>
      </c>
      <c r="L111">
        <v>50</v>
      </c>
      <c r="M111" t="str">
        <f t="shared" si="273"/>
        <v>TRUE</v>
      </c>
      <c r="N111">
        <f>ROUND(MARGIN!$J21,0)</f>
        <v>3</v>
      </c>
      <c r="P111">
        <f t="shared" si="274"/>
        <v>-2</v>
      </c>
      <c r="Q111">
        <v>-1</v>
      </c>
      <c r="T111" s="117" t="s">
        <v>788</v>
      </c>
      <c r="U111">
        <v>50</v>
      </c>
      <c r="V111" t="str">
        <f t="shared" si="275"/>
        <v>TRUE</v>
      </c>
      <c r="W111">
        <f>ROUND(MARGIN!$J21,0)</f>
        <v>3</v>
      </c>
      <c r="Z111">
        <f t="shared" si="276"/>
        <v>2</v>
      </c>
      <c r="AA111">
        <v>1</v>
      </c>
      <c r="AD111" s="117" t="s">
        <v>963</v>
      </c>
      <c r="AE111">
        <v>50</v>
      </c>
      <c r="AF111" t="str">
        <f t="shared" si="277"/>
        <v>TRUE</v>
      </c>
      <c r="AG111">
        <f>ROUND(MARGIN!$J21,0)</f>
        <v>3</v>
      </c>
      <c r="AH111">
        <f t="shared" si="278"/>
        <v>3</v>
      </c>
      <c r="AK111">
        <f t="shared" si="279"/>
        <v>-2</v>
      </c>
      <c r="AL111">
        <v>-1</v>
      </c>
      <c r="AO111" s="117" t="s">
        <v>963</v>
      </c>
      <c r="AP111">
        <v>50</v>
      </c>
      <c r="AQ111" t="str">
        <f t="shared" si="280"/>
        <v>TRUE</v>
      </c>
      <c r="AR111">
        <f>ROUND(MARGIN!$J21,0)</f>
        <v>3</v>
      </c>
      <c r="AS111">
        <f t="shared" si="281"/>
        <v>3</v>
      </c>
      <c r="AV111">
        <f t="shared" si="282"/>
        <v>2</v>
      </c>
      <c r="AW111">
        <v>1</v>
      </c>
      <c r="AZ111" s="117" t="s">
        <v>963</v>
      </c>
      <c r="BA111">
        <v>50</v>
      </c>
      <c r="BB111" t="str">
        <f t="shared" si="283"/>
        <v>TRUE</v>
      </c>
      <c r="BC111">
        <f>ROUND(MARGIN!$J21,0)</f>
        <v>3</v>
      </c>
      <c r="BD111">
        <f t="shared" si="284"/>
        <v>3</v>
      </c>
      <c r="BG111">
        <f t="shared" si="285"/>
        <v>-1</v>
      </c>
      <c r="BL111" s="117" t="s">
        <v>963</v>
      </c>
      <c r="BM111">
        <v>50</v>
      </c>
      <c r="BN111" t="str">
        <f t="shared" si="286"/>
        <v>FALSE</v>
      </c>
      <c r="BO111">
        <f>ROUND(MARGIN!$J21,0)</f>
        <v>3</v>
      </c>
      <c r="BP111">
        <f t="shared" si="287"/>
        <v>3</v>
      </c>
      <c r="BT111">
        <f t="shared" si="288"/>
        <v>1</v>
      </c>
      <c r="BU111">
        <v>1</v>
      </c>
      <c r="BV111">
        <v>1</v>
      </c>
      <c r="BW111">
        <v>-1</v>
      </c>
      <c r="BX111">
        <f t="shared" si="289"/>
        <v>0</v>
      </c>
      <c r="BY111">
        <f t="shared" si="290"/>
        <v>0</v>
      </c>
      <c r="BZ111" s="187">
        <v>-1.2966804979300001E-4</v>
      </c>
      <c r="CA111" s="117" t="s">
        <v>963</v>
      </c>
      <c r="CB111">
        <v>50</v>
      </c>
      <c r="CC111" t="str">
        <f t="shared" si="291"/>
        <v>TRUE</v>
      </c>
      <c r="CD111">
        <f>ROUND(MARGIN!$J27,0)</f>
        <v>4</v>
      </c>
      <c r="CE111">
        <f t="shared" si="292"/>
        <v>3</v>
      </c>
      <c r="CF111">
        <f t="shared" si="325"/>
        <v>4</v>
      </c>
      <c r="CG111" s="139">
        <f>CF111*10000*MARGIN!$G27/MARGIN!$D27</f>
        <v>44960.279652000005</v>
      </c>
      <c r="CH111" s="145">
        <f t="shared" si="293"/>
        <v>-5.8299117806227416</v>
      </c>
      <c r="CI111" s="145">
        <f t="shared" si="294"/>
        <v>-5.8299117806227416</v>
      </c>
      <c r="CK111">
        <f t="shared" si="295"/>
        <v>0</v>
      </c>
      <c r="CL111">
        <v>1</v>
      </c>
      <c r="CM111">
        <v>1</v>
      </c>
      <c r="CN111">
        <v>-1</v>
      </c>
      <c r="CO111">
        <f t="shared" si="296"/>
        <v>0</v>
      </c>
      <c r="CP111">
        <f t="shared" si="297"/>
        <v>0</v>
      </c>
      <c r="CQ111">
        <v>-9.9208922318800002E-4</v>
      </c>
      <c r="CR111" s="117" t="s">
        <v>1189</v>
      </c>
      <c r="CS111">
        <v>50</v>
      </c>
      <c r="CT111" t="str">
        <f t="shared" si="298"/>
        <v>TRUE</v>
      </c>
      <c r="CU111">
        <f>ROUND(MARGIN!$J27,0)</f>
        <v>4</v>
      </c>
      <c r="CV111">
        <f t="shared" si="326"/>
        <v>5</v>
      </c>
      <c r="CW111">
        <f t="shared" si="327"/>
        <v>4</v>
      </c>
      <c r="CX111" s="139">
        <f>CW111*10000*MARGIN!$G27/MARGIN!$D27</f>
        <v>44960.279652000005</v>
      </c>
      <c r="CY111" s="200">
        <f t="shared" si="299"/>
        <v>-44.604608914267928</v>
      </c>
      <c r="CZ111" s="200">
        <f t="shared" si="300"/>
        <v>-44.604608914267928</v>
      </c>
      <c r="DB111">
        <f t="shared" si="301"/>
        <v>-2</v>
      </c>
      <c r="DC111">
        <v>-1</v>
      </c>
      <c r="DD111">
        <v>-1</v>
      </c>
      <c r="DE111">
        <v>-1</v>
      </c>
      <c r="DF111">
        <f t="shared" si="302"/>
        <v>1</v>
      </c>
      <c r="DG111">
        <f t="shared" si="303"/>
        <v>1</v>
      </c>
      <c r="DH111">
        <v>-1.19039119344E-2</v>
      </c>
      <c r="DI111" s="117" t="s">
        <v>1189</v>
      </c>
      <c r="DJ111">
        <v>50</v>
      </c>
      <c r="DK111" t="str">
        <f t="shared" si="304"/>
        <v>TRUE</v>
      </c>
      <c r="DL111">
        <f>ROUND(MARGIN!$J27,0)</f>
        <v>4</v>
      </c>
      <c r="DM111">
        <f t="shared" si="328"/>
        <v>5</v>
      </c>
      <c r="DN111">
        <f t="shared" si="329"/>
        <v>4</v>
      </c>
      <c r="DO111" s="139">
        <f>DN111*10000*MARGIN!$G27/MARGIN!$D27</f>
        <v>44960.279652000005</v>
      </c>
      <c r="DP111" s="200">
        <f t="shared" si="305"/>
        <v>535.20320952340433</v>
      </c>
      <c r="DQ111" s="200">
        <f t="shared" si="306"/>
        <v>535.20320952340433</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1283</v>
      </c>
      <c r="KI111">
        <v>5</v>
      </c>
      <c r="KJ111">
        <v>4</v>
      </c>
      <c r="KK111">
        <v>5</v>
      </c>
      <c r="KL111" s="139">
        <v>56561.174309999995</v>
      </c>
      <c r="KM111" s="139"/>
      <c r="KN111" s="200">
        <v>0</v>
      </c>
      <c r="KO111" s="200"/>
      <c r="KP111" s="200"/>
      <c r="KQ111" s="200">
        <v>0</v>
      </c>
      <c r="KR111" s="200">
        <v>0</v>
      </c>
      <c r="KT111">
        <v>0</v>
      </c>
      <c r="KX111">
        <v>-1</v>
      </c>
      <c r="LA111">
        <v>1</v>
      </c>
      <c r="LC111">
        <v>0</v>
      </c>
      <c r="LF111" s="117"/>
      <c r="LG111">
        <v>50</v>
      </c>
      <c r="LH111" t="s">
        <v>1283</v>
      </c>
      <c r="LI111">
        <v>5</v>
      </c>
      <c r="LK111">
        <v>5</v>
      </c>
      <c r="LL111" s="139">
        <v>56561.174309999995</v>
      </c>
      <c r="LM111" s="139"/>
      <c r="LN111" s="200">
        <v>0</v>
      </c>
      <c r="LO111" s="200"/>
      <c r="LP111" s="200"/>
      <c r="LQ111" s="200">
        <v>0</v>
      </c>
      <c r="LR111" s="200">
        <v>0</v>
      </c>
      <c r="LT111">
        <f t="shared" si="307"/>
        <v>0</v>
      </c>
      <c r="LV111">
        <v>-1</v>
      </c>
      <c r="LX111">
        <v>-1</v>
      </c>
      <c r="MA111">
        <f t="shared" si="339"/>
        <v>1</v>
      </c>
      <c r="MC111">
        <f t="shared" si="340"/>
        <v>0</v>
      </c>
      <c r="MF111" s="117" t="s">
        <v>1189</v>
      </c>
      <c r="MG111">
        <v>50</v>
      </c>
      <c r="MH111" t="str">
        <f t="shared" si="341"/>
        <v>FALSE</v>
      </c>
      <c r="MI111">
        <f>ROUND(MARGIN!$J27,0)</f>
        <v>4</v>
      </c>
      <c r="MJ111">
        <f t="shared" si="342"/>
        <v>3</v>
      </c>
      <c r="MK111">
        <f t="shared" si="343"/>
        <v>4</v>
      </c>
      <c r="ML111" s="139">
        <f>MK111*10000*MARGIN!$G27/MARGIN!$D27</f>
        <v>44960.279652000005</v>
      </c>
      <c r="MM111" s="139"/>
      <c r="MN111" s="200">
        <f t="shared" si="344"/>
        <v>0</v>
      </c>
      <c r="MO111" s="200"/>
      <c r="MP111" s="200"/>
      <c r="MQ111" s="200">
        <f t="shared" si="311"/>
        <v>0</v>
      </c>
      <c r="MR111" s="200">
        <f t="shared" si="345"/>
        <v>0</v>
      </c>
      <c r="MT111">
        <f t="shared" si="313"/>
        <v>0</v>
      </c>
      <c r="MV111">
        <v>-1</v>
      </c>
      <c r="MX111">
        <v>-1</v>
      </c>
      <c r="NA111">
        <f t="shared" si="346"/>
        <v>1</v>
      </c>
      <c r="NC111">
        <f t="shared" si="347"/>
        <v>0</v>
      </c>
      <c r="NF111" s="117" t="s">
        <v>1189</v>
      </c>
      <c r="NG111">
        <v>50</v>
      </c>
      <c r="NH111" t="str">
        <f t="shared" si="348"/>
        <v>FALSE</v>
      </c>
      <c r="NI111">
        <f>ROUND(MARGIN!$J27,0)</f>
        <v>4</v>
      </c>
      <c r="NJ111">
        <f t="shared" si="349"/>
        <v>3</v>
      </c>
      <c r="NK111">
        <f t="shared" si="350"/>
        <v>4</v>
      </c>
      <c r="NL111" s="139">
        <f>NK111*10000*MARGIN!$G27/MARGIN!$D27</f>
        <v>44960.279652000005</v>
      </c>
      <c r="NM111" s="139"/>
      <c r="NN111" s="200">
        <f t="shared" si="351"/>
        <v>0</v>
      </c>
      <c r="NO111" s="200"/>
      <c r="NP111" s="200"/>
      <c r="NQ111" s="200">
        <f t="shared" si="317"/>
        <v>0</v>
      </c>
      <c r="NR111" s="200">
        <f t="shared" si="352"/>
        <v>0</v>
      </c>
      <c r="NT111">
        <f t="shared" si="319"/>
        <v>0</v>
      </c>
      <c r="NV111">
        <v>-1</v>
      </c>
      <c r="NX111">
        <v>-1</v>
      </c>
      <c r="OA111">
        <f t="shared" si="353"/>
        <v>1</v>
      </c>
      <c r="OC111">
        <f t="shared" si="354"/>
        <v>0</v>
      </c>
      <c r="OF111" s="117" t="s">
        <v>1189</v>
      </c>
      <c r="OG111">
        <v>50</v>
      </c>
      <c r="OH111" t="str">
        <f t="shared" si="355"/>
        <v>FALSE</v>
      </c>
      <c r="OI111">
        <f>ROUND(MARGIN!$J27,0)</f>
        <v>4</v>
      </c>
      <c r="OJ111">
        <f t="shared" si="356"/>
        <v>3</v>
      </c>
      <c r="OK111">
        <f t="shared" si="357"/>
        <v>4</v>
      </c>
      <c r="OL111" s="139">
        <f>OK111*10000*MARGIN!$G27/MARGIN!$D27</f>
        <v>44960.279652000005</v>
      </c>
      <c r="OM111" s="139"/>
      <c r="ON111" s="200">
        <f t="shared" si="358"/>
        <v>0</v>
      </c>
      <c r="OO111" s="200"/>
      <c r="OP111" s="200"/>
      <c r="OQ111" s="200">
        <f t="shared" si="323"/>
        <v>0</v>
      </c>
      <c r="OR111" s="200">
        <f t="shared" si="359"/>
        <v>0</v>
      </c>
    </row>
    <row r="112" spans="1:408" x14ac:dyDescent="0.25">
      <c r="A112" t="s">
        <v>1171</v>
      </c>
      <c r="B112" s="167" t="s">
        <v>12</v>
      </c>
      <c r="D112" s="117" t="s">
        <v>788</v>
      </c>
      <c r="E112">
        <v>50</v>
      </c>
      <c r="F112" t="e">
        <f>IF(#REF!="","FALSE","TRUE")</f>
        <v>#REF!</v>
      </c>
      <c r="G112">
        <f>ROUND(MARGIN!$J22,0)</f>
        <v>3</v>
      </c>
      <c r="I112" t="e">
        <f>-#REF!+J112</f>
        <v>#REF!</v>
      </c>
      <c r="J112">
        <v>1</v>
      </c>
      <c r="K112" s="117" t="s">
        <v>788</v>
      </c>
      <c r="L112">
        <v>50</v>
      </c>
      <c r="M112" t="str">
        <f t="shared" si="273"/>
        <v>TRUE</v>
      </c>
      <c r="N112">
        <f>ROUND(MARGIN!$J22,0)</f>
        <v>3</v>
      </c>
      <c r="O112">
        <v>-9</v>
      </c>
      <c r="P112">
        <f t="shared" si="274"/>
        <v>0</v>
      </c>
      <c r="Q112">
        <v>1</v>
      </c>
      <c r="T112" s="117" t="s">
        <v>788</v>
      </c>
      <c r="U112">
        <v>50</v>
      </c>
      <c r="V112" t="str">
        <f t="shared" si="275"/>
        <v>TRUE</v>
      </c>
      <c r="W112">
        <f>ROUND(MARGIN!$J22,0)</f>
        <v>3</v>
      </c>
      <c r="Z112">
        <f t="shared" si="276"/>
        <v>-2</v>
      </c>
      <c r="AA112">
        <v>-1</v>
      </c>
      <c r="AD112" s="117" t="s">
        <v>962</v>
      </c>
      <c r="AE112">
        <v>50</v>
      </c>
      <c r="AF112" t="str">
        <f t="shared" si="277"/>
        <v>TRUE</v>
      </c>
      <c r="AG112">
        <f>ROUND(MARGIN!$J22,0)</f>
        <v>3</v>
      </c>
      <c r="AH112">
        <f t="shared" si="278"/>
        <v>3</v>
      </c>
      <c r="AK112">
        <f t="shared" si="279"/>
        <v>2</v>
      </c>
      <c r="AL112">
        <v>1</v>
      </c>
      <c r="AO112" s="117" t="s">
        <v>962</v>
      </c>
      <c r="AP112">
        <v>50</v>
      </c>
      <c r="AQ112" t="str">
        <f t="shared" si="280"/>
        <v>TRUE</v>
      </c>
      <c r="AR112">
        <f>ROUND(MARGIN!$J22,0)</f>
        <v>3</v>
      </c>
      <c r="AS112">
        <f t="shared" si="281"/>
        <v>3</v>
      </c>
      <c r="AV112">
        <f t="shared" si="282"/>
        <v>0</v>
      </c>
      <c r="AW112">
        <v>1</v>
      </c>
      <c r="AZ112" s="117" t="s">
        <v>962</v>
      </c>
      <c r="BA112">
        <v>50</v>
      </c>
      <c r="BB112" t="str">
        <f t="shared" si="283"/>
        <v>TRUE</v>
      </c>
      <c r="BC112">
        <f>ROUND(MARGIN!$J22,0)</f>
        <v>3</v>
      </c>
      <c r="BD112">
        <f t="shared" si="284"/>
        <v>3</v>
      </c>
      <c r="BG112">
        <f t="shared" si="285"/>
        <v>-1</v>
      </c>
      <c r="BL112" s="117" t="s">
        <v>962</v>
      </c>
      <c r="BM112">
        <v>50</v>
      </c>
      <c r="BN112" t="str">
        <f t="shared" si="286"/>
        <v>FALSE</v>
      </c>
      <c r="BO112">
        <f>ROUND(MARGIN!$J22,0)</f>
        <v>3</v>
      </c>
      <c r="BP112">
        <f t="shared" si="287"/>
        <v>3</v>
      </c>
      <c r="BT112">
        <f t="shared" si="288"/>
        <v>-1</v>
      </c>
      <c r="BU112">
        <v>-1</v>
      </c>
      <c r="BV112">
        <v>1</v>
      </c>
      <c r="BW112">
        <v>1</v>
      </c>
      <c r="BX112">
        <f t="shared" si="289"/>
        <v>0</v>
      </c>
      <c r="BY112">
        <f t="shared" si="290"/>
        <v>1</v>
      </c>
      <c r="BZ112" s="187">
        <v>6.6016997322299997E-3</v>
      </c>
      <c r="CA112" s="117" t="s">
        <v>962</v>
      </c>
      <c r="CB112">
        <v>50</v>
      </c>
      <c r="CC112" t="str">
        <f t="shared" si="291"/>
        <v>TRUE</v>
      </c>
      <c r="CD112">
        <f>ROUND(MARGIN!$J28,0)</f>
        <v>4</v>
      </c>
      <c r="CE112">
        <f t="shared" si="292"/>
        <v>3</v>
      </c>
      <c r="CF112">
        <f t="shared" si="325"/>
        <v>4</v>
      </c>
      <c r="CG112" s="139">
        <f>CF112*10000*MARGIN!$G28/MARGIN!$D28</f>
        <v>44967.879417068012</v>
      </c>
      <c r="CH112" s="145">
        <f t="shared" si="293"/>
        <v>-296.86443750660879</v>
      </c>
      <c r="CI112" s="145">
        <f t="shared" si="294"/>
        <v>296.86443750660879</v>
      </c>
      <c r="CK112">
        <f t="shared" si="295"/>
        <v>2</v>
      </c>
      <c r="CL112">
        <v>1</v>
      </c>
      <c r="CM112">
        <v>1</v>
      </c>
      <c r="CN112">
        <v>-1</v>
      </c>
      <c r="CO112">
        <f t="shared" si="296"/>
        <v>0</v>
      </c>
      <c r="CP112">
        <f t="shared" si="297"/>
        <v>0</v>
      </c>
      <c r="CQ112">
        <v>-1.02049841142E-2</v>
      </c>
      <c r="CR112" s="117" t="s">
        <v>1189</v>
      </c>
      <c r="CS112">
        <v>50</v>
      </c>
      <c r="CT112" t="str">
        <f t="shared" si="298"/>
        <v>TRUE</v>
      </c>
      <c r="CU112">
        <f>ROUND(MARGIN!$J28,0)</f>
        <v>4</v>
      </c>
      <c r="CV112">
        <f t="shared" si="326"/>
        <v>5</v>
      </c>
      <c r="CW112">
        <f t="shared" si="327"/>
        <v>4</v>
      </c>
      <c r="CX112" s="139">
        <f>CW112*10000*MARGIN!$G28/MARGIN!$D28</f>
        <v>44967.879417068012</v>
      </c>
      <c r="CY112" s="200">
        <f t="shared" si="299"/>
        <v>-458.89649510044023</v>
      </c>
      <c r="CZ112" s="200">
        <f t="shared" si="300"/>
        <v>-458.89649510044023</v>
      </c>
      <c r="DB112">
        <f t="shared" si="301"/>
        <v>-2</v>
      </c>
      <c r="DC112">
        <v>-1</v>
      </c>
      <c r="DD112">
        <v>1</v>
      </c>
      <c r="DE112">
        <v>-1</v>
      </c>
      <c r="DF112">
        <f t="shared" si="302"/>
        <v>1</v>
      </c>
      <c r="DG112">
        <f t="shared" si="303"/>
        <v>0</v>
      </c>
      <c r="DH112">
        <v>-6.04177692852E-3</v>
      </c>
      <c r="DI112" s="117" t="s">
        <v>1189</v>
      </c>
      <c r="DJ112">
        <v>50</v>
      </c>
      <c r="DK112" t="str">
        <f t="shared" si="304"/>
        <v>TRUE</v>
      </c>
      <c r="DL112">
        <f>ROUND(MARGIN!$J28,0)</f>
        <v>4</v>
      </c>
      <c r="DM112">
        <f t="shared" si="328"/>
        <v>3</v>
      </c>
      <c r="DN112">
        <f t="shared" si="329"/>
        <v>4</v>
      </c>
      <c r="DO112" s="139">
        <f>DN112*10000*MARGIN!$G28/MARGIN!$D28</f>
        <v>44967.879417068012</v>
      </c>
      <c r="DP112" s="200">
        <f t="shared" si="305"/>
        <v>271.68589638651088</v>
      </c>
      <c r="DQ112" s="200">
        <f t="shared" si="306"/>
        <v>-271.68589638651088</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1283</v>
      </c>
      <c r="KI112">
        <v>5</v>
      </c>
      <c r="KJ112">
        <v>4</v>
      </c>
      <c r="KK112">
        <v>5</v>
      </c>
      <c r="KL112" s="139">
        <v>56570.038500285038</v>
      </c>
      <c r="KM112" s="139"/>
      <c r="KN112" s="200">
        <v>0</v>
      </c>
      <c r="KO112" s="200"/>
      <c r="KP112" s="200"/>
      <c r="KQ112" s="200">
        <v>0</v>
      </c>
      <c r="KR112" s="200">
        <v>0</v>
      </c>
      <c r="KT112">
        <v>0</v>
      </c>
      <c r="KX112">
        <v>-1</v>
      </c>
      <c r="LA112">
        <v>1</v>
      </c>
      <c r="LC112">
        <v>0</v>
      </c>
      <c r="LF112" s="117"/>
      <c r="LG112">
        <v>50</v>
      </c>
      <c r="LH112" t="s">
        <v>1283</v>
      </c>
      <c r="LI112">
        <v>5</v>
      </c>
      <c r="LK112">
        <v>5</v>
      </c>
      <c r="LL112" s="139">
        <v>56570.038500285038</v>
      </c>
      <c r="LM112" s="139"/>
      <c r="LN112" s="200">
        <v>0</v>
      </c>
      <c r="LO112" s="200"/>
      <c r="LP112" s="200"/>
      <c r="LQ112" s="200">
        <v>0</v>
      </c>
      <c r="LR112" s="200">
        <v>0</v>
      </c>
      <c r="LT112">
        <f t="shared" si="307"/>
        <v>0</v>
      </c>
      <c r="LV112">
        <v>-1</v>
      </c>
      <c r="LX112">
        <v>-1</v>
      </c>
      <c r="MA112">
        <f t="shared" si="339"/>
        <v>1</v>
      </c>
      <c r="MC112">
        <f t="shared" si="340"/>
        <v>0</v>
      </c>
      <c r="MF112" s="117" t="s">
        <v>1189</v>
      </c>
      <c r="MG112">
        <v>50</v>
      </c>
      <c r="MH112" t="str">
        <f t="shared" si="341"/>
        <v>FALSE</v>
      </c>
      <c r="MI112">
        <f>ROUND(MARGIN!$J28,0)</f>
        <v>4</v>
      </c>
      <c r="MJ112">
        <f t="shared" si="342"/>
        <v>3</v>
      </c>
      <c r="MK112">
        <f t="shared" si="343"/>
        <v>4</v>
      </c>
      <c r="ML112" s="139">
        <f>MK112*10000*MARGIN!$G28/MARGIN!$D28</f>
        <v>44967.879417068012</v>
      </c>
      <c r="MM112" s="139"/>
      <c r="MN112" s="200">
        <f t="shared" si="344"/>
        <v>0</v>
      </c>
      <c r="MO112" s="200"/>
      <c r="MP112" s="200"/>
      <c r="MQ112" s="200">
        <f t="shared" si="311"/>
        <v>0</v>
      </c>
      <c r="MR112" s="200">
        <f t="shared" si="345"/>
        <v>0</v>
      </c>
      <c r="MT112">
        <f t="shared" si="313"/>
        <v>0</v>
      </c>
      <c r="MV112">
        <v>-1</v>
      </c>
      <c r="MX112">
        <v>-1</v>
      </c>
      <c r="NA112">
        <f t="shared" si="346"/>
        <v>1</v>
      </c>
      <c r="NC112">
        <f t="shared" si="347"/>
        <v>0</v>
      </c>
      <c r="NF112" s="117" t="s">
        <v>1189</v>
      </c>
      <c r="NG112">
        <v>50</v>
      </c>
      <c r="NH112" t="str">
        <f t="shared" si="348"/>
        <v>FALSE</v>
      </c>
      <c r="NI112">
        <f>ROUND(MARGIN!$J28,0)</f>
        <v>4</v>
      </c>
      <c r="NJ112">
        <f t="shared" si="349"/>
        <v>3</v>
      </c>
      <c r="NK112">
        <f t="shared" si="350"/>
        <v>4</v>
      </c>
      <c r="NL112" s="139">
        <f>NK112*10000*MARGIN!$G28/MARGIN!$D28</f>
        <v>44967.879417068012</v>
      </c>
      <c r="NM112" s="139"/>
      <c r="NN112" s="200">
        <f t="shared" si="351"/>
        <v>0</v>
      </c>
      <c r="NO112" s="200"/>
      <c r="NP112" s="200"/>
      <c r="NQ112" s="200">
        <f t="shared" si="317"/>
        <v>0</v>
      </c>
      <c r="NR112" s="200">
        <f t="shared" si="352"/>
        <v>0</v>
      </c>
      <c r="NT112">
        <f t="shared" si="319"/>
        <v>0</v>
      </c>
      <c r="NV112">
        <v>-1</v>
      </c>
      <c r="NX112">
        <v>-1</v>
      </c>
      <c r="OA112">
        <f t="shared" si="353"/>
        <v>1</v>
      </c>
      <c r="OC112">
        <f t="shared" si="354"/>
        <v>0</v>
      </c>
      <c r="OF112" s="117" t="s">
        <v>1189</v>
      </c>
      <c r="OG112">
        <v>50</v>
      </c>
      <c r="OH112" t="str">
        <f t="shared" si="355"/>
        <v>FALSE</v>
      </c>
      <c r="OI112">
        <f>ROUND(MARGIN!$J28,0)</f>
        <v>4</v>
      </c>
      <c r="OJ112">
        <f t="shared" si="356"/>
        <v>3</v>
      </c>
      <c r="OK112">
        <f t="shared" si="357"/>
        <v>4</v>
      </c>
      <c r="OL112" s="139">
        <f>OK112*10000*MARGIN!$G28/MARGIN!$D28</f>
        <v>44967.879417068012</v>
      </c>
      <c r="OM112" s="139"/>
      <c r="ON112" s="200">
        <f t="shared" si="358"/>
        <v>0</v>
      </c>
      <c r="OO112" s="200"/>
      <c r="OP112" s="200"/>
      <c r="OQ112" s="200">
        <f t="shared" si="323"/>
        <v>0</v>
      </c>
      <c r="OR112" s="200">
        <f t="shared" si="359"/>
        <v>0</v>
      </c>
    </row>
    <row r="113" spans="1:408" x14ac:dyDescent="0.25">
      <c r="A113" t="s">
        <v>1172</v>
      </c>
      <c r="B113" s="167" t="s">
        <v>5</v>
      </c>
      <c r="D113" s="117" t="s">
        <v>788</v>
      </c>
      <c r="E113">
        <v>50</v>
      </c>
      <c r="F113" t="e">
        <f>IF(#REF!="","FALSE","TRUE")</f>
        <v>#REF!</v>
      </c>
      <c r="G113">
        <f>ROUND(MARGIN!$J25,0)</f>
        <v>3</v>
      </c>
      <c r="I113" t="e">
        <f>-#REF!+J113</f>
        <v>#REF!</v>
      </c>
      <c r="J113">
        <v>1</v>
      </c>
      <c r="K113" s="117" t="s">
        <v>788</v>
      </c>
      <c r="L113">
        <v>50</v>
      </c>
      <c r="M113" t="str">
        <f t="shared" si="273"/>
        <v>TRUE</v>
      </c>
      <c r="N113">
        <f>ROUND(MARGIN!$J25,0)</f>
        <v>3</v>
      </c>
      <c r="P113">
        <f t="shared" si="274"/>
        <v>0</v>
      </c>
      <c r="Q113">
        <v>1</v>
      </c>
      <c r="S113" t="str">
        <f>FORECAST!B56</f>
        <v>High: Dec-Jan // Low: Sept</v>
      </c>
      <c r="T113" s="117" t="s">
        <v>788</v>
      </c>
      <c r="U113">
        <v>50</v>
      </c>
      <c r="V113" t="str">
        <f t="shared" si="275"/>
        <v>TRUE</v>
      </c>
      <c r="W113">
        <f>ROUND(MARGIN!$J25,0)</f>
        <v>3</v>
      </c>
      <c r="Z113">
        <f t="shared" si="276"/>
        <v>-2</v>
      </c>
      <c r="AA113">
        <v>-1</v>
      </c>
      <c r="AC113" t="s">
        <v>150</v>
      </c>
      <c r="AD113" s="117" t="s">
        <v>962</v>
      </c>
      <c r="AE113">
        <v>50</v>
      </c>
      <c r="AF113" t="str">
        <f t="shared" si="277"/>
        <v>TRUE</v>
      </c>
      <c r="AG113">
        <f>ROUND(MARGIN!$J25,0)</f>
        <v>3</v>
      </c>
      <c r="AH113">
        <f t="shared" si="278"/>
        <v>3</v>
      </c>
      <c r="AK113">
        <f t="shared" si="279"/>
        <v>2</v>
      </c>
      <c r="AL113">
        <v>1</v>
      </c>
      <c r="AN113" t="s">
        <v>150</v>
      </c>
      <c r="AO113" s="117" t="s">
        <v>962</v>
      </c>
      <c r="AP113">
        <v>50</v>
      </c>
      <c r="AQ113" t="str">
        <f t="shared" si="280"/>
        <v>TRUE</v>
      </c>
      <c r="AR113">
        <f>ROUND(MARGIN!$J25,0)</f>
        <v>3</v>
      </c>
      <c r="AS113">
        <f t="shared" si="281"/>
        <v>3</v>
      </c>
      <c r="AV113">
        <f t="shared" si="282"/>
        <v>0</v>
      </c>
      <c r="AW113">
        <v>1</v>
      </c>
      <c r="AY113" t="s">
        <v>150</v>
      </c>
      <c r="AZ113" s="117" t="s">
        <v>962</v>
      </c>
      <c r="BA113">
        <v>50</v>
      </c>
      <c r="BB113" t="str">
        <f t="shared" si="283"/>
        <v>TRUE</v>
      </c>
      <c r="BC113">
        <f>ROUND(MARGIN!$J25,0)</f>
        <v>3</v>
      </c>
      <c r="BD113">
        <f t="shared" si="284"/>
        <v>3</v>
      </c>
      <c r="BG113">
        <f t="shared" si="285"/>
        <v>-1</v>
      </c>
      <c r="BK113" t="s">
        <v>150</v>
      </c>
      <c r="BL113" s="117" t="s">
        <v>962</v>
      </c>
      <c r="BM113">
        <v>50</v>
      </c>
      <c r="BN113" t="str">
        <f t="shared" si="286"/>
        <v>FALSE</v>
      </c>
      <c r="BO113">
        <f>ROUND(MARGIN!$J25,0)</f>
        <v>3</v>
      </c>
      <c r="BP113">
        <f t="shared" si="287"/>
        <v>3</v>
      </c>
      <c r="BT113">
        <f t="shared" si="288"/>
        <v>-1</v>
      </c>
      <c r="BU113">
        <v>-1</v>
      </c>
      <c r="BV113">
        <v>-1</v>
      </c>
      <c r="BW113">
        <v>-1</v>
      </c>
      <c r="BX113">
        <f t="shared" si="289"/>
        <v>1</v>
      </c>
      <c r="BY113">
        <f t="shared" si="290"/>
        <v>1</v>
      </c>
      <c r="BZ113" s="187">
        <v>-2.85019976111E-3</v>
      </c>
      <c r="CA113" s="117" t="s">
        <v>962</v>
      </c>
      <c r="CB113">
        <v>50</v>
      </c>
      <c r="CC113" t="str">
        <f t="shared" si="291"/>
        <v>TRUE</v>
      </c>
      <c r="CD113">
        <f>ROUND(MARGIN!$J29,0)</f>
        <v>4</v>
      </c>
      <c r="CE113">
        <f t="shared" si="292"/>
        <v>5</v>
      </c>
      <c r="CF113">
        <f t="shared" si="325"/>
        <v>4</v>
      </c>
      <c r="CG113" s="139">
        <f>CF113*10000*MARGIN!$G29/MARGIN!$D29</f>
        <v>44971.684395806231</v>
      </c>
      <c r="CH113" s="145">
        <f t="shared" si="293"/>
        <v>128.17828412164124</v>
      </c>
      <c r="CI113" s="145">
        <f t="shared" si="294"/>
        <v>128.17828412164124</v>
      </c>
      <c r="CK113">
        <f t="shared" si="295"/>
        <v>0</v>
      </c>
      <c r="CL113">
        <v>-1</v>
      </c>
      <c r="CM113">
        <v>-1</v>
      </c>
      <c r="CN113">
        <v>1</v>
      </c>
      <c r="CO113">
        <f t="shared" si="296"/>
        <v>0</v>
      </c>
      <c r="CP113">
        <f t="shared" si="297"/>
        <v>0</v>
      </c>
      <c r="CQ113">
        <v>8.7072177382700004E-3</v>
      </c>
      <c r="CR113" s="117" t="s">
        <v>1189</v>
      </c>
      <c r="CS113">
        <v>50</v>
      </c>
      <c r="CT113" t="str">
        <f t="shared" si="298"/>
        <v>TRUE</v>
      </c>
      <c r="CU113">
        <f>ROUND(MARGIN!$J29,0)</f>
        <v>4</v>
      </c>
      <c r="CV113">
        <f t="shared" si="326"/>
        <v>5</v>
      </c>
      <c r="CW113">
        <f t="shared" si="327"/>
        <v>4</v>
      </c>
      <c r="CX113" s="139">
        <f>CW113*10000*MARGIN!$G29/MARGIN!$D29</f>
        <v>44971.684395806231</v>
      </c>
      <c r="CY113" s="200">
        <f t="shared" si="299"/>
        <v>-391.5782480910442</v>
      </c>
      <c r="CZ113" s="200">
        <f t="shared" si="300"/>
        <v>-391.5782480910442</v>
      </c>
      <c r="DB113">
        <f t="shared" si="301"/>
        <v>0</v>
      </c>
      <c r="DC113">
        <v>-1</v>
      </c>
      <c r="DD113">
        <v>1</v>
      </c>
      <c r="DE113">
        <v>-1</v>
      </c>
      <c r="DF113">
        <f t="shared" si="302"/>
        <v>1</v>
      </c>
      <c r="DG113">
        <f t="shared" si="303"/>
        <v>0</v>
      </c>
      <c r="DH113">
        <v>-1.51511428876E-3</v>
      </c>
      <c r="DI113" s="117" t="s">
        <v>1189</v>
      </c>
      <c r="DJ113">
        <v>50</v>
      </c>
      <c r="DK113" t="str">
        <f t="shared" si="304"/>
        <v>TRUE</v>
      </c>
      <c r="DL113">
        <f>ROUND(MARGIN!$J29,0)</f>
        <v>4</v>
      </c>
      <c r="DM113">
        <f t="shared" si="328"/>
        <v>3</v>
      </c>
      <c r="DN113">
        <f t="shared" si="329"/>
        <v>4</v>
      </c>
      <c r="DO113" s="139">
        <f>DN113*10000*MARGIN!$G29/MARGIN!$D29</f>
        <v>44971.684395806231</v>
      </c>
      <c r="DP113" s="200">
        <f t="shared" si="305"/>
        <v>68.137241617691146</v>
      </c>
      <c r="DQ113" s="200">
        <f t="shared" si="306"/>
        <v>-68.137241617691146</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1283</v>
      </c>
      <c r="KI113">
        <v>5</v>
      </c>
      <c r="KJ113">
        <v>4</v>
      </c>
      <c r="KK113">
        <v>5</v>
      </c>
      <c r="KL113" s="139">
        <v>56568.040524982731</v>
      </c>
      <c r="KM113" s="139"/>
      <c r="KN113" s="200">
        <v>0</v>
      </c>
      <c r="KO113" s="200"/>
      <c r="KP113" s="200"/>
      <c r="KQ113" s="200">
        <v>0</v>
      </c>
      <c r="KR113" s="200">
        <v>0</v>
      </c>
      <c r="KT113">
        <v>0</v>
      </c>
      <c r="KX113">
        <v>-1</v>
      </c>
      <c r="LA113">
        <v>1</v>
      </c>
      <c r="LC113">
        <v>0</v>
      </c>
      <c r="LF113" s="117"/>
      <c r="LG113">
        <v>50</v>
      </c>
      <c r="LH113" t="s">
        <v>1283</v>
      </c>
      <c r="LI113">
        <v>5</v>
      </c>
      <c r="LK113">
        <v>5</v>
      </c>
      <c r="LL113" s="139">
        <v>56568.040524982731</v>
      </c>
      <c r="LM113" s="139"/>
      <c r="LN113" s="200">
        <v>0</v>
      </c>
      <c r="LO113" s="200"/>
      <c r="LP113" s="200"/>
      <c r="LQ113" s="200">
        <v>0</v>
      </c>
      <c r="LR113" s="200">
        <v>0</v>
      </c>
      <c r="LT113">
        <f t="shared" si="307"/>
        <v>0</v>
      </c>
      <c r="LV113">
        <v>-1</v>
      </c>
      <c r="LX113">
        <v>-1</v>
      </c>
      <c r="MA113">
        <f t="shared" si="339"/>
        <v>1</v>
      </c>
      <c r="MC113">
        <f t="shared" si="340"/>
        <v>0</v>
      </c>
      <c r="MF113" s="117" t="s">
        <v>1189</v>
      </c>
      <c r="MG113">
        <v>50</v>
      </c>
      <c r="MH113" t="str">
        <f t="shared" si="341"/>
        <v>FALSE</v>
      </c>
      <c r="MI113">
        <f>ROUND(MARGIN!$J29,0)</f>
        <v>4</v>
      </c>
      <c r="MJ113">
        <f t="shared" si="342"/>
        <v>3</v>
      </c>
      <c r="MK113">
        <f t="shared" si="343"/>
        <v>4</v>
      </c>
      <c r="ML113" s="139">
        <f>MK113*10000*MARGIN!$G29/MARGIN!$D29</f>
        <v>44971.684395806231</v>
      </c>
      <c r="MM113" s="139"/>
      <c r="MN113" s="200">
        <f t="shared" si="344"/>
        <v>0</v>
      </c>
      <c r="MO113" s="200"/>
      <c r="MP113" s="200"/>
      <c r="MQ113" s="200">
        <f t="shared" si="311"/>
        <v>0</v>
      </c>
      <c r="MR113" s="200">
        <f t="shared" si="345"/>
        <v>0</v>
      </c>
      <c r="MT113">
        <f t="shared" si="313"/>
        <v>0</v>
      </c>
      <c r="MV113">
        <v>-1</v>
      </c>
      <c r="MX113">
        <v>-1</v>
      </c>
      <c r="NA113">
        <f t="shared" si="346"/>
        <v>1</v>
      </c>
      <c r="NC113">
        <f t="shared" si="347"/>
        <v>0</v>
      </c>
      <c r="NF113" s="117" t="s">
        <v>1189</v>
      </c>
      <c r="NG113">
        <v>50</v>
      </c>
      <c r="NH113" t="str">
        <f t="shared" si="348"/>
        <v>FALSE</v>
      </c>
      <c r="NI113">
        <f>ROUND(MARGIN!$J29,0)</f>
        <v>4</v>
      </c>
      <c r="NJ113">
        <f t="shared" si="349"/>
        <v>3</v>
      </c>
      <c r="NK113">
        <f t="shared" si="350"/>
        <v>4</v>
      </c>
      <c r="NL113" s="139">
        <f>NK113*10000*MARGIN!$G29/MARGIN!$D29</f>
        <v>44971.684395806231</v>
      </c>
      <c r="NM113" s="139"/>
      <c r="NN113" s="200">
        <f t="shared" si="351"/>
        <v>0</v>
      </c>
      <c r="NO113" s="200"/>
      <c r="NP113" s="200"/>
      <c r="NQ113" s="200">
        <f t="shared" si="317"/>
        <v>0</v>
      </c>
      <c r="NR113" s="200">
        <f t="shared" si="352"/>
        <v>0</v>
      </c>
      <c r="NT113">
        <f t="shared" si="319"/>
        <v>0</v>
      </c>
      <c r="NV113">
        <v>-1</v>
      </c>
      <c r="NX113">
        <v>-1</v>
      </c>
      <c r="OA113">
        <f t="shared" si="353"/>
        <v>1</v>
      </c>
      <c r="OC113">
        <f t="shared" si="354"/>
        <v>0</v>
      </c>
      <c r="OF113" s="117" t="s">
        <v>1189</v>
      </c>
      <c r="OG113">
        <v>50</v>
      </c>
      <c r="OH113" t="str">
        <f t="shared" si="355"/>
        <v>FALSE</v>
      </c>
      <c r="OI113">
        <f>ROUND(MARGIN!$J29,0)</f>
        <v>4</v>
      </c>
      <c r="OJ113">
        <f t="shared" si="356"/>
        <v>3</v>
      </c>
      <c r="OK113">
        <f t="shared" si="357"/>
        <v>4</v>
      </c>
      <c r="OL113" s="139">
        <f>OK113*10000*MARGIN!$G29/MARGIN!$D29</f>
        <v>44971.684395806231</v>
      </c>
      <c r="OM113" s="139"/>
      <c r="ON113" s="200">
        <f t="shared" si="358"/>
        <v>0</v>
      </c>
      <c r="OO113" s="200"/>
      <c r="OP113" s="200"/>
      <c r="OQ113" s="200">
        <f t="shared" si="323"/>
        <v>0</v>
      </c>
      <c r="OR113" s="200">
        <f t="shared" si="359"/>
        <v>0</v>
      </c>
    </row>
    <row r="114" spans="1:408" x14ac:dyDescent="0.25">
      <c r="A114" t="s">
        <v>1173</v>
      </c>
      <c r="B114" s="167" t="s">
        <v>18</v>
      </c>
      <c r="D114" s="117" t="s">
        <v>788</v>
      </c>
      <c r="E114">
        <v>50</v>
      </c>
      <c r="F114" t="e">
        <f>IF(#REF!="","FALSE","TRUE")</f>
        <v>#REF!</v>
      </c>
      <c r="G114">
        <f>ROUND(MARGIN!$J23,0)</f>
        <v>3</v>
      </c>
      <c r="I114" t="e">
        <f>-#REF!+J114</f>
        <v>#REF!</v>
      </c>
      <c r="J114">
        <v>-1</v>
      </c>
      <c r="K114" s="117" t="s">
        <v>788</v>
      </c>
      <c r="L114">
        <v>50</v>
      </c>
      <c r="M114" t="str">
        <f t="shared" si="273"/>
        <v>TRUE</v>
      </c>
      <c r="N114">
        <f>ROUND(MARGIN!$J23,0)</f>
        <v>3</v>
      </c>
      <c r="P114">
        <f t="shared" si="274"/>
        <v>2</v>
      </c>
      <c r="Q114">
        <v>1</v>
      </c>
      <c r="T114" s="117" t="s">
        <v>788</v>
      </c>
      <c r="U114">
        <v>50</v>
      </c>
      <c r="V114" t="str">
        <f t="shared" si="275"/>
        <v>TRUE</v>
      </c>
      <c r="W114">
        <f>ROUND(MARGIN!$J23,0)</f>
        <v>3</v>
      </c>
      <c r="Z114">
        <f t="shared" si="276"/>
        <v>0</v>
      </c>
      <c r="AA114">
        <v>1</v>
      </c>
      <c r="AD114" s="117" t="s">
        <v>962</v>
      </c>
      <c r="AE114">
        <v>50</v>
      </c>
      <c r="AF114" t="str">
        <f t="shared" si="277"/>
        <v>TRUE</v>
      </c>
      <c r="AG114">
        <f>ROUND(MARGIN!$J23,0)</f>
        <v>3</v>
      </c>
      <c r="AH114">
        <f t="shared" si="278"/>
        <v>3</v>
      </c>
      <c r="AK114">
        <f t="shared" si="279"/>
        <v>-2</v>
      </c>
      <c r="AL114">
        <v>-1</v>
      </c>
      <c r="AO114" s="117" t="s">
        <v>962</v>
      </c>
      <c r="AP114">
        <v>50</v>
      </c>
      <c r="AQ114" t="str">
        <f t="shared" si="280"/>
        <v>TRUE</v>
      </c>
      <c r="AR114">
        <f>ROUND(MARGIN!$J23,0)</f>
        <v>3</v>
      </c>
      <c r="AS114">
        <f t="shared" si="281"/>
        <v>3</v>
      </c>
      <c r="AV114">
        <f t="shared" si="282"/>
        <v>0</v>
      </c>
      <c r="AW114">
        <v>-1</v>
      </c>
      <c r="AZ114" s="117" t="s">
        <v>962</v>
      </c>
      <c r="BA114">
        <v>50</v>
      </c>
      <c r="BB114" t="str">
        <f t="shared" si="283"/>
        <v>TRUE</v>
      </c>
      <c r="BC114">
        <f>ROUND(MARGIN!$J23,0)</f>
        <v>3</v>
      </c>
      <c r="BD114">
        <f t="shared" si="284"/>
        <v>3</v>
      </c>
      <c r="BG114">
        <f t="shared" si="285"/>
        <v>1</v>
      </c>
      <c r="BL114" s="117" t="s">
        <v>962</v>
      </c>
      <c r="BM114">
        <v>50</v>
      </c>
      <c r="BN114" t="str">
        <f t="shared" si="286"/>
        <v>FALSE</v>
      </c>
      <c r="BO114">
        <f>ROUND(MARGIN!$J23,0)</f>
        <v>3</v>
      </c>
      <c r="BP114">
        <f t="shared" si="287"/>
        <v>3</v>
      </c>
      <c r="BT114">
        <f t="shared" si="288"/>
        <v>-1</v>
      </c>
      <c r="BU114">
        <v>-1</v>
      </c>
      <c r="BV114">
        <v>-1</v>
      </c>
      <c r="BW114">
        <v>1</v>
      </c>
      <c r="BX114">
        <f t="shared" si="289"/>
        <v>0</v>
      </c>
      <c r="BY114">
        <f t="shared" si="290"/>
        <v>0</v>
      </c>
      <c r="BZ114" s="187">
        <v>4.3651512407199998E-3</v>
      </c>
      <c r="CA114" s="117" t="s">
        <v>962</v>
      </c>
      <c r="CB114">
        <v>50</v>
      </c>
      <c r="CC114" t="str">
        <f t="shared" si="291"/>
        <v>TRUE</v>
      </c>
      <c r="CD114">
        <f>ROUND(MARGIN!$J30,0)</f>
        <v>4</v>
      </c>
      <c r="CE114">
        <f t="shared" si="292"/>
        <v>3</v>
      </c>
      <c r="CF114">
        <f t="shared" si="325"/>
        <v>4</v>
      </c>
      <c r="CG114" s="139">
        <f>CF114*10000*MARGIN!$G30/MARGIN!$D30</f>
        <v>44970.896391152499</v>
      </c>
      <c r="CH114" s="145">
        <f t="shared" si="293"/>
        <v>-196.30476417812989</v>
      </c>
      <c r="CI114" s="145">
        <f t="shared" si="294"/>
        <v>-196.30476417812989</v>
      </c>
      <c r="CK114">
        <f t="shared" si="295"/>
        <v>2</v>
      </c>
      <c r="CL114">
        <v>1</v>
      </c>
      <c r="CM114">
        <v>-1</v>
      </c>
      <c r="CN114">
        <v>-1</v>
      </c>
      <c r="CO114">
        <f t="shared" si="296"/>
        <v>0</v>
      </c>
      <c r="CP114">
        <f t="shared" si="297"/>
        <v>1</v>
      </c>
      <c r="CQ114">
        <v>-6.4832013850099996E-3</v>
      </c>
      <c r="CR114" s="117" t="s">
        <v>1189</v>
      </c>
      <c r="CS114">
        <v>50</v>
      </c>
      <c r="CT114" t="str">
        <f t="shared" si="298"/>
        <v>TRUE</v>
      </c>
      <c r="CU114">
        <f>ROUND(MARGIN!$J30,0)</f>
        <v>4</v>
      </c>
      <c r="CV114">
        <f t="shared" si="326"/>
        <v>3</v>
      </c>
      <c r="CW114">
        <f t="shared" si="327"/>
        <v>4</v>
      </c>
      <c r="CX114" s="139">
        <f>CW114*10000*MARGIN!$G30/MARGIN!$D30</f>
        <v>44970.896391152499</v>
      </c>
      <c r="CY114" s="200">
        <f t="shared" si="299"/>
        <v>-291.55537776826105</v>
      </c>
      <c r="CZ114" s="200">
        <f t="shared" si="300"/>
        <v>291.55537776826105</v>
      </c>
      <c r="DB114">
        <f t="shared" si="301"/>
        <v>-2</v>
      </c>
      <c r="DC114">
        <v>-1</v>
      </c>
      <c r="DD114">
        <v>-1</v>
      </c>
      <c r="DE114">
        <v>-1</v>
      </c>
      <c r="DF114">
        <f t="shared" si="302"/>
        <v>1</v>
      </c>
      <c r="DG114">
        <f t="shared" si="303"/>
        <v>1</v>
      </c>
      <c r="DH114">
        <v>-5.1641360282400003E-3</v>
      </c>
      <c r="DI114" s="117" t="s">
        <v>1189</v>
      </c>
      <c r="DJ114">
        <v>50</v>
      </c>
      <c r="DK114" t="str">
        <f t="shared" si="304"/>
        <v>TRUE</v>
      </c>
      <c r="DL114">
        <f>ROUND(MARGIN!$J30,0)</f>
        <v>4</v>
      </c>
      <c r="DM114">
        <f t="shared" si="328"/>
        <v>5</v>
      </c>
      <c r="DN114">
        <f t="shared" si="329"/>
        <v>4</v>
      </c>
      <c r="DO114" s="139">
        <f>DN114*10000*MARGIN!$G30/MARGIN!$D30</f>
        <v>44970.896391152499</v>
      </c>
      <c r="DP114" s="200">
        <f t="shared" si="305"/>
        <v>232.23582627579884</v>
      </c>
      <c r="DQ114" s="200">
        <f t="shared" si="306"/>
        <v>232.23582627579884</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1283</v>
      </c>
      <c r="KI114">
        <v>5</v>
      </c>
      <c r="KJ114">
        <v>4</v>
      </c>
      <c r="KK114">
        <v>5</v>
      </c>
      <c r="KL114" s="139">
        <v>56572.762629728997</v>
      </c>
      <c r="KM114" s="139"/>
      <c r="KN114" s="200">
        <v>0</v>
      </c>
      <c r="KO114" s="200"/>
      <c r="KP114" s="200"/>
      <c r="KQ114" s="200">
        <v>0</v>
      </c>
      <c r="KR114" s="200">
        <v>0</v>
      </c>
      <c r="KT114">
        <v>0</v>
      </c>
      <c r="KX114">
        <v>-1</v>
      </c>
      <c r="LA114">
        <v>1</v>
      </c>
      <c r="LC114">
        <v>0</v>
      </c>
      <c r="LF114" s="117"/>
      <c r="LG114">
        <v>50</v>
      </c>
      <c r="LH114" t="s">
        <v>1283</v>
      </c>
      <c r="LI114">
        <v>5</v>
      </c>
      <c r="LK114">
        <v>5</v>
      </c>
      <c r="LL114" s="139">
        <v>56572.762629728997</v>
      </c>
      <c r="LM114" s="139"/>
      <c r="LN114" s="200">
        <v>0</v>
      </c>
      <c r="LO114" s="200"/>
      <c r="LP114" s="200"/>
      <c r="LQ114" s="200">
        <v>0</v>
      </c>
      <c r="LR114" s="200">
        <v>0</v>
      </c>
      <c r="LT114">
        <f t="shared" si="307"/>
        <v>0</v>
      </c>
      <c r="LV114">
        <v>-1</v>
      </c>
      <c r="LX114">
        <v>-1</v>
      </c>
      <c r="MA114">
        <f t="shared" si="339"/>
        <v>1</v>
      </c>
      <c r="MC114">
        <f t="shared" si="340"/>
        <v>0</v>
      </c>
      <c r="MF114" s="117" t="s">
        <v>1189</v>
      </c>
      <c r="MG114">
        <v>50</v>
      </c>
      <c r="MH114" t="str">
        <f t="shared" si="341"/>
        <v>FALSE</v>
      </c>
      <c r="MI114">
        <f>ROUND(MARGIN!$J30,0)</f>
        <v>4</v>
      </c>
      <c r="MJ114">
        <f t="shared" si="342"/>
        <v>3</v>
      </c>
      <c r="MK114">
        <f t="shared" si="343"/>
        <v>4</v>
      </c>
      <c r="ML114" s="139">
        <f>MK114*10000*MARGIN!$G30/MARGIN!$D30</f>
        <v>44970.896391152499</v>
      </c>
      <c r="MM114" s="139"/>
      <c r="MN114" s="200">
        <f t="shared" si="344"/>
        <v>0</v>
      </c>
      <c r="MO114" s="200"/>
      <c r="MP114" s="200"/>
      <c r="MQ114" s="200">
        <f t="shared" si="311"/>
        <v>0</v>
      </c>
      <c r="MR114" s="200">
        <f t="shared" si="345"/>
        <v>0</v>
      </c>
      <c r="MT114">
        <f t="shared" si="313"/>
        <v>0</v>
      </c>
      <c r="MV114">
        <v>-1</v>
      </c>
      <c r="MX114">
        <v>-1</v>
      </c>
      <c r="NA114">
        <f t="shared" si="346"/>
        <v>1</v>
      </c>
      <c r="NC114">
        <f t="shared" si="347"/>
        <v>0</v>
      </c>
      <c r="NF114" s="117" t="s">
        <v>1189</v>
      </c>
      <c r="NG114">
        <v>50</v>
      </c>
      <c r="NH114" t="str">
        <f t="shared" si="348"/>
        <v>FALSE</v>
      </c>
      <c r="NI114">
        <f>ROUND(MARGIN!$J30,0)</f>
        <v>4</v>
      </c>
      <c r="NJ114">
        <f t="shared" si="349"/>
        <v>3</v>
      </c>
      <c r="NK114">
        <f t="shared" si="350"/>
        <v>4</v>
      </c>
      <c r="NL114" s="139">
        <f>NK114*10000*MARGIN!$G30/MARGIN!$D30</f>
        <v>44970.896391152499</v>
      </c>
      <c r="NM114" s="139"/>
      <c r="NN114" s="200">
        <f t="shared" si="351"/>
        <v>0</v>
      </c>
      <c r="NO114" s="200"/>
      <c r="NP114" s="200"/>
      <c r="NQ114" s="200">
        <f t="shared" si="317"/>
        <v>0</v>
      </c>
      <c r="NR114" s="200">
        <f t="shared" si="352"/>
        <v>0</v>
      </c>
      <c r="NT114">
        <f t="shared" si="319"/>
        <v>0</v>
      </c>
      <c r="NV114">
        <v>-1</v>
      </c>
      <c r="NX114">
        <v>-1</v>
      </c>
      <c r="OA114">
        <f t="shared" si="353"/>
        <v>1</v>
      </c>
      <c r="OC114">
        <f t="shared" si="354"/>
        <v>0</v>
      </c>
      <c r="OF114" s="117" t="s">
        <v>1189</v>
      </c>
      <c r="OG114">
        <v>50</v>
      </c>
      <c r="OH114" t="str">
        <f t="shared" si="355"/>
        <v>FALSE</v>
      </c>
      <c r="OI114">
        <f>ROUND(MARGIN!$J30,0)</f>
        <v>4</v>
      </c>
      <c r="OJ114">
        <f t="shared" si="356"/>
        <v>3</v>
      </c>
      <c r="OK114">
        <f t="shared" si="357"/>
        <v>4</v>
      </c>
      <c r="OL114" s="139">
        <f>OK114*10000*MARGIN!$G30/MARGIN!$D30</f>
        <v>44970.896391152499</v>
      </c>
      <c r="OM114" s="139"/>
      <c r="ON114" s="200">
        <f t="shared" si="358"/>
        <v>0</v>
      </c>
      <c r="OO114" s="200"/>
      <c r="OP114" s="200"/>
      <c r="OQ114" s="200">
        <f t="shared" si="323"/>
        <v>0</v>
      </c>
      <c r="OR114" s="200">
        <f t="shared" si="359"/>
        <v>0</v>
      </c>
    </row>
    <row r="115" spans="1:408" x14ac:dyDescent="0.25">
      <c r="A115" t="s">
        <v>1174</v>
      </c>
      <c r="B115" s="167" t="s">
        <v>19</v>
      </c>
      <c r="D115" s="117" t="s">
        <v>788</v>
      </c>
      <c r="E115">
        <v>50</v>
      </c>
      <c r="F115" t="e">
        <f>IF(#REF!="","FALSE","TRUE")</f>
        <v>#REF!</v>
      </c>
      <c r="G115">
        <f>ROUND(MARGIN!$J24,0)</f>
        <v>3</v>
      </c>
      <c r="I115" t="e">
        <f>-#REF!+J115</f>
        <v>#REF!</v>
      </c>
      <c r="J115">
        <v>-1</v>
      </c>
      <c r="K115" s="117" t="s">
        <v>788</v>
      </c>
      <c r="L115">
        <v>50</v>
      </c>
      <c r="M115" t="str">
        <f t="shared" si="273"/>
        <v>TRUE</v>
      </c>
      <c r="N115">
        <f>ROUND(MARGIN!$J24,0)</f>
        <v>3</v>
      </c>
      <c r="P115">
        <f t="shared" si="274"/>
        <v>0</v>
      </c>
      <c r="Q115">
        <v>-1</v>
      </c>
      <c r="S115" t="str">
        <f>FORECAST!B52</f>
        <v>High: Mar or Dec/Jan // Low: Aug</v>
      </c>
      <c r="T115" s="117" t="s">
        <v>788</v>
      </c>
      <c r="U115">
        <v>50</v>
      </c>
      <c r="V115" t="str">
        <f t="shared" si="275"/>
        <v>TRUE</v>
      </c>
      <c r="W115">
        <f>ROUND(MARGIN!$J24,0)</f>
        <v>3</v>
      </c>
      <c r="Z115">
        <f t="shared" si="276"/>
        <v>0</v>
      </c>
      <c r="AA115">
        <v>-1</v>
      </c>
      <c r="AB115">
        <v>-1</v>
      </c>
      <c r="AC115" t="s">
        <v>964</v>
      </c>
      <c r="AD115" s="117" t="s">
        <v>962</v>
      </c>
      <c r="AE115">
        <v>50</v>
      </c>
      <c r="AF115" t="str">
        <f t="shared" si="277"/>
        <v>TRUE</v>
      </c>
      <c r="AG115">
        <f>ROUND(MARGIN!$J24,0)</f>
        <v>3</v>
      </c>
      <c r="AH115">
        <f t="shared" si="278"/>
        <v>4</v>
      </c>
      <c r="AK115">
        <f t="shared" si="279"/>
        <v>0</v>
      </c>
      <c r="AL115">
        <v>-1</v>
      </c>
      <c r="AM115">
        <v>-1</v>
      </c>
      <c r="AN115" t="s">
        <v>964</v>
      </c>
      <c r="AO115" s="117" t="s">
        <v>1108</v>
      </c>
      <c r="AP115">
        <v>50</v>
      </c>
      <c r="AQ115" t="str">
        <f t="shared" si="280"/>
        <v>TRUE</v>
      </c>
      <c r="AR115">
        <f>ROUND(MARGIN!$J24,0)</f>
        <v>3</v>
      </c>
      <c r="AS115">
        <f t="shared" si="281"/>
        <v>4</v>
      </c>
      <c r="AV115">
        <f t="shared" si="282"/>
        <v>0</v>
      </c>
      <c r="AW115">
        <v>-1</v>
      </c>
      <c r="AY115" t="s">
        <v>964</v>
      </c>
      <c r="AZ115" s="117" t="s">
        <v>962</v>
      </c>
      <c r="BA115">
        <v>50</v>
      </c>
      <c r="BB115" t="str">
        <f t="shared" si="283"/>
        <v>TRUE</v>
      </c>
      <c r="BC115">
        <f>ROUND(MARGIN!$J24,0)</f>
        <v>3</v>
      </c>
      <c r="BD115">
        <f t="shared" si="284"/>
        <v>3</v>
      </c>
      <c r="BG115">
        <f t="shared" si="285"/>
        <v>1</v>
      </c>
      <c r="BK115" t="s">
        <v>964</v>
      </c>
      <c r="BL115" s="117" t="s">
        <v>962</v>
      </c>
      <c r="BM115">
        <v>50</v>
      </c>
      <c r="BN115" t="str">
        <f t="shared" si="286"/>
        <v>FALSE</v>
      </c>
      <c r="BO115">
        <f>ROUND(MARGIN!$J24,0)</f>
        <v>3</v>
      </c>
      <c r="BP115">
        <f t="shared" si="287"/>
        <v>3</v>
      </c>
      <c r="BT115">
        <f t="shared" si="288"/>
        <v>-1</v>
      </c>
      <c r="BU115">
        <v>-1</v>
      </c>
      <c r="BV115">
        <v>-1</v>
      </c>
      <c r="BW115">
        <v>1</v>
      </c>
      <c r="BX115">
        <f t="shared" si="289"/>
        <v>0</v>
      </c>
      <c r="BY115">
        <f t="shared" si="290"/>
        <v>0</v>
      </c>
      <c r="BZ115" s="187">
        <v>1.30523646901E-2</v>
      </c>
      <c r="CA115" s="117" t="s">
        <v>962</v>
      </c>
      <c r="CB115">
        <v>50</v>
      </c>
      <c r="CC115" t="str">
        <f t="shared" si="291"/>
        <v>TRUE</v>
      </c>
      <c r="CD115">
        <f>ROUND(MARGIN!$J31,0)</f>
        <v>4</v>
      </c>
      <c r="CE115">
        <f t="shared" si="292"/>
        <v>3</v>
      </c>
      <c r="CF115">
        <f t="shared" si="325"/>
        <v>4</v>
      </c>
      <c r="CG115" s="139">
        <f>CF115*10000*MARGIN!$G31/MARGIN!$D31</f>
        <v>44956.278040000005</v>
      </c>
      <c r="CH115" s="145">
        <f t="shared" si="293"/>
        <v>-586.78573608761405</v>
      </c>
      <c r="CI115" s="145">
        <f t="shared" si="294"/>
        <v>-586.78573608761405</v>
      </c>
      <c r="CK115">
        <f t="shared" si="295"/>
        <v>2</v>
      </c>
      <c r="CL115">
        <v>1</v>
      </c>
      <c r="CM115">
        <v>-1</v>
      </c>
      <c r="CN115">
        <v>1</v>
      </c>
      <c r="CO115">
        <f t="shared" si="296"/>
        <v>1</v>
      </c>
      <c r="CP115">
        <f t="shared" si="297"/>
        <v>0</v>
      </c>
      <c r="CQ115">
        <v>3.8563201511900001E-3</v>
      </c>
      <c r="CR115" s="117" t="s">
        <v>1189</v>
      </c>
      <c r="CS115">
        <v>50</v>
      </c>
      <c r="CT115" t="str">
        <f t="shared" si="298"/>
        <v>TRUE</v>
      </c>
      <c r="CU115">
        <f>ROUND(MARGIN!$J31,0)</f>
        <v>4</v>
      </c>
      <c r="CV115">
        <f t="shared" si="326"/>
        <v>3</v>
      </c>
      <c r="CW115">
        <f t="shared" si="327"/>
        <v>4</v>
      </c>
      <c r="CX115" s="139">
        <f>CW115*10000*MARGIN!$G31/MARGIN!$D31</f>
        <v>44956.278040000005</v>
      </c>
      <c r="CY115" s="200">
        <f t="shared" si="299"/>
        <v>173.36580092815251</v>
      </c>
      <c r="CZ115" s="200">
        <f t="shared" si="300"/>
        <v>-173.36580092815251</v>
      </c>
      <c r="DB115">
        <f t="shared" si="301"/>
        <v>-2</v>
      </c>
      <c r="DC115">
        <v>-1</v>
      </c>
      <c r="DD115">
        <v>-1</v>
      </c>
      <c r="DE115">
        <v>-1</v>
      </c>
      <c r="DF115">
        <f t="shared" si="302"/>
        <v>1</v>
      </c>
      <c r="DG115">
        <f t="shared" si="303"/>
        <v>1</v>
      </c>
      <c r="DH115">
        <v>-7.0088405520599998E-3</v>
      </c>
      <c r="DI115" s="117" t="s">
        <v>1189</v>
      </c>
      <c r="DJ115">
        <v>50</v>
      </c>
      <c r="DK115" t="str">
        <f t="shared" si="304"/>
        <v>TRUE</v>
      </c>
      <c r="DL115">
        <f>ROUND(MARGIN!$J31,0)</f>
        <v>4</v>
      </c>
      <c r="DM115">
        <f t="shared" si="328"/>
        <v>5</v>
      </c>
      <c r="DN115">
        <f t="shared" si="329"/>
        <v>4</v>
      </c>
      <c r="DO115" s="139">
        <f>DN115*10000*MARGIN!$G31/MARGIN!$D31</f>
        <v>44956.278040000005</v>
      </c>
      <c r="DP115" s="200">
        <f t="shared" si="305"/>
        <v>315.09138459643646</v>
      </c>
      <c r="DQ115" s="200">
        <f t="shared" si="306"/>
        <v>315.09138459643646</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1283</v>
      </c>
      <c r="KI115">
        <v>5</v>
      </c>
      <c r="KJ115">
        <v>4</v>
      </c>
      <c r="KK115">
        <v>5</v>
      </c>
      <c r="KL115" s="139">
        <v>56558.516480000006</v>
      </c>
      <c r="KM115" s="139"/>
      <c r="KN115" s="200">
        <v>0</v>
      </c>
      <c r="KO115" s="200"/>
      <c r="KP115" s="200"/>
      <c r="KQ115" s="200">
        <v>0</v>
      </c>
      <c r="KR115" s="200">
        <v>0</v>
      </c>
      <c r="KT115">
        <v>0</v>
      </c>
      <c r="KX115">
        <v>-1</v>
      </c>
      <c r="LA115">
        <v>1</v>
      </c>
      <c r="LC115">
        <v>0</v>
      </c>
      <c r="LF115" s="117"/>
      <c r="LG115">
        <v>50</v>
      </c>
      <c r="LH115" t="s">
        <v>1283</v>
      </c>
      <c r="LI115">
        <v>5</v>
      </c>
      <c r="LK115">
        <v>5</v>
      </c>
      <c r="LL115" s="139">
        <v>56558.516480000006</v>
      </c>
      <c r="LM115" s="139"/>
      <c r="LN115" s="200">
        <v>0</v>
      </c>
      <c r="LO115" s="200"/>
      <c r="LP115" s="200"/>
      <c r="LQ115" s="200">
        <v>0</v>
      </c>
      <c r="LR115" s="200">
        <v>0</v>
      </c>
      <c r="LT115">
        <f t="shared" si="307"/>
        <v>0</v>
      </c>
      <c r="LV115">
        <v>-1</v>
      </c>
      <c r="LX115">
        <v>-1</v>
      </c>
      <c r="MA115">
        <f t="shared" si="339"/>
        <v>1</v>
      </c>
      <c r="MC115">
        <f t="shared" si="340"/>
        <v>0</v>
      </c>
      <c r="MF115" s="117" t="s">
        <v>1189</v>
      </c>
      <c r="MG115">
        <v>50</v>
      </c>
      <c r="MH115" t="str">
        <f t="shared" si="341"/>
        <v>FALSE</v>
      </c>
      <c r="MI115">
        <f>ROUND(MARGIN!$J31,0)</f>
        <v>4</v>
      </c>
      <c r="MJ115">
        <f t="shared" si="342"/>
        <v>3</v>
      </c>
      <c r="MK115">
        <f t="shared" si="343"/>
        <v>4</v>
      </c>
      <c r="ML115" s="139">
        <f>MK115*10000*MARGIN!$G31/MARGIN!$D31</f>
        <v>44956.278040000005</v>
      </c>
      <c r="MM115" s="139"/>
      <c r="MN115" s="200">
        <f t="shared" si="344"/>
        <v>0</v>
      </c>
      <c r="MO115" s="200"/>
      <c r="MP115" s="200"/>
      <c r="MQ115" s="200">
        <f t="shared" si="311"/>
        <v>0</v>
      </c>
      <c r="MR115" s="200">
        <f t="shared" si="345"/>
        <v>0</v>
      </c>
      <c r="MT115">
        <f t="shared" si="313"/>
        <v>0</v>
      </c>
      <c r="MV115">
        <v>-1</v>
      </c>
      <c r="MX115">
        <v>-1</v>
      </c>
      <c r="NA115">
        <f t="shared" si="346"/>
        <v>1</v>
      </c>
      <c r="NC115">
        <f t="shared" si="347"/>
        <v>0</v>
      </c>
      <c r="NF115" s="117" t="s">
        <v>1189</v>
      </c>
      <c r="NG115">
        <v>50</v>
      </c>
      <c r="NH115" t="str">
        <f t="shared" si="348"/>
        <v>FALSE</v>
      </c>
      <c r="NI115">
        <f>ROUND(MARGIN!$J31,0)</f>
        <v>4</v>
      </c>
      <c r="NJ115">
        <f t="shared" si="349"/>
        <v>3</v>
      </c>
      <c r="NK115">
        <f t="shared" si="350"/>
        <v>4</v>
      </c>
      <c r="NL115" s="139">
        <f>NK115*10000*MARGIN!$G31/MARGIN!$D31</f>
        <v>44956.278040000005</v>
      </c>
      <c r="NM115" s="139"/>
      <c r="NN115" s="200">
        <f t="shared" si="351"/>
        <v>0</v>
      </c>
      <c r="NO115" s="200"/>
      <c r="NP115" s="200"/>
      <c r="NQ115" s="200">
        <f t="shared" si="317"/>
        <v>0</v>
      </c>
      <c r="NR115" s="200">
        <f t="shared" si="352"/>
        <v>0</v>
      </c>
      <c r="NT115">
        <f t="shared" si="319"/>
        <v>0</v>
      </c>
      <c r="NV115">
        <v>-1</v>
      </c>
      <c r="NX115">
        <v>-1</v>
      </c>
      <c r="OA115">
        <f t="shared" si="353"/>
        <v>1</v>
      </c>
      <c r="OC115">
        <f t="shared" si="354"/>
        <v>0</v>
      </c>
      <c r="OF115" s="117" t="s">
        <v>1189</v>
      </c>
      <c r="OG115">
        <v>50</v>
      </c>
      <c r="OH115" t="str">
        <f t="shared" si="355"/>
        <v>FALSE</v>
      </c>
      <c r="OI115">
        <f>ROUND(MARGIN!$J31,0)</f>
        <v>4</v>
      </c>
      <c r="OJ115">
        <f t="shared" si="356"/>
        <v>3</v>
      </c>
      <c r="OK115">
        <f t="shared" si="357"/>
        <v>4</v>
      </c>
      <c r="OL115" s="139">
        <f>OK115*10000*MARGIN!$G31/MARGIN!$D31</f>
        <v>44956.278040000005</v>
      </c>
      <c r="OM115" s="139"/>
      <c r="ON115" s="200">
        <f t="shared" si="358"/>
        <v>0</v>
      </c>
      <c r="OO115" s="200"/>
      <c r="OP115" s="200"/>
      <c r="OQ115" s="200">
        <f t="shared" si="323"/>
        <v>0</v>
      </c>
      <c r="OR115" s="200">
        <f t="shared" si="359"/>
        <v>0</v>
      </c>
    </row>
    <row r="116" spans="1:408" x14ac:dyDescent="0.25">
      <c r="A116" t="s">
        <v>1176</v>
      </c>
      <c r="B116" s="167" t="s">
        <v>10</v>
      </c>
      <c r="D116" s="116" t="s">
        <v>788</v>
      </c>
      <c r="E116">
        <v>50</v>
      </c>
      <c r="F116" t="e">
        <f>IF(#REF!="","FALSE","TRUE")</f>
        <v>#REF!</v>
      </c>
      <c r="G116">
        <f>ROUND(MARGIN!$J27,0)</f>
        <v>4</v>
      </c>
      <c r="I116" t="e">
        <f>-#REF!+J116</f>
        <v>#REF!</v>
      </c>
      <c r="J116">
        <v>1</v>
      </c>
      <c r="K116" s="116" t="s">
        <v>788</v>
      </c>
      <c r="L116">
        <v>50</v>
      </c>
      <c r="M116" t="str">
        <f t="shared" si="273"/>
        <v>TRUE</v>
      </c>
      <c r="N116">
        <f>ROUND(MARGIN!$J27,0)</f>
        <v>4</v>
      </c>
      <c r="O116">
        <v>-9</v>
      </c>
      <c r="P116">
        <f t="shared" si="274"/>
        <v>-2</v>
      </c>
      <c r="Q116">
        <v>-1</v>
      </c>
      <c r="S116" t="str">
        <f>FORECAST!B50</f>
        <v>High: Oct or Dec// Low: June or Sept</v>
      </c>
      <c r="T116" s="117" t="s">
        <v>788</v>
      </c>
      <c r="U116">
        <v>50</v>
      </c>
      <c r="V116" t="str">
        <f t="shared" si="275"/>
        <v>TRUE</v>
      </c>
      <c r="W116">
        <f>ROUND(MARGIN!$J27,0)</f>
        <v>4</v>
      </c>
      <c r="Z116">
        <f t="shared" si="276"/>
        <v>0</v>
      </c>
      <c r="AA116">
        <v>-1</v>
      </c>
      <c r="AB116">
        <v>-1</v>
      </c>
      <c r="AC116" t="s">
        <v>955</v>
      </c>
      <c r="AD116" s="117" t="s">
        <v>32</v>
      </c>
      <c r="AE116">
        <v>50</v>
      </c>
      <c r="AF116" t="str">
        <f t="shared" si="277"/>
        <v>TRUE</v>
      </c>
      <c r="AG116">
        <f>ROUND(MARGIN!$J27,0)</f>
        <v>4</v>
      </c>
      <c r="AH116">
        <f t="shared" si="278"/>
        <v>5</v>
      </c>
      <c r="AK116">
        <f t="shared" si="279"/>
        <v>0</v>
      </c>
      <c r="AL116">
        <v>-1</v>
      </c>
      <c r="AM116">
        <v>-1</v>
      </c>
      <c r="AN116" t="s">
        <v>955</v>
      </c>
      <c r="AO116" s="117" t="s">
        <v>32</v>
      </c>
      <c r="AP116">
        <v>50</v>
      </c>
      <c r="AQ116" t="str">
        <f t="shared" si="280"/>
        <v>TRUE</v>
      </c>
      <c r="AR116">
        <f>ROUND(MARGIN!$J27,0)</f>
        <v>4</v>
      </c>
      <c r="AS116">
        <f t="shared" si="281"/>
        <v>5</v>
      </c>
      <c r="AV116">
        <f t="shared" si="282"/>
        <v>0</v>
      </c>
      <c r="AW116">
        <v>-1</v>
      </c>
      <c r="AY116" t="s">
        <v>955</v>
      </c>
      <c r="AZ116" s="117" t="s">
        <v>32</v>
      </c>
      <c r="BA116">
        <v>50</v>
      </c>
      <c r="BB116" t="str">
        <f t="shared" si="283"/>
        <v>TRUE</v>
      </c>
      <c r="BC116">
        <f>ROUND(MARGIN!$J27,0)</f>
        <v>4</v>
      </c>
      <c r="BD116">
        <f t="shared" si="284"/>
        <v>4</v>
      </c>
      <c r="BG116">
        <f t="shared" si="285"/>
        <v>1</v>
      </c>
      <c r="BK116" t="s">
        <v>955</v>
      </c>
      <c r="BL116" s="117" t="s">
        <v>32</v>
      </c>
      <c r="BM116">
        <v>50</v>
      </c>
      <c r="BN116" t="str">
        <f t="shared" si="286"/>
        <v>FALSE</v>
      </c>
      <c r="BO116">
        <f>ROUND(MARGIN!$J27,0)</f>
        <v>4</v>
      </c>
      <c r="BP116">
        <f t="shared" si="287"/>
        <v>4</v>
      </c>
      <c r="BT116">
        <f t="shared" si="288"/>
        <v>1</v>
      </c>
      <c r="BU116">
        <v>1</v>
      </c>
      <c r="BV116">
        <v>1</v>
      </c>
      <c r="BW116">
        <v>1</v>
      </c>
      <c r="BX116">
        <f t="shared" si="289"/>
        <v>1</v>
      </c>
      <c r="BY116">
        <f t="shared" si="290"/>
        <v>1</v>
      </c>
      <c r="BZ116" s="187">
        <v>1.9354433672100001E-2</v>
      </c>
      <c r="CA116" s="117" t="s">
        <v>32</v>
      </c>
      <c r="CB116">
        <v>50</v>
      </c>
      <c r="CC116" t="str">
        <f t="shared" si="291"/>
        <v>TRUE</v>
      </c>
      <c r="CD116">
        <f>ROUND(MARGIN!$J32,0)</f>
        <v>4</v>
      </c>
      <c r="CE116">
        <f t="shared" si="292"/>
        <v>5</v>
      </c>
      <c r="CF116">
        <f t="shared" si="325"/>
        <v>4</v>
      </c>
      <c r="CG116" s="139">
        <f>CF116*10000*MARGIN!$G32/MARGIN!$D32</f>
        <v>44967.6</v>
      </c>
      <c r="CH116" s="145">
        <f t="shared" si="293"/>
        <v>870.32243159352402</v>
      </c>
      <c r="CI116" s="145">
        <f t="shared" si="294"/>
        <v>870.32243159352402</v>
      </c>
      <c r="CK116">
        <f t="shared" si="295"/>
        <v>0</v>
      </c>
      <c r="CL116">
        <v>1</v>
      </c>
      <c r="CM116">
        <v>1</v>
      </c>
      <c r="CN116">
        <v>-1</v>
      </c>
      <c r="CO116">
        <f t="shared" si="296"/>
        <v>0</v>
      </c>
      <c r="CP116">
        <f t="shared" si="297"/>
        <v>0</v>
      </c>
      <c r="CQ116">
        <v>-1.1437922873200001E-3</v>
      </c>
      <c r="CR116" s="117" t="s">
        <v>1189</v>
      </c>
      <c r="CS116">
        <v>50</v>
      </c>
      <c r="CT116" t="str">
        <f t="shared" si="298"/>
        <v>TRUE</v>
      </c>
      <c r="CU116">
        <f>ROUND(MARGIN!$J32,0)</f>
        <v>4</v>
      </c>
      <c r="CV116">
        <f t="shared" si="326"/>
        <v>5</v>
      </c>
      <c r="CW116">
        <f t="shared" si="327"/>
        <v>4</v>
      </c>
      <c r="CX116" s="139">
        <f>CW116*10000*MARGIN!$G32/MARGIN!$D32</f>
        <v>44967.6</v>
      </c>
      <c r="CY116" s="200">
        <f t="shared" si="299"/>
        <v>-51.433594059290833</v>
      </c>
      <c r="CZ116" s="200">
        <f t="shared" si="300"/>
        <v>-51.433594059290833</v>
      </c>
      <c r="DB116">
        <f t="shared" si="301"/>
        <v>-2</v>
      </c>
      <c r="DC116">
        <v>-1</v>
      </c>
      <c r="DD116">
        <v>1</v>
      </c>
      <c r="DE116">
        <v>1</v>
      </c>
      <c r="DF116">
        <f t="shared" si="302"/>
        <v>0</v>
      </c>
      <c r="DG116">
        <f t="shared" si="303"/>
        <v>1</v>
      </c>
      <c r="DH116">
        <v>4.1399843209100003E-4</v>
      </c>
      <c r="DI116" s="117" t="s">
        <v>1189</v>
      </c>
      <c r="DJ116">
        <v>50</v>
      </c>
      <c r="DK116" t="str">
        <f t="shared" si="304"/>
        <v>TRUE</v>
      </c>
      <c r="DL116">
        <f>ROUND(MARGIN!$J32,0)</f>
        <v>4</v>
      </c>
      <c r="DM116">
        <f t="shared" si="328"/>
        <v>3</v>
      </c>
      <c r="DN116">
        <f t="shared" si="329"/>
        <v>4</v>
      </c>
      <c r="DO116" s="139">
        <f>DN116*10000*MARGIN!$G32/MARGIN!$D32</f>
        <v>44967.6</v>
      </c>
      <c r="DP116" s="200">
        <f t="shared" si="305"/>
        <v>-18.616515894895251</v>
      </c>
      <c r="DQ116" s="200">
        <f t="shared" si="306"/>
        <v>18.616515894895251</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1283</v>
      </c>
      <c r="KI116">
        <v>5</v>
      </c>
      <c r="KJ116">
        <v>4</v>
      </c>
      <c r="KK116">
        <v>5</v>
      </c>
      <c r="KL116" s="139">
        <v>56571.5</v>
      </c>
      <c r="KM116" s="139"/>
      <c r="KN116" s="200">
        <v>0</v>
      </c>
      <c r="KO116" s="200"/>
      <c r="KP116" s="200"/>
      <c r="KQ116" s="200">
        <v>0</v>
      </c>
      <c r="KR116" s="200">
        <v>0</v>
      </c>
      <c r="KT116">
        <v>0</v>
      </c>
      <c r="KX116">
        <v>-1</v>
      </c>
      <c r="LA116">
        <v>1</v>
      </c>
      <c r="LC116">
        <v>0</v>
      </c>
      <c r="LF116" s="117"/>
      <c r="LG116">
        <v>50</v>
      </c>
      <c r="LH116" t="s">
        <v>1283</v>
      </c>
      <c r="LI116">
        <v>5</v>
      </c>
      <c r="LK116">
        <v>5</v>
      </c>
      <c r="LL116" s="139">
        <v>56571.5</v>
      </c>
      <c r="LM116" s="139"/>
      <c r="LN116" s="200">
        <v>0</v>
      </c>
      <c r="LO116" s="200"/>
      <c r="LP116" s="200"/>
      <c r="LQ116" s="200">
        <v>0</v>
      </c>
      <c r="LR116" s="200">
        <v>0</v>
      </c>
      <c r="LT116">
        <f t="shared" si="307"/>
        <v>0</v>
      </c>
      <c r="LV116">
        <v>-1</v>
      </c>
      <c r="LX116">
        <v>-1</v>
      </c>
      <c r="MA116">
        <f t="shared" si="339"/>
        <v>1</v>
      </c>
      <c r="MC116">
        <f t="shared" si="340"/>
        <v>0</v>
      </c>
      <c r="MF116" s="117" t="s">
        <v>1189</v>
      </c>
      <c r="MG116">
        <v>50</v>
      </c>
      <c r="MH116" t="str">
        <f t="shared" si="341"/>
        <v>FALSE</v>
      </c>
      <c r="MI116">
        <f>ROUND(MARGIN!$J32,0)</f>
        <v>4</v>
      </c>
      <c r="MJ116">
        <f t="shared" si="342"/>
        <v>3</v>
      </c>
      <c r="MK116">
        <f t="shared" si="343"/>
        <v>4</v>
      </c>
      <c r="ML116" s="139">
        <f>MK116*10000*MARGIN!$G32/MARGIN!$D32</f>
        <v>44967.6</v>
      </c>
      <c r="MM116" s="139"/>
      <c r="MN116" s="200">
        <f t="shared" si="344"/>
        <v>0</v>
      </c>
      <c r="MO116" s="200"/>
      <c r="MP116" s="200"/>
      <c r="MQ116" s="200">
        <f t="shared" si="311"/>
        <v>0</v>
      </c>
      <c r="MR116" s="200">
        <f t="shared" si="345"/>
        <v>0</v>
      </c>
      <c r="MT116">
        <f t="shared" si="313"/>
        <v>0</v>
      </c>
      <c r="MV116">
        <v>-1</v>
      </c>
      <c r="MX116">
        <v>-1</v>
      </c>
      <c r="NA116">
        <f t="shared" si="346"/>
        <v>1</v>
      </c>
      <c r="NC116">
        <f t="shared" si="347"/>
        <v>0</v>
      </c>
      <c r="NF116" s="117" t="s">
        <v>1189</v>
      </c>
      <c r="NG116">
        <v>50</v>
      </c>
      <c r="NH116" t="str">
        <f t="shared" si="348"/>
        <v>FALSE</v>
      </c>
      <c r="NI116">
        <f>ROUND(MARGIN!$J32,0)</f>
        <v>4</v>
      </c>
      <c r="NJ116">
        <f t="shared" si="349"/>
        <v>3</v>
      </c>
      <c r="NK116">
        <f t="shared" si="350"/>
        <v>4</v>
      </c>
      <c r="NL116" s="139">
        <f>NK116*10000*MARGIN!$G32/MARGIN!$D32</f>
        <v>44967.6</v>
      </c>
      <c r="NM116" s="139"/>
      <c r="NN116" s="200">
        <f t="shared" si="351"/>
        <v>0</v>
      </c>
      <c r="NO116" s="200"/>
      <c r="NP116" s="200"/>
      <c r="NQ116" s="200">
        <f t="shared" si="317"/>
        <v>0</v>
      </c>
      <c r="NR116" s="200">
        <f t="shared" si="352"/>
        <v>0</v>
      </c>
      <c r="NT116">
        <f t="shared" si="319"/>
        <v>0</v>
      </c>
      <c r="NV116">
        <v>-1</v>
      </c>
      <c r="NX116">
        <v>-1</v>
      </c>
      <c r="OA116">
        <f t="shared" si="353"/>
        <v>1</v>
      </c>
      <c r="OC116">
        <f t="shared" si="354"/>
        <v>0</v>
      </c>
      <c r="OF116" s="117" t="s">
        <v>1189</v>
      </c>
      <c r="OG116">
        <v>50</v>
      </c>
      <c r="OH116" t="str">
        <f t="shared" si="355"/>
        <v>FALSE</v>
      </c>
      <c r="OI116">
        <f>ROUND(MARGIN!$J32,0)</f>
        <v>4</v>
      </c>
      <c r="OJ116">
        <f t="shared" si="356"/>
        <v>3</v>
      </c>
      <c r="OK116">
        <f t="shared" si="357"/>
        <v>4</v>
      </c>
      <c r="OL116" s="139">
        <f>OK116*10000*MARGIN!$G32/MARGIN!$D32</f>
        <v>44967.6</v>
      </c>
      <c r="OM116" s="139"/>
      <c r="ON116" s="200">
        <f t="shared" si="358"/>
        <v>0</v>
      </c>
      <c r="OO116" s="200"/>
      <c r="OP116" s="200"/>
      <c r="OQ116" s="200">
        <f t="shared" si="323"/>
        <v>0</v>
      </c>
      <c r="OR116" s="200">
        <f t="shared" si="359"/>
        <v>0</v>
      </c>
    </row>
    <row r="117" spans="1:408" x14ac:dyDescent="0.25">
      <c r="A117" s="186" t="s">
        <v>1210</v>
      </c>
      <c r="B117" s="167" t="s">
        <v>3</v>
      </c>
      <c r="D117" s="117" t="s">
        <v>788</v>
      </c>
      <c r="E117">
        <v>50</v>
      </c>
      <c r="F117" t="e">
        <f>IF(#REF!="","FALSE","TRUE")</f>
        <v>#REF!</v>
      </c>
      <c r="G117">
        <f>ROUND(MARGIN!$J19,0)</f>
        <v>6</v>
      </c>
      <c r="I117" t="e">
        <f>-#REF!+J117</f>
        <v>#REF!</v>
      </c>
      <c r="J117">
        <v>1</v>
      </c>
      <c r="K117" s="117" t="s">
        <v>788</v>
      </c>
      <c r="L117">
        <v>50</v>
      </c>
      <c r="M117" t="str">
        <f t="shared" si="273"/>
        <v>TRUE</v>
      </c>
      <c r="N117">
        <f>ROUND(MARGIN!$J19,0)</f>
        <v>6</v>
      </c>
      <c r="P117">
        <f t="shared" si="274"/>
        <v>-2</v>
      </c>
      <c r="Q117">
        <v>-1</v>
      </c>
      <c r="T117" s="117" t="s">
        <v>788</v>
      </c>
      <c r="U117">
        <v>50</v>
      </c>
      <c r="V117" t="str">
        <f t="shared" si="275"/>
        <v>TRUE</v>
      </c>
      <c r="W117">
        <f>ROUND(MARGIN!$J19,0)</f>
        <v>6</v>
      </c>
      <c r="Z117">
        <f t="shared" si="276"/>
        <v>2</v>
      </c>
      <c r="AA117">
        <v>1</v>
      </c>
      <c r="AD117" s="117" t="s">
        <v>962</v>
      </c>
      <c r="AE117">
        <v>50</v>
      </c>
      <c r="AF117" t="str">
        <f t="shared" si="277"/>
        <v>TRUE</v>
      </c>
      <c r="AG117">
        <f>ROUND(MARGIN!$J19,0)</f>
        <v>6</v>
      </c>
      <c r="AH117">
        <f t="shared" si="278"/>
        <v>6</v>
      </c>
      <c r="AK117">
        <f t="shared" si="279"/>
        <v>0</v>
      </c>
      <c r="AL117">
        <v>1</v>
      </c>
      <c r="AO117" s="117" t="s">
        <v>962</v>
      </c>
      <c r="AP117">
        <v>50</v>
      </c>
      <c r="AQ117" t="str">
        <f t="shared" si="280"/>
        <v>TRUE</v>
      </c>
      <c r="AR117">
        <f>ROUND(MARGIN!$J19,0)</f>
        <v>6</v>
      </c>
      <c r="AS117">
        <f t="shared" si="281"/>
        <v>6</v>
      </c>
      <c r="AV117">
        <f t="shared" si="282"/>
        <v>-2</v>
      </c>
      <c r="AW117">
        <v>-1</v>
      </c>
      <c r="AZ117" s="117" t="s">
        <v>962</v>
      </c>
      <c r="BA117">
        <v>50</v>
      </c>
      <c r="BB117" t="str">
        <f t="shared" si="283"/>
        <v>TRUE</v>
      </c>
      <c r="BC117">
        <f>ROUND(MARGIN!$J19,0)</f>
        <v>6</v>
      </c>
      <c r="BD117">
        <f t="shared" si="284"/>
        <v>6</v>
      </c>
      <c r="BG117">
        <f t="shared" si="285"/>
        <v>1</v>
      </c>
      <c r="BL117" s="117" t="s">
        <v>962</v>
      </c>
      <c r="BM117">
        <v>50</v>
      </c>
      <c r="BN117" t="str">
        <f t="shared" si="286"/>
        <v>FALSE</v>
      </c>
      <c r="BO117">
        <f>ROUND(MARGIN!$J19,0)</f>
        <v>6</v>
      </c>
      <c r="BP117">
        <f t="shared" si="287"/>
        <v>6</v>
      </c>
      <c r="BT117">
        <f t="shared" si="288"/>
        <v>-1</v>
      </c>
      <c r="BU117">
        <v>-1</v>
      </c>
      <c r="BV117">
        <v>-1</v>
      </c>
      <c r="BW117">
        <v>-1</v>
      </c>
      <c r="BX117">
        <f t="shared" si="289"/>
        <v>1</v>
      </c>
      <c r="BY117">
        <f t="shared" si="290"/>
        <v>1</v>
      </c>
      <c r="BZ117" s="187">
        <v>-1.0059926355599999E-2</v>
      </c>
      <c r="CA117" s="117" t="s">
        <v>962</v>
      </c>
      <c r="CB117">
        <v>50</v>
      </c>
      <c r="CC117" t="str">
        <f t="shared" si="291"/>
        <v>TRUE</v>
      </c>
      <c r="CD117">
        <f>ROUND(MARGIN!$J33,0)</f>
        <v>6</v>
      </c>
      <c r="CE117">
        <f t="shared" si="292"/>
        <v>8</v>
      </c>
      <c r="CF117">
        <f t="shared" si="325"/>
        <v>6</v>
      </c>
      <c r="CG117" s="139">
        <f>CF117*10000*MARGIN!$G33/MARGIN!$D33</f>
        <v>46824.060610698703</v>
      </c>
      <c r="CH117" s="145">
        <f t="shared" si="293"/>
        <v>471.04660141377968</v>
      </c>
      <c r="CI117" s="145">
        <f t="shared" si="294"/>
        <v>471.04660141377968</v>
      </c>
      <c r="CK117">
        <f t="shared" si="295"/>
        <v>0</v>
      </c>
      <c r="CL117">
        <v>-1</v>
      </c>
      <c r="CM117">
        <v>-1</v>
      </c>
      <c r="CN117">
        <v>1</v>
      </c>
      <c r="CO117">
        <f t="shared" si="296"/>
        <v>0</v>
      </c>
      <c r="CP117">
        <f t="shared" si="297"/>
        <v>0</v>
      </c>
      <c r="CQ117">
        <v>1.9655750856999998E-2</v>
      </c>
      <c r="CR117" s="117" t="s">
        <v>1189</v>
      </c>
      <c r="CS117">
        <v>50</v>
      </c>
      <c r="CT117" t="str">
        <f t="shared" si="298"/>
        <v>TRUE</v>
      </c>
      <c r="CU117">
        <f>ROUND(MARGIN!$J33,0)</f>
        <v>6</v>
      </c>
      <c r="CV117">
        <f t="shared" si="326"/>
        <v>8</v>
      </c>
      <c r="CW117">
        <f t="shared" si="327"/>
        <v>6</v>
      </c>
      <c r="CX117" s="139">
        <f>CW117*10000*MARGIN!$G33/MARGIN!$D33</f>
        <v>46824.060610698703</v>
      </c>
      <c r="CY117" s="200">
        <f t="shared" si="299"/>
        <v>-920.36206947696087</v>
      </c>
      <c r="CZ117" s="200">
        <f t="shared" si="300"/>
        <v>-920.36206947696087</v>
      </c>
      <c r="DB117">
        <f t="shared" si="301"/>
        <v>2</v>
      </c>
      <c r="DC117">
        <v>1</v>
      </c>
      <c r="DD117">
        <v>1</v>
      </c>
      <c r="DE117">
        <v>1</v>
      </c>
      <c r="DF117">
        <f t="shared" si="302"/>
        <v>1</v>
      </c>
      <c r="DG117">
        <f t="shared" si="303"/>
        <v>1</v>
      </c>
      <c r="DH117">
        <v>4.5778047995399997E-3</v>
      </c>
      <c r="DI117" s="117" t="s">
        <v>1189</v>
      </c>
      <c r="DJ117">
        <v>50</v>
      </c>
      <c r="DK117" t="str">
        <f t="shared" si="304"/>
        <v>TRUE</v>
      </c>
      <c r="DL117">
        <f>ROUND(MARGIN!$J33,0)</f>
        <v>6</v>
      </c>
      <c r="DM117">
        <f t="shared" si="328"/>
        <v>8</v>
      </c>
      <c r="DN117">
        <f t="shared" si="329"/>
        <v>6</v>
      </c>
      <c r="DO117" s="139">
        <f>DN117*10000*MARGIN!$G33/MARGIN!$D33</f>
        <v>46824.060610698703</v>
      </c>
      <c r="DP117" s="200">
        <f t="shared" si="305"/>
        <v>214.35140939760836</v>
      </c>
      <c r="DQ117" s="200">
        <f t="shared" si="306"/>
        <v>214.35140939760836</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1283</v>
      </c>
      <c r="KI117">
        <v>8</v>
      </c>
      <c r="KJ117">
        <v>6</v>
      </c>
      <c r="KK117">
        <v>8</v>
      </c>
      <c r="KL117" s="139">
        <v>62458.362115281299</v>
      </c>
      <c r="KM117" s="139"/>
      <c r="KN117" s="200">
        <v>0</v>
      </c>
      <c r="KO117" s="200"/>
      <c r="KP117" s="200"/>
      <c r="KQ117" s="200">
        <v>0</v>
      </c>
      <c r="KR117" s="200">
        <v>0</v>
      </c>
      <c r="KT117">
        <v>0</v>
      </c>
      <c r="KX117">
        <v>1</v>
      </c>
      <c r="LA117">
        <v>1</v>
      </c>
      <c r="LC117">
        <v>0</v>
      </c>
      <c r="LF117" s="117"/>
      <c r="LG117">
        <v>50</v>
      </c>
      <c r="LH117" t="s">
        <v>1283</v>
      </c>
      <c r="LI117">
        <v>8</v>
      </c>
      <c r="LK117">
        <v>8</v>
      </c>
      <c r="LL117" s="139">
        <v>62458.362115281299</v>
      </c>
      <c r="LM117" s="139"/>
      <c r="LN117" s="200">
        <v>0</v>
      </c>
      <c r="LO117" s="200"/>
      <c r="LP117" s="200"/>
      <c r="LQ117" s="200">
        <v>0</v>
      </c>
      <c r="LR117" s="200">
        <v>0</v>
      </c>
      <c r="LT117">
        <f t="shared" si="307"/>
        <v>0</v>
      </c>
      <c r="LV117">
        <v>1</v>
      </c>
      <c r="LX117">
        <v>1</v>
      </c>
      <c r="MA117">
        <f t="shared" si="339"/>
        <v>1</v>
      </c>
      <c r="MC117">
        <f t="shared" si="340"/>
        <v>0</v>
      </c>
      <c r="MF117" s="117" t="s">
        <v>1189</v>
      </c>
      <c r="MG117">
        <v>50</v>
      </c>
      <c r="MH117" t="str">
        <f t="shared" si="341"/>
        <v>FALSE</v>
      </c>
      <c r="MI117">
        <f>ROUND(MARGIN!$J33,0)</f>
        <v>6</v>
      </c>
      <c r="MJ117">
        <f t="shared" si="342"/>
        <v>5</v>
      </c>
      <c r="MK117">
        <f t="shared" si="343"/>
        <v>6</v>
      </c>
      <c r="ML117" s="139">
        <f>MK117*10000*MARGIN!$G33/MARGIN!$D33</f>
        <v>46824.060610698703</v>
      </c>
      <c r="MM117" s="139"/>
      <c r="MN117" s="200">
        <f t="shared" si="344"/>
        <v>0</v>
      </c>
      <c r="MO117" s="200"/>
      <c r="MP117" s="200"/>
      <c r="MQ117" s="200">
        <f t="shared" si="311"/>
        <v>0</v>
      </c>
      <c r="MR117" s="200">
        <f t="shared" si="345"/>
        <v>0</v>
      </c>
      <c r="MT117">
        <f t="shared" si="313"/>
        <v>0</v>
      </c>
      <c r="MV117">
        <v>1</v>
      </c>
      <c r="MX117">
        <v>1</v>
      </c>
      <c r="NA117">
        <f t="shared" si="346"/>
        <v>1</v>
      </c>
      <c r="NC117">
        <f t="shared" si="347"/>
        <v>0</v>
      </c>
      <c r="NF117" s="117" t="s">
        <v>1189</v>
      </c>
      <c r="NG117">
        <v>50</v>
      </c>
      <c r="NH117" t="str">
        <f t="shared" si="348"/>
        <v>FALSE</v>
      </c>
      <c r="NI117">
        <f>ROUND(MARGIN!$J33,0)</f>
        <v>6</v>
      </c>
      <c r="NJ117">
        <f t="shared" si="349"/>
        <v>5</v>
      </c>
      <c r="NK117">
        <f t="shared" si="350"/>
        <v>6</v>
      </c>
      <c r="NL117" s="139">
        <f>NK117*10000*MARGIN!$G33/MARGIN!$D33</f>
        <v>46824.060610698703</v>
      </c>
      <c r="NM117" s="139"/>
      <c r="NN117" s="200">
        <f t="shared" si="351"/>
        <v>0</v>
      </c>
      <c r="NO117" s="200"/>
      <c r="NP117" s="200"/>
      <c r="NQ117" s="200">
        <f t="shared" si="317"/>
        <v>0</v>
      </c>
      <c r="NR117" s="200">
        <f t="shared" si="352"/>
        <v>0</v>
      </c>
      <c r="NT117">
        <f t="shared" si="319"/>
        <v>0</v>
      </c>
      <c r="NV117">
        <v>1</v>
      </c>
      <c r="NX117">
        <v>1</v>
      </c>
      <c r="OA117">
        <f t="shared" si="353"/>
        <v>1</v>
      </c>
      <c r="OC117">
        <f t="shared" si="354"/>
        <v>0</v>
      </c>
      <c r="OF117" s="117" t="s">
        <v>1189</v>
      </c>
      <c r="OG117">
        <v>50</v>
      </c>
      <c r="OH117" t="str">
        <f t="shared" si="355"/>
        <v>FALSE</v>
      </c>
      <c r="OI117">
        <f>ROUND(MARGIN!$J33,0)</f>
        <v>6</v>
      </c>
      <c r="OJ117">
        <f t="shared" si="356"/>
        <v>5</v>
      </c>
      <c r="OK117">
        <f t="shared" si="357"/>
        <v>6</v>
      </c>
      <c r="OL117" s="139">
        <f>OK117*10000*MARGIN!$G33/MARGIN!$D33</f>
        <v>46824.060610698703</v>
      </c>
      <c r="OM117" s="139"/>
      <c r="ON117" s="200">
        <f t="shared" si="358"/>
        <v>0</v>
      </c>
      <c r="OO117" s="200"/>
      <c r="OP117" s="200"/>
      <c r="OQ117" s="200">
        <f t="shared" si="323"/>
        <v>0</v>
      </c>
      <c r="OR117" s="200">
        <f t="shared" si="359"/>
        <v>0</v>
      </c>
    </row>
    <row r="118" spans="1:408" x14ac:dyDescent="0.25">
      <c r="A118" s="186" t="s">
        <v>1211</v>
      </c>
      <c r="B118" s="167" t="s">
        <v>2</v>
      </c>
      <c r="D118" s="117" t="s">
        <v>788</v>
      </c>
      <c r="E118">
        <v>50</v>
      </c>
      <c r="F118" t="e">
        <f>IF(#REF!="","FALSE","TRUE")</f>
        <v>#REF!</v>
      </c>
      <c r="G118">
        <f>ROUND(MARGIN!$J36,0)</f>
        <v>7</v>
      </c>
      <c r="I118" t="e">
        <f>-#REF!+J118</f>
        <v>#REF!</v>
      </c>
      <c r="J118">
        <v>-1</v>
      </c>
      <c r="K118" s="117" t="s">
        <v>788</v>
      </c>
      <c r="L118">
        <v>50</v>
      </c>
      <c r="M118" t="str">
        <f t="shared" si="273"/>
        <v>TRUE</v>
      </c>
      <c r="N118">
        <f>ROUND(MARGIN!$J36,0)</f>
        <v>7</v>
      </c>
      <c r="P118">
        <f t="shared" si="274"/>
        <v>0</v>
      </c>
      <c r="Q118">
        <v>-1</v>
      </c>
      <c r="T118" s="117" t="s">
        <v>788</v>
      </c>
      <c r="U118">
        <v>50</v>
      </c>
      <c r="V118" t="str">
        <f t="shared" si="275"/>
        <v>TRUE</v>
      </c>
      <c r="W118">
        <f>ROUND(MARGIN!$J36,0)</f>
        <v>7</v>
      </c>
      <c r="Z118">
        <f t="shared" si="276"/>
        <v>2</v>
      </c>
      <c r="AA118">
        <v>1</v>
      </c>
      <c r="AD118" s="117" t="s">
        <v>962</v>
      </c>
      <c r="AE118">
        <v>50</v>
      </c>
      <c r="AF118" t="str">
        <f t="shared" si="277"/>
        <v>TRUE</v>
      </c>
      <c r="AG118">
        <f>ROUND(MARGIN!$J36,0)</f>
        <v>7</v>
      </c>
      <c r="AH118">
        <f t="shared" si="278"/>
        <v>7</v>
      </c>
      <c r="AK118">
        <f t="shared" si="279"/>
        <v>-2</v>
      </c>
      <c r="AL118">
        <v>-1</v>
      </c>
      <c r="AO118" s="117" t="s">
        <v>962</v>
      </c>
      <c r="AP118">
        <v>50</v>
      </c>
      <c r="AQ118" t="str">
        <f t="shared" si="280"/>
        <v>TRUE</v>
      </c>
      <c r="AR118">
        <f>ROUND(MARGIN!$J36,0)</f>
        <v>7</v>
      </c>
      <c r="AS118">
        <f t="shared" si="281"/>
        <v>7</v>
      </c>
      <c r="AV118">
        <f t="shared" si="282"/>
        <v>0</v>
      </c>
      <c r="AW118">
        <v>-1</v>
      </c>
      <c r="AZ118" s="117" t="s">
        <v>962</v>
      </c>
      <c r="BA118">
        <v>50</v>
      </c>
      <c r="BB118" t="str">
        <f t="shared" si="283"/>
        <v>TRUE</v>
      </c>
      <c r="BC118">
        <f>ROUND(MARGIN!$J36,0)</f>
        <v>7</v>
      </c>
      <c r="BD118">
        <f t="shared" si="284"/>
        <v>7</v>
      </c>
      <c r="BG118">
        <f t="shared" si="285"/>
        <v>1</v>
      </c>
      <c r="BL118" s="117" t="s">
        <v>962</v>
      </c>
      <c r="BM118">
        <v>50</v>
      </c>
      <c r="BN118" t="str">
        <f t="shared" si="286"/>
        <v>FALSE</v>
      </c>
      <c r="BO118">
        <f>ROUND(MARGIN!$J36,0)</f>
        <v>7</v>
      </c>
      <c r="BP118">
        <f t="shared" si="287"/>
        <v>7</v>
      </c>
      <c r="BT118">
        <f t="shared" si="288"/>
        <v>-1</v>
      </c>
      <c r="BU118">
        <v>-1</v>
      </c>
      <c r="BV118">
        <v>1</v>
      </c>
      <c r="BW118">
        <v>-1</v>
      </c>
      <c r="BX118">
        <f t="shared" si="289"/>
        <v>1</v>
      </c>
      <c r="BY118">
        <f t="shared" si="290"/>
        <v>0</v>
      </c>
      <c r="BZ118" s="187">
        <v>-1.6326420466E-3</v>
      </c>
      <c r="CA118" s="117" t="s">
        <v>962</v>
      </c>
      <c r="CB118">
        <v>50</v>
      </c>
      <c r="CC118" t="str">
        <f t="shared" si="291"/>
        <v>TRUE</v>
      </c>
      <c r="CD118">
        <f>ROUND(MARGIN!$J34,0)</f>
        <v>7</v>
      </c>
      <c r="CE118">
        <f t="shared" si="292"/>
        <v>9</v>
      </c>
      <c r="CF118">
        <f t="shared" si="325"/>
        <v>7</v>
      </c>
      <c r="CG118" s="139">
        <f>CF118*10000*MARGIN!$G34/MARGIN!$D34</f>
        <v>49854.978189331901</v>
      </c>
      <c r="CH118" s="145">
        <f t="shared" si="293"/>
        <v>81.395333624229195</v>
      </c>
      <c r="CI118" s="145">
        <f t="shared" si="294"/>
        <v>-81.395333624229195</v>
      </c>
      <c r="CK118">
        <f t="shared" si="295"/>
        <v>0</v>
      </c>
      <c r="CL118">
        <v>-1</v>
      </c>
      <c r="CM118">
        <v>1</v>
      </c>
      <c r="CN118">
        <v>1</v>
      </c>
      <c r="CO118">
        <f t="shared" si="296"/>
        <v>0</v>
      </c>
      <c r="CP118">
        <f t="shared" si="297"/>
        <v>1</v>
      </c>
      <c r="CQ118">
        <v>5.7168342523499999E-3</v>
      </c>
      <c r="CR118" s="117" t="s">
        <v>1189</v>
      </c>
      <c r="CS118">
        <v>50</v>
      </c>
      <c r="CT118" t="str">
        <f t="shared" si="298"/>
        <v>TRUE</v>
      </c>
      <c r="CU118">
        <f>ROUND(MARGIN!$J34,0)</f>
        <v>7</v>
      </c>
      <c r="CV118">
        <f t="shared" si="326"/>
        <v>5</v>
      </c>
      <c r="CW118">
        <f t="shared" si="327"/>
        <v>7</v>
      </c>
      <c r="CX118" s="139">
        <f>CW118*10000*MARGIN!$G34/MARGIN!$D34</f>
        <v>49854.978189331901</v>
      </c>
      <c r="CY118" s="200">
        <f t="shared" si="299"/>
        <v>-285.01264696293481</v>
      </c>
      <c r="CZ118" s="200">
        <f t="shared" si="300"/>
        <v>285.01264696293481</v>
      </c>
      <c r="DB118">
        <f t="shared" si="301"/>
        <v>2</v>
      </c>
      <c r="DC118">
        <v>1</v>
      </c>
      <c r="DD118">
        <v>1</v>
      </c>
      <c r="DE118">
        <v>1</v>
      </c>
      <c r="DF118">
        <f t="shared" si="302"/>
        <v>1</v>
      </c>
      <c r="DG118">
        <f t="shared" si="303"/>
        <v>1</v>
      </c>
      <c r="DH118">
        <v>6.5040650406499997E-3</v>
      </c>
      <c r="DI118" s="117" t="s">
        <v>1189</v>
      </c>
      <c r="DJ118">
        <v>50</v>
      </c>
      <c r="DK118" t="str">
        <f t="shared" si="304"/>
        <v>TRUE</v>
      </c>
      <c r="DL118">
        <f>ROUND(MARGIN!$J34,0)</f>
        <v>7</v>
      </c>
      <c r="DM118">
        <f t="shared" si="328"/>
        <v>9</v>
      </c>
      <c r="DN118">
        <f t="shared" si="329"/>
        <v>7</v>
      </c>
      <c r="DO118" s="139">
        <f>DN118*10000*MARGIN!$G34/MARGIN!$D34</f>
        <v>49854.978189331901</v>
      </c>
      <c r="DP118" s="200">
        <f t="shared" si="305"/>
        <v>324.26002074360184</v>
      </c>
      <c r="DQ118" s="200">
        <f t="shared" si="306"/>
        <v>324.26002074360184</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1283</v>
      </c>
      <c r="KI118">
        <v>8</v>
      </c>
      <c r="KJ118">
        <v>6</v>
      </c>
      <c r="KK118">
        <v>8</v>
      </c>
      <c r="KL118" s="139">
        <v>56882.339396730371</v>
      </c>
      <c r="KM118" s="139"/>
      <c r="KN118" s="200">
        <v>0</v>
      </c>
      <c r="KO118" s="200"/>
      <c r="KP118" s="200"/>
      <c r="KQ118" s="200">
        <v>0</v>
      </c>
      <c r="KR118" s="200">
        <v>0</v>
      </c>
      <c r="KT118">
        <v>0</v>
      </c>
      <c r="KX118">
        <v>1</v>
      </c>
      <c r="LA118">
        <v>1</v>
      </c>
      <c r="LC118">
        <v>0</v>
      </c>
      <c r="LF118" s="117"/>
      <c r="LG118">
        <v>50</v>
      </c>
      <c r="LH118" t="s">
        <v>1283</v>
      </c>
      <c r="LI118">
        <v>8</v>
      </c>
      <c r="LK118">
        <v>8</v>
      </c>
      <c r="LL118" s="139">
        <v>56882.339396730371</v>
      </c>
      <c r="LM118" s="139"/>
      <c r="LN118" s="200">
        <v>0</v>
      </c>
      <c r="LO118" s="200"/>
      <c r="LP118" s="200"/>
      <c r="LQ118" s="200">
        <v>0</v>
      </c>
      <c r="LR118" s="200">
        <v>0</v>
      </c>
      <c r="LT118">
        <f t="shared" si="307"/>
        <v>0</v>
      </c>
      <c r="LV118">
        <v>1</v>
      </c>
      <c r="LX118">
        <v>1</v>
      </c>
      <c r="MA118">
        <f t="shared" si="339"/>
        <v>1</v>
      </c>
      <c r="MC118">
        <f t="shared" si="340"/>
        <v>0</v>
      </c>
      <c r="MF118" s="117" t="s">
        <v>1189</v>
      </c>
      <c r="MG118">
        <v>50</v>
      </c>
      <c r="MH118" t="str">
        <f t="shared" si="341"/>
        <v>FALSE</v>
      </c>
      <c r="MI118">
        <f>ROUND(MARGIN!$J34,0)</f>
        <v>7</v>
      </c>
      <c r="MJ118">
        <f t="shared" si="342"/>
        <v>5</v>
      </c>
      <c r="MK118">
        <f t="shared" si="343"/>
        <v>7</v>
      </c>
      <c r="ML118" s="139">
        <f>MK118*10000*MARGIN!$G34/MARGIN!$D34</f>
        <v>49854.978189331901</v>
      </c>
      <c r="MM118" s="139"/>
      <c r="MN118" s="200">
        <f t="shared" si="344"/>
        <v>0</v>
      </c>
      <c r="MO118" s="200"/>
      <c r="MP118" s="200"/>
      <c r="MQ118" s="200">
        <f t="shared" si="311"/>
        <v>0</v>
      </c>
      <c r="MR118" s="200">
        <f t="shared" si="345"/>
        <v>0</v>
      </c>
      <c r="MT118">
        <f t="shared" si="313"/>
        <v>0</v>
      </c>
      <c r="MV118">
        <v>1</v>
      </c>
      <c r="MX118">
        <v>1</v>
      </c>
      <c r="NA118">
        <f t="shared" si="346"/>
        <v>1</v>
      </c>
      <c r="NC118">
        <f t="shared" si="347"/>
        <v>0</v>
      </c>
      <c r="NF118" s="117" t="s">
        <v>1189</v>
      </c>
      <c r="NG118">
        <v>50</v>
      </c>
      <c r="NH118" t="str">
        <f t="shared" si="348"/>
        <v>FALSE</v>
      </c>
      <c r="NI118">
        <f>ROUND(MARGIN!$J34,0)</f>
        <v>7</v>
      </c>
      <c r="NJ118">
        <f t="shared" si="349"/>
        <v>5</v>
      </c>
      <c r="NK118">
        <f t="shared" si="350"/>
        <v>7</v>
      </c>
      <c r="NL118" s="139">
        <f>NK118*10000*MARGIN!$G34/MARGIN!$D34</f>
        <v>49854.978189331901</v>
      </c>
      <c r="NM118" s="139"/>
      <c r="NN118" s="200">
        <f t="shared" si="351"/>
        <v>0</v>
      </c>
      <c r="NO118" s="200"/>
      <c r="NP118" s="200"/>
      <c r="NQ118" s="200">
        <f t="shared" si="317"/>
        <v>0</v>
      </c>
      <c r="NR118" s="200">
        <f t="shared" si="352"/>
        <v>0</v>
      </c>
      <c r="NT118">
        <f t="shared" si="319"/>
        <v>0</v>
      </c>
      <c r="NV118">
        <v>1</v>
      </c>
      <c r="NX118">
        <v>1</v>
      </c>
      <c r="OA118">
        <f t="shared" si="353"/>
        <v>1</v>
      </c>
      <c r="OC118">
        <f t="shared" si="354"/>
        <v>0</v>
      </c>
      <c r="OF118" s="117" t="s">
        <v>1189</v>
      </c>
      <c r="OG118">
        <v>50</v>
      </c>
      <c r="OH118" t="str">
        <f t="shared" si="355"/>
        <v>FALSE</v>
      </c>
      <c r="OI118">
        <f>ROUND(MARGIN!$J34,0)</f>
        <v>7</v>
      </c>
      <c r="OJ118">
        <f t="shared" si="356"/>
        <v>5</v>
      </c>
      <c r="OK118">
        <f t="shared" si="357"/>
        <v>7</v>
      </c>
      <c r="OL118" s="139">
        <f>OK118*10000*MARGIN!$G34/MARGIN!$D34</f>
        <v>49854.978189331901</v>
      </c>
      <c r="OM118" s="139"/>
      <c r="ON118" s="200">
        <f t="shared" si="358"/>
        <v>0</v>
      </c>
      <c r="OO118" s="200"/>
      <c r="OP118" s="200"/>
      <c r="OQ118" s="200">
        <f t="shared" si="323"/>
        <v>0</v>
      </c>
      <c r="OR118" s="200">
        <f t="shared" si="359"/>
        <v>0</v>
      </c>
    </row>
    <row r="119" spans="1:408" x14ac:dyDescent="0.25">
      <c r="A119" s="186" t="s">
        <v>1212</v>
      </c>
      <c r="B119" s="167" t="s">
        <v>4</v>
      </c>
      <c r="D119" s="116" t="s">
        <v>788</v>
      </c>
      <c r="E119">
        <v>50</v>
      </c>
      <c r="F119" t="e">
        <f>IF(#REF!="","FALSE","TRUE")</f>
        <v>#REF!</v>
      </c>
      <c r="G119">
        <f>ROUND(MARGIN!$J20,0)</f>
        <v>7</v>
      </c>
      <c r="I119" t="e">
        <f>-#REF!+J119</f>
        <v>#REF!</v>
      </c>
      <c r="J119">
        <v>1</v>
      </c>
      <c r="K119" s="116" t="s">
        <v>788</v>
      </c>
      <c r="L119">
        <v>50</v>
      </c>
      <c r="M119" t="str">
        <f t="shared" si="273"/>
        <v>TRUE</v>
      </c>
      <c r="N119">
        <f>ROUND(MARGIN!$J20,0)</f>
        <v>7</v>
      </c>
      <c r="P119">
        <f t="shared" si="274"/>
        <v>-2</v>
      </c>
      <c r="Q119">
        <v>-1</v>
      </c>
      <c r="T119" s="117" t="s">
        <v>788</v>
      </c>
      <c r="U119">
        <v>50</v>
      </c>
      <c r="V119" t="str">
        <f t="shared" si="275"/>
        <v>TRUE</v>
      </c>
      <c r="W119">
        <f>ROUND(MARGIN!$J20,0)</f>
        <v>7</v>
      </c>
      <c r="Z119">
        <f t="shared" si="276"/>
        <v>0</v>
      </c>
      <c r="AA119">
        <v>-1</v>
      </c>
      <c r="AD119" s="117" t="s">
        <v>962</v>
      </c>
      <c r="AE119">
        <v>50</v>
      </c>
      <c r="AF119" t="str">
        <f t="shared" si="277"/>
        <v>TRUE</v>
      </c>
      <c r="AG119">
        <f>ROUND(MARGIN!$J20,0)</f>
        <v>7</v>
      </c>
      <c r="AH119">
        <f t="shared" si="278"/>
        <v>7</v>
      </c>
      <c r="AK119">
        <f t="shared" si="279"/>
        <v>2</v>
      </c>
      <c r="AL119">
        <v>1</v>
      </c>
      <c r="AO119" s="117" t="s">
        <v>962</v>
      </c>
      <c r="AP119">
        <v>50</v>
      </c>
      <c r="AQ119" t="str">
        <f t="shared" si="280"/>
        <v>TRUE</v>
      </c>
      <c r="AR119">
        <f>ROUND(MARGIN!$J20,0)</f>
        <v>7</v>
      </c>
      <c r="AS119">
        <f t="shared" si="281"/>
        <v>7</v>
      </c>
      <c r="AV119">
        <f t="shared" si="282"/>
        <v>0</v>
      </c>
      <c r="AW119">
        <v>1</v>
      </c>
      <c r="AZ119" s="117" t="s">
        <v>962</v>
      </c>
      <c r="BA119">
        <v>50</v>
      </c>
      <c r="BB119" t="str">
        <f t="shared" si="283"/>
        <v>TRUE</v>
      </c>
      <c r="BC119">
        <f>ROUND(MARGIN!$J20,0)</f>
        <v>7</v>
      </c>
      <c r="BD119">
        <f t="shared" si="284"/>
        <v>7</v>
      </c>
      <c r="BG119">
        <f t="shared" si="285"/>
        <v>-1</v>
      </c>
      <c r="BL119" s="117" t="s">
        <v>962</v>
      </c>
      <c r="BM119">
        <v>50</v>
      </c>
      <c r="BN119" t="str">
        <f t="shared" si="286"/>
        <v>FALSE</v>
      </c>
      <c r="BO119">
        <f>ROUND(MARGIN!$J20,0)</f>
        <v>7</v>
      </c>
      <c r="BP119">
        <f t="shared" si="287"/>
        <v>7</v>
      </c>
      <c r="BT119">
        <f t="shared" si="288"/>
        <v>-1</v>
      </c>
      <c r="BU119">
        <v>-1</v>
      </c>
      <c r="BV119">
        <v>-1</v>
      </c>
      <c r="BW119">
        <v>-1</v>
      </c>
      <c r="BX119">
        <f t="shared" si="289"/>
        <v>1</v>
      </c>
      <c r="BY119">
        <f t="shared" si="290"/>
        <v>1</v>
      </c>
      <c r="BZ119" s="187">
        <v>-6.7889156845799999E-3</v>
      </c>
      <c r="CA119" s="117" t="s">
        <v>962</v>
      </c>
      <c r="CB119">
        <v>50</v>
      </c>
      <c r="CC119" t="str">
        <f t="shared" si="291"/>
        <v>TRUE</v>
      </c>
      <c r="CD119">
        <f>ROUND(MARGIN!$J35,0)</f>
        <v>5</v>
      </c>
      <c r="CE119">
        <f t="shared" si="292"/>
        <v>6</v>
      </c>
      <c r="CF119">
        <f t="shared" si="325"/>
        <v>5</v>
      </c>
      <c r="CG119" s="139">
        <f>CF119*10000*MARGIN!$G35/MARGIN!$D35</f>
        <v>51961.046912068567</v>
      </c>
      <c r="CH119" s="145">
        <f t="shared" si="293"/>
        <v>352.75916636853947</v>
      </c>
      <c r="CI119" s="145">
        <f t="shared" si="294"/>
        <v>352.75916636853947</v>
      </c>
      <c r="CK119">
        <f t="shared" si="295"/>
        <v>0</v>
      </c>
      <c r="CL119">
        <v>-1</v>
      </c>
      <c r="CM119">
        <v>-1</v>
      </c>
      <c r="CN119">
        <v>1</v>
      </c>
      <c r="CO119">
        <f t="shared" si="296"/>
        <v>0</v>
      </c>
      <c r="CP119">
        <f t="shared" si="297"/>
        <v>0</v>
      </c>
      <c r="CQ119">
        <v>1.50816848239E-2</v>
      </c>
      <c r="CR119" s="117" t="s">
        <v>1189</v>
      </c>
      <c r="CS119">
        <v>50</v>
      </c>
      <c r="CT119" t="str">
        <f t="shared" si="298"/>
        <v>TRUE</v>
      </c>
      <c r="CU119">
        <f>ROUND(MARGIN!$J35,0)</f>
        <v>5</v>
      </c>
      <c r="CV119">
        <f t="shared" si="326"/>
        <v>6</v>
      </c>
      <c r="CW119">
        <f t="shared" si="327"/>
        <v>5</v>
      </c>
      <c r="CX119" s="139">
        <f>CW119*10000*MARGIN!$G35/MARGIN!$D35</f>
        <v>51961.046912068567</v>
      </c>
      <c r="CY119" s="200">
        <f t="shared" si="299"/>
        <v>-783.66013264770049</v>
      </c>
      <c r="CZ119" s="200">
        <f t="shared" si="300"/>
        <v>-783.66013264770049</v>
      </c>
      <c r="DB119">
        <f t="shared" si="301"/>
        <v>2</v>
      </c>
      <c r="DC119">
        <v>1</v>
      </c>
      <c r="DD119">
        <v>-1</v>
      </c>
      <c r="DE119">
        <v>1</v>
      </c>
      <c r="DF119">
        <f t="shared" si="302"/>
        <v>1</v>
      </c>
      <c r="DG119">
        <f t="shared" si="303"/>
        <v>0</v>
      </c>
      <c r="DH119">
        <v>3.5022791894200002E-3</v>
      </c>
      <c r="DI119" s="117" t="s">
        <v>1189</v>
      </c>
      <c r="DJ119">
        <v>50</v>
      </c>
      <c r="DK119" t="str">
        <f t="shared" si="304"/>
        <v>TRUE</v>
      </c>
      <c r="DL119">
        <f>ROUND(MARGIN!$J35,0)</f>
        <v>5</v>
      </c>
      <c r="DM119">
        <f t="shared" si="328"/>
        <v>4</v>
      </c>
      <c r="DN119">
        <f t="shared" si="329"/>
        <v>5</v>
      </c>
      <c r="DO119" s="139">
        <f>DN119*10000*MARGIN!$G35/MARGIN!$D35</f>
        <v>51961.046912068567</v>
      </c>
      <c r="DP119" s="200">
        <f t="shared" si="305"/>
        <v>181.98209326061411</v>
      </c>
      <c r="DQ119" s="200">
        <f t="shared" si="306"/>
        <v>-181.98209326061411</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1283</v>
      </c>
      <c r="KI119">
        <v>6</v>
      </c>
      <c r="KJ119">
        <v>5</v>
      </c>
      <c r="KK119">
        <v>6</v>
      </c>
      <c r="KL119" s="139">
        <v>62379.115818558603</v>
      </c>
      <c r="KM119" s="139"/>
      <c r="KN119" s="200">
        <v>0</v>
      </c>
      <c r="KO119" s="200"/>
      <c r="KP119" s="200"/>
      <c r="KQ119" s="200">
        <v>0</v>
      </c>
      <c r="KR119" s="200">
        <v>0</v>
      </c>
      <c r="KT119">
        <v>0</v>
      </c>
      <c r="KX119">
        <v>1</v>
      </c>
      <c r="LA119">
        <v>1</v>
      </c>
      <c r="LC119">
        <v>0</v>
      </c>
      <c r="LF119" s="117"/>
      <c r="LG119">
        <v>50</v>
      </c>
      <c r="LH119" t="s">
        <v>1283</v>
      </c>
      <c r="LI119">
        <v>6</v>
      </c>
      <c r="LK119">
        <v>6</v>
      </c>
      <c r="LL119" s="139">
        <v>62379.115818558603</v>
      </c>
      <c r="LM119" s="139"/>
      <c r="LN119" s="200">
        <v>0</v>
      </c>
      <c r="LO119" s="200"/>
      <c r="LP119" s="200"/>
      <c r="LQ119" s="200">
        <v>0</v>
      </c>
      <c r="LR119" s="200">
        <v>0</v>
      </c>
      <c r="LT119">
        <f t="shared" si="307"/>
        <v>0</v>
      </c>
      <c r="LV119">
        <v>1</v>
      </c>
      <c r="LX119">
        <v>1</v>
      </c>
      <c r="MA119">
        <f t="shared" si="339"/>
        <v>1</v>
      </c>
      <c r="MC119">
        <f t="shared" si="340"/>
        <v>0</v>
      </c>
      <c r="MF119" s="117" t="s">
        <v>1189</v>
      </c>
      <c r="MG119">
        <v>50</v>
      </c>
      <c r="MH119" t="str">
        <f t="shared" si="341"/>
        <v>FALSE</v>
      </c>
      <c r="MI119">
        <f>ROUND(MARGIN!$J35,0)</f>
        <v>5</v>
      </c>
      <c r="MJ119">
        <f t="shared" si="342"/>
        <v>4</v>
      </c>
      <c r="MK119">
        <f t="shared" si="343"/>
        <v>5</v>
      </c>
      <c r="ML119" s="139">
        <f>MK119*10000*MARGIN!$G35/MARGIN!$D35</f>
        <v>51961.046912068567</v>
      </c>
      <c r="MM119" s="139"/>
      <c r="MN119" s="200">
        <f t="shared" si="344"/>
        <v>0</v>
      </c>
      <c r="MO119" s="200"/>
      <c r="MP119" s="200"/>
      <c r="MQ119" s="200">
        <f t="shared" si="311"/>
        <v>0</v>
      </c>
      <c r="MR119" s="200">
        <f t="shared" si="345"/>
        <v>0</v>
      </c>
      <c r="MT119">
        <f t="shared" si="313"/>
        <v>0</v>
      </c>
      <c r="MV119">
        <v>1</v>
      </c>
      <c r="MX119">
        <v>1</v>
      </c>
      <c r="NA119">
        <f t="shared" si="346"/>
        <v>1</v>
      </c>
      <c r="NC119">
        <f t="shared" si="347"/>
        <v>0</v>
      </c>
      <c r="NF119" s="117" t="s">
        <v>1189</v>
      </c>
      <c r="NG119">
        <v>50</v>
      </c>
      <c r="NH119" t="str">
        <f t="shared" si="348"/>
        <v>FALSE</v>
      </c>
      <c r="NI119">
        <f>ROUND(MARGIN!$J35,0)</f>
        <v>5</v>
      </c>
      <c r="NJ119">
        <f t="shared" si="349"/>
        <v>4</v>
      </c>
      <c r="NK119">
        <f t="shared" si="350"/>
        <v>5</v>
      </c>
      <c r="NL119" s="139">
        <f>NK119*10000*MARGIN!$G35/MARGIN!$D35</f>
        <v>51961.046912068567</v>
      </c>
      <c r="NM119" s="139"/>
      <c r="NN119" s="200">
        <f t="shared" si="351"/>
        <v>0</v>
      </c>
      <c r="NO119" s="200"/>
      <c r="NP119" s="200"/>
      <c r="NQ119" s="200">
        <f t="shared" si="317"/>
        <v>0</v>
      </c>
      <c r="NR119" s="200">
        <f t="shared" si="352"/>
        <v>0</v>
      </c>
      <c r="NT119">
        <f t="shared" si="319"/>
        <v>0</v>
      </c>
      <c r="NV119">
        <v>1</v>
      </c>
      <c r="NX119">
        <v>1</v>
      </c>
      <c r="OA119">
        <f t="shared" si="353"/>
        <v>1</v>
      </c>
      <c r="OC119">
        <f t="shared" si="354"/>
        <v>0</v>
      </c>
      <c r="OF119" s="117" t="s">
        <v>1189</v>
      </c>
      <c r="OG119">
        <v>50</v>
      </c>
      <c r="OH119" t="str">
        <f t="shared" si="355"/>
        <v>FALSE</v>
      </c>
      <c r="OI119">
        <f>ROUND(MARGIN!$J35,0)</f>
        <v>5</v>
      </c>
      <c r="OJ119">
        <f t="shared" si="356"/>
        <v>4</v>
      </c>
      <c r="OK119">
        <f t="shared" si="357"/>
        <v>5</v>
      </c>
      <c r="OL119" s="139">
        <f>OK119*10000*MARGIN!$G35/MARGIN!$D35</f>
        <v>51961.046912068567</v>
      </c>
      <c r="OM119" s="139"/>
      <c r="ON119" s="200">
        <f t="shared" si="358"/>
        <v>0</v>
      </c>
      <c r="OO119" s="200"/>
      <c r="OP119" s="200"/>
      <c r="OQ119" s="200">
        <f t="shared" si="323"/>
        <v>0</v>
      </c>
      <c r="OR119" s="200">
        <f t="shared" si="359"/>
        <v>0</v>
      </c>
    </row>
    <row r="120" spans="1:408" x14ac:dyDescent="0.25">
      <c r="A120" s="186" t="s">
        <v>1213</v>
      </c>
      <c r="B120" s="167" t="s">
        <v>17</v>
      </c>
      <c r="D120" s="117" t="s">
        <v>788</v>
      </c>
      <c r="E120">
        <v>50</v>
      </c>
      <c r="F120" t="e">
        <f>IF(#REF!="","FALSE","TRUE")</f>
        <v>#REF!</v>
      </c>
      <c r="G120">
        <f>ROUND(MARGIN!$J37,0)</f>
        <v>5</v>
      </c>
      <c r="I120" t="e">
        <f>-#REF!+J120</f>
        <v>#REF!</v>
      </c>
      <c r="J120">
        <v>-1</v>
      </c>
      <c r="K120" s="117" t="s">
        <v>788</v>
      </c>
      <c r="L120">
        <v>50</v>
      </c>
      <c r="M120" t="str">
        <f t="shared" si="273"/>
        <v>TRUE</v>
      </c>
      <c r="N120">
        <f>ROUND(MARGIN!$J37,0)</f>
        <v>5</v>
      </c>
      <c r="P120">
        <f t="shared" si="274"/>
        <v>2</v>
      </c>
      <c r="Q120">
        <v>1</v>
      </c>
      <c r="S120" t="str">
        <f>FORECAST!B61</f>
        <v>High: Jan // Low : Mar or Aug</v>
      </c>
      <c r="T120" s="117" t="s">
        <v>788</v>
      </c>
      <c r="U120">
        <v>50</v>
      </c>
      <c r="V120" t="str">
        <f t="shared" si="275"/>
        <v>TRUE</v>
      </c>
      <c r="W120">
        <f>ROUND(MARGIN!$J37,0)</f>
        <v>5</v>
      </c>
      <c r="Z120">
        <f t="shared" si="276"/>
        <v>-2</v>
      </c>
      <c r="AA120">
        <v>-1</v>
      </c>
      <c r="AB120">
        <v>-1</v>
      </c>
      <c r="AC120" t="s">
        <v>969</v>
      </c>
      <c r="AD120" s="117" t="s">
        <v>985</v>
      </c>
      <c r="AE120">
        <v>50</v>
      </c>
      <c r="AF120" t="str">
        <f t="shared" si="277"/>
        <v>TRUE</v>
      </c>
      <c r="AG120">
        <f>ROUND(MARGIN!$J37,0)</f>
        <v>5</v>
      </c>
      <c r="AH120">
        <f t="shared" si="278"/>
        <v>6</v>
      </c>
      <c r="AK120">
        <f t="shared" si="279"/>
        <v>0</v>
      </c>
      <c r="AL120">
        <v>-1</v>
      </c>
      <c r="AN120" t="s">
        <v>969</v>
      </c>
      <c r="AO120" s="117" t="s">
        <v>985</v>
      </c>
      <c r="AP120">
        <v>50</v>
      </c>
      <c r="AQ120" t="str">
        <f t="shared" si="280"/>
        <v>TRUE</v>
      </c>
      <c r="AR120">
        <f>ROUND(MARGIN!$J37,0)</f>
        <v>5</v>
      </c>
      <c r="AS120">
        <f t="shared" si="281"/>
        <v>5</v>
      </c>
      <c r="AV120">
        <f t="shared" si="282"/>
        <v>2</v>
      </c>
      <c r="AW120">
        <v>1</v>
      </c>
      <c r="AY120" t="s">
        <v>969</v>
      </c>
      <c r="AZ120" s="117" t="s">
        <v>985</v>
      </c>
      <c r="BA120">
        <v>50</v>
      </c>
      <c r="BB120" t="str">
        <f t="shared" si="283"/>
        <v>TRUE</v>
      </c>
      <c r="BC120">
        <f>ROUND(MARGIN!$J37,0)</f>
        <v>5</v>
      </c>
      <c r="BD120">
        <f t="shared" si="284"/>
        <v>5</v>
      </c>
      <c r="BG120">
        <f t="shared" si="285"/>
        <v>-1</v>
      </c>
      <c r="BK120" t="s">
        <v>969</v>
      </c>
      <c r="BL120" s="117" t="s">
        <v>985</v>
      </c>
      <c r="BM120">
        <v>50</v>
      </c>
      <c r="BN120" t="str">
        <f t="shared" si="286"/>
        <v>FALSE</v>
      </c>
      <c r="BO120">
        <f>ROUND(MARGIN!$J37,0)</f>
        <v>5</v>
      </c>
      <c r="BP120">
        <f t="shared" si="287"/>
        <v>5</v>
      </c>
      <c r="BT120">
        <f t="shared" si="288"/>
        <v>1</v>
      </c>
      <c r="BU120">
        <v>1</v>
      </c>
      <c r="BV120">
        <v>-1</v>
      </c>
      <c r="BW120">
        <v>1</v>
      </c>
      <c r="BX120">
        <f t="shared" si="289"/>
        <v>1</v>
      </c>
      <c r="BY120">
        <f t="shared" si="290"/>
        <v>0</v>
      </c>
      <c r="BZ120" s="187">
        <v>2.2282936000799999E-2</v>
      </c>
      <c r="CA120" s="117" t="s">
        <v>985</v>
      </c>
      <c r="CB120">
        <v>50</v>
      </c>
      <c r="CC120" t="str">
        <f t="shared" si="291"/>
        <v>TRUE</v>
      </c>
      <c r="CD120">
        <f>ROUND(MARGIN!$J36,0)</f>
        <v>7</v>
      </c>
      <c r="CE120">
        <f t="shared" si="292"/>
        <v>9</v>
      </c>
      <c r="CF120">
        <f t="shared" si="325"/>
        <v>7</v>
      </c>
      <c r="CG120" s="139">
        <f>CF120*10000*MARGIN!$G36/MARGIN!$D36</f>
        <v>49856.799999999996</v>
      </c>
      <c r="CH120" s="145">
        <f t="shared" si="293"/>
        <v>1110.9558836046854</v>
      </c>
      <c r="CI120" s="145">
        <f t="shared" si="294"/>
        <v>-1110.9558836046854</v>
      </c>
      <c r="CK120">
        <f t="shared" si="295"/>
        <v>-2</v>
      </c>
      <c r="CL120">
        <v>-1</v>
      </c>
      <c r="CM120">
        <v>-1</v>
      </c>
      <c r="CN120">
        <v>-1</v>
      </c>
      <c r="CO120">
        <f t="shared" si="296"/>
        <v>1</v>
      </c>
      <c r="CP120">
        <f t="shared" si="297"/>
        <v>1</v>
      </c>
      <c r="CQ120">
        <v>-5.8192999597699996E-3</v>
      </c>
      <c r="CR120" s="117" t="s">
        <v>1189</v>
      </c>
      <c r="CS120">
        <v>50</v>
      </c>
      <c r="CT120" t="str">
        <f t="shared" si="298"/>
        <v>TRUE</v>
      </c>
      <c r="CU120">
        <f>ROUND(MARGIN!$J36,0)</f>
        <v>7</v>
      </c>
      <c r="CV120">
        <f t="shared" si="326"/>
        <v>9</v>
      </c>
      <c r="CW120">
        <f t="shared" si="327"/>
        <v>7</v>
      </c>
      <c r="CX120" s="139">
        <f>CW120*10000*MARGIN!$G36/MARGIN!$D36</f>
        <v>49856.799999999996</v>
      </c>
      <c r="CY120" s="200">
        <f t="shared" si="299"/>
        <v>290.13167423426091</v>
      </c>
      <c r="CZ120" s="200">
        <f t="shared" si="300"/>
        <v>290.13167423426091</v>
      </c>
      <c r="DB120">
        <f t="shared" si="301"/>
        <v>0</v>
      </c>
      <c r="DC120">
        <v>-1</v>
      </c>
      <c r="DD120">
        <v>1</v>
      </c>
      <c r="DE120">
        <v>1</v>
      </c>
      <c r="DF120">
        <f t="shared" si="302"/>
        <v>0</v>
      </c>
      <c r="DG120">
        <f t="shared" si="303"/>
        <v>1</v>
      </c>
      <c r="DH120">
        <v>8.4693095922899995E-3</v>
      </c>
      <c r="DI120" s="117" t="s">
        <v>1189</v>
      </c>
      <c r="DJ120">
        <v>50</v>
      </c>
      <c r="DK120" t="str">
        <f t="shared" si="304"/>
        <v>TRUE</v>
      </c>
      <c r="DL120">
        <f>ROUND(MARGIN!$J36,0)</f>
        <v>7</v>
      </c>
      <c r="DM120">
        <f t="shared" si="328"/>
        <v>5</v>
      </c>
      <c r="DN120">
        <f t="shared" si="329"/>
        <v>7</v>
      </c>
      <c r="DO120" s="139">
        <f>DN120*10000*MARGIN!$G36/MARGIN!$D36</f>
        <v>49856.799999999996</v>
      </c>
      <c r="DP120" s="200">
        <f t="shared" si="305"/>
        <v>-422.25267448088402</v>
      </c>
      <c r="DQ120" s="200">
        <f t="shared" si="306"/>
        <v>422.25267448088402</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1283</v>
      </c>
      <c r="KI120">
        <v>8</v>
      </c>
      <c r="KJ120">
        <v>6</v>
      </c>
      <c r="KK120">
        <v>8</v>
      </c>
      <c r="KL120" s="139">
        <v>56889.599999999999</v>
      </c>
      <c r="KM120" s="139"/>
      <c r="KN120" s="200">
        <v>0</v>
      </c>
      <c r="KO120" s="200"/>
      <c r="KP120" s="200"/>
      <c r="KQ120" s="200">
        <v>0</v>
      </c>
      <c r="KR120" s="200">
        <v>0</v>
      </c>
      <c r="KT120">
        <v>0</v>
      </c>
      <c r="KX120">
        <v>1</v>
      </c>
      <c r="LA120">
        <v>1</v>
      </c>
      <c r="LC120">
        <v>0</v>
      </c>
      <c r="LF120" s="117"/>
      <c r="LG120">
        <v>50</v>
      </c>
      <c r="LH120" t="s">
        <v>1283</v>
      </c>
      <c r="LI120">
        <v>8</v>
      </c>
      <c r="LK120">
        <v>8</v>
      </c>
      <c r="LL120" s="139">
        <v>56889.599999999999</v>
      </c>
      <c r="LM120" s="139"/>
      <c r="LN120" s="200">
        <v>0</v>
      </c>
      <c r="LO120" s="200"/>
      <c r="LP120" s="200"/>
      <c r="LQ120" s="200">
        <v>0</v>
      </c>
      <c r="LR120" s="200">
        <v>0</v>
      </c>
      <c r="LT120">
        <f t="shared" si="307"/>
        <v>0</v>
      </c>
      <c r="LV120">
        <v>1</v>
      </c>
      <c r="LX120">
        <v>1</v>
      </c>
      <c r="MA120">
        <f t="shared" si="339"/>
        <v>1</v>
      </c>
      <c r="MC120">
        <f t="shared" si="340"/>
        <v>0</v>
      </c>
      <c r="MF120" s="117" t="s">
        <v>1189</v>
      </c>
      <c r="MG120">
        <v>50</v>
      </c>
      <c r="MH120" t="str">
        <f t="shared" si="341"/>
        <v>FALSE</v>
      </c>
      <c r="MI120">
        <f>ROUND(MARGIN!$J36,0)</f>
        <v>7</v>
      </c>
      <c r="MJ120">
        <f t="shared" si="342"/>
        <v>5</v>
      </c>
      <c r="MK120">
        <f t="shared" si="343"/>
        <v>7</v>
      </c>
      <c r="ML120" s="139">
        <f>MK120*10000*MARGIN!$G36/MARGIN!$D36</f>
        <v>49856.799999999996</v>
      </c>
      <c r="MM120" s="139"/>
      <c r="MN120" s="200">
        <f t="shared" si="344"/>
        <v>0</v>
      </c>
      <c r="MO120" s="200"/>
      <c r="MP120" s="200"/>
      <c r="MQ120" s="200">
        <f t="shared" si="311"/>
        <v>0</v>
      </c>
      <c r="MR120" s="200">
        <f t="shared" si="345"/>
        <v>0</v>
      </c>
      <c r="MT120">
        <f t="shared" si="313"/>
        <v>0</v>
      </c>
      <c r="MV120">
        <v>1</v>
      </c>
      <c r="MX120">
        <v>1</v>
      </c>
      <c r="NA120">
        <f t="shared" si="346"/>
        <v>1</v>
      </c>
      <c r="NC120">
        <f t="shared" si="347"/>
        <v>0</v>
      </c>
      <c r="NF120" s="117" t="s">
        <v>1189</v>
      </c>
      <c r="NG120">
        <v>50</v>
      </c>
      <c r="NH120" t="str">
        <f t="shared" si="348"/>
        <v>FALSE</v>
      </c>
      <c r="NI120">
        <f>ROUND(MARGIN!$J36,0)</f>
        <v>7</v>
      </c>
      <c r="NJ120">
        <f t="shared" si="349"/>
        <v>5</v>
      </c>
      <c r="NK120">
        <f t="shared" si="350"/>
        <v>7</v>
      </c>
      <c r="NL120" s="139">
        <f>NK120*10000*MARGIN!$G36/MARGIN!$D36</f>
        <v>49856.799999999996</v>
      </c>
      <c r="NM120" s="139"/>
      <c r="NN120" s="200">
        <f t="shared" si="351"/>
        <v>0</v>
      </c>
      <c r="NO120" s="200"/>
      <c r="NP120" s="200"/>
      <c r="NQ120" s="200">
        <f t="shared" si="317"/>
        <v>0</v>
      </c>
      <c r="NR120" s="200">
        <f t="shared" si="352"/>
        <v>0</v>
      </c>
      <c r="NT120">
        <f t="shared" si="319"/>
        <v>0</v>
      </c>
      <c r="NV120">
        <v>1</v>
      </c>
      <c r="NX120">
        <v>1</v>
      </c>
      <c r="OA120">
        <f t="shared" si="353"/>
        <v>1</v>
      </c>
      <c r="OC120">
        <f t="shared" si="354"/>
        <v>0</v>
      </c>
      <c r="OF120" s="117" t="s">
        <v>1189</v>
      </c>
      <c r="OG120">
        <v>50</v>
      </c>
      <c r="OH120" t="str">
        <f t="shared" si="355"/>
        <v>FALSE</v>
      </c>
      <c r="OI120">
        <f>ROUND(MARGIN!$J36,0)</f>
        <v>7</v>
      </c>
      <c r="OJ120">
        <f t="shared" si="356"/>
        <v>5</v>
      </c>
      <c r="OK120">
        <f t="shared" si="357"/>
        <v>7</v>
      </c>
      <c r="OL120" s="139">
        <f>OK120*10000*MARGIN!$G36/MARGIN!$D36</f>
        <v>49856.799999999996</v>
      </c>
      <c r="OM120" s="139"/>
      <c r="ON120" s="200">
        <f t="shared" si="358"/>
        <v>0</v>
      </c>
      <c r="OO120" s="200"/>
      <c r="OP120" s="200"/>
      <c r="OQ120" s="200">
        <f t="shared" si="323"/>
        <v>0</v>
      </c>
      <c r="OR120" s="200">
        <f t="shared" si="359"/>
        <v>0</v>
      </c>
    </row>
    <row r="121" spans="1:408" x14ac:dyDescent="0.25">
      <c r="A121" t="s">
        <v>1187</v>
      </c>
      <c r="B121" s="167" t="s">
        <v>16</v>
      </c>
      <c r="D121" s="117" t="s">
        <v>788</v>
      </c>
      <c r="E121">
        <v>50</v>
      </c>
      <c r="F121" t="e">
        <f>IF(#REF!="","FALSE","TRUE")</f>
        <v>#REF!</v>
      </c>
      <c r="G121">
        <f>ROUND(MARGIN!$J39,0)</f>
        <v>5</v>
      </c>
      <c r="I121" t="e">
        <f>-#REF!+J121</f>
        <v>#REF!</v>
      </c>
      <c r="J121">
        <v>-1</v>
      </c>
      <c r="K121" s="117" t="s">
        <v>788</v>
      </c>
      <c r="L121">
        <v>50</v>
      </c>
      <c r="M121" t="str">
        <f t="shared" si="273"/>
        <v>TRUE</v>
      </c>
      <c r="N121">
        <f>ROUND(MARGIN!$J39,0)</f>
        <v>5</v>
      </c>
      <c r="O121">
        <v>10</v>
      </c>
      <c r="P121">
        <f t="shared" si="274"/>
        <v>0</v>
      </c>
      <c r="Q121">
        <v>-1</v>
      </c>
      <c r="S121" t="s">
        <v>929</v>
      </c>
      <c r="T121" s="117" t="s">
        <v>788</v>
      </c>
      <c r="U121">
        <v>50</v>
      </c>
      <c r="V121" t="str">
        <f t="shared" si="275"/>
        <v>TRUE</v>
      </c>
      <c r="W121">
        <f>ROUND(MARGIN!$J39,0)</f>
        <v>5</v>
      </c>
      <c r="Z121">
        <f t="shared" si="276"/>
        <v>2</v>
      </c>
      <c r="AA121">
        <v>1</v>
      </c>
      <c r="AC121" t="s">
        <v>929</v>
      </c>
      <c r="AD121" s="117" t="s">
        <v>962</v>
      </c>
      <c r="AE121">
        <v>50</v>
      </c>
      <c r="AF121" t="str">
        <f t="shared" si="277"/>
        <v>TRUE</v>
      </c>
      <c r="AG121">
        <f>ROUND(MARGIN!$J39,0)</f>
        <v>5</v>
      </c>
      <c r="AH121">
        <f t="shared" si="278"/>
        <v>5</v>
      </c>
      <c r="AK121">
        <f t="shared" si="279"/>
        <v>-2</v>
      </c>
      <c r="AL121">
        <v>-1</v>
      </c>
      <c r="AN121" t="s">
        <v>929</v>
      </c>
      <c r="AO121" s="117" t="s">
        <v>962</v>
      </c>
      <c r="AP121">
        <v>50</v>
      </c>
      <c r="AQ121" t="str">
        <f t="shared" si="280"/>
        <v>TRUE</v>
      </c>
      <c r="AR121">
        <f>ROUND(MARGIN!$J39,0)</f>
        <v>5</v>
      </c>
      <c r="AS121">
        <f t="shared" si="281"/>
        <v>5</v>
      </c>
      <c r="AV121">
        <f t="shared" si="282"/>
        <v>2</v>
      </c>
      <c r="AW121">
        <v>1</v>
      </c>
      <c r="AY121" t="s">
        <v>929</v>
      </c>
      <c r="AZ121" s="117" t="s">
        <v>962</v>
      </c>
      <c r="BA121">
        <v>50</v>
      </c>
      <c r="BB121" t="str">
        <f t="shared" si="283"/>
        <v>TRUE</v>
      </c>
      <c r="BC121">
        <f>ROUND(MARGIN!$J39,0)</f>
        <v>5</v>
      </c>
      <c r="BD121">
        <f t="shared" si="284"/>
        <v>5</v>
      </c>
      <c r="BG121">
        <f t="shared" si="285"/>
        <v>-1</v>
      </c>
      <c r="BK121" t="s">
        <v>929</v>
      </c>
      <c r="BL121" s="117" t="s">
        <v>962</v>
      </c>
      <c r="BM121">
        <v>50</v>
      </c>
      <c r="BN121" t="str">
        <f t="shared" si="286"/>
        <v>FALSE</v>
      </c>
      <c r="BO121">
        <f>ROUND(MARGIN!$J39,0)</f>
        <v>5</v>
      </c>
      <c r="BP121">
        <f t="shared" si="287"/>
        <v>5</v>
      </c>
      <c r="BT121">
        <f t="shared" si="288"/>
        <v>1</v>
      </c>
      <c r="BU121">
        <v>1</v>
      </c>
      <c r="BV121">
        <v>-1</v>
      </c>
      <c r="BW121">
        <v>-1</v>
      </c>
      <c r="BX121">
        <f t="shared" si="289"/>
        <v>0</v>
      </c>
      <c r="BY121">
        <f t="shared" si="290"/>
        <v>1</v>
      </c>
      <c r="BZ121" s="187">
        <v>-1.4703060781400001E-2</v>
      </c>
      <c r="CA121" s="117" t="s">
        <v>962</v>
      </c>
      <c r="CB121">
        <v>50</v>
      </c>
      <c r="CC121" t="str">
        <f t="shared" si="291"/>
        <v>TRUE</v>
      </c>
      <c r="CD121">
        <f>ROUND(MARGIN!$J37,0)</f>
        <v>5</v>
      </c>
      <c r="CE121">
        <f t="shared" si="292"/>
        <v>4</v>
      </c>
      <c r="CF121">
        <f t="shared" si="325"/>
        <v>5</v>
      </c>
      <c r="CG121" s="139">
        <f>CF121*10000*MARGIN!$G37/MARGIN!$D37</f>
        <v>50000</v>
      </c>
      <c r="CH121" s="145">
        <f t="shared" si="293"/>
        <v>-735.15303907000009</v>
      </c>
      <c r="CI121" s="145">
        <f t="shared" si="294"/>
        <v>735.15303907000009</v>
      </c>
      <c r="CK121">
        <f t="shared" si="295"/>
        <v>-2</v>
      </c>
      <c r="CL121">
        <v>-1</v>
      </c>
      <c r="CM121">
        <v>-1</v>
      </c>
      <c r="CN121">
        <v>-1</v>
      </c>
      <c r="CO121">
        <f t="shared" si="296"/>
        <v>1</v>
      </c>
      <c r="CP121">
        <f t="shared" si="297"/>
        <v>1</v>
      </c>
      <c r="CQ121">
        <v>-5.4934355494999998E-3</v>
      </c>
      <c r="CR121" s="117" t="s">
        <v>1189</v>
      </c>
      <c r="CS121">
        <v>50</v>
      </c>
      <c r="CT121" t="str">
        <f t="shared" si="298"/>
        <v>TRUE</v>
      </c>
      <c r="CU121">
        <f>ROUND(MARGIN!$J37,0)</f>
        <v>5</v>
      </c>
      <c r="CV121">
        <f t="shared" si="326"/>
        <v>6</v>
      </c>
      <c r="CW121">
        <f t="shared" si="327"/>
        <v>5</v>
      </c>
      <c r="CX121" s="139">
        <f>CW121*10000*MARGIN!$G37/MARGIN!$D37</f>
        <v>50000</v>
      </c>
      <c r="CY121" s="200">
        <f t="shared" si="299"/>
        <v>274.671777475</v>
      </c>
      <c r="CZ121" s="200">
        <f t="shared" si="300"/>
        <v>274.671777475</v>
      </c>
      <c r="DB121">
        <f t="shared" si="301"/>
        <v>0</v>
      </c>
      <c r="DC121">
        <v>-1</v>
      </c>
      <c r="DD121">
        <v>1</v>
      </c>
      <c r="DE121">
        <v>-1</v>
      </c>
      <c r="DF121">
        <f t="shared" si="302"/>
        <v>1</v>
      </c>
      <c r="DG121">
        <f t="shared" si="303"/>
        <v>0</v>
      </c>
      <c r="DH121">
        <v>-5.4310300407100004E-3</v>
      </c>
      <c r="DI121" s="117" t="s">
        <v>1189</v>
      </c>
      <c r="DJ121">
        <v>50</v>
      </c>
      <c r="DK121" t="str">
        <f t="shared" si="304"/>
        <v>TRUE</v>
      </c>
      <c r="DL121">
        <f>ROUND(MARGIN!$J37,0)</f>
        <v>5</v>
      </c>
      <c r="DM121">
        <f t="shared" si="328"/>
        <v>4</v>
      </c>
      <c r="DN121">
        <f t="shared" si="329"/>
        <v>5</v>
      </c>
      <c r="DO121" s="139">
        <f>DN121*10000*MARGIN!$G37/MARGIN!$D37</f>
        <v>50000</v>
      </c>
      <c r="DP121" s="200">
        <f t="shared" si="305"/>
        <v>271.55150203549999</v>
      </c>
      <c r="DQ121" s="200">
        <f t="shared" si="306"/>
        <v>-271.55150203549999</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1283</v>
      </c>
      <c r="KI121">
        <v>6</v>
      </c>
      <c r="KJ121">
        <v>5</v>
      </c>
      <c r="KK121">
        <v>6</v>
      </c>
      <c r="KL121" s="139">
        <v>60000</v>
      </c>
      <c r="KM121" s="139"/>
      <c r="KN121" s="200">
        <v>0</v>
      </c>
      <c r="KO121" s="200"/>
      <c r="KP121" s="200"/>
      <c r="KQ121" s="200">
        <v>0</v>
      </c>
      <c r="KR121" s="200">
        <v>0</v>
      </c>
      <c r="KT121">
        <v>0</v>
      </c>
      <c r="KX121">
        <v>-1</v>
      </c>
      <c r="LA121">
        <v>1</v>
      </c>
      <c r="LC121">
        <v>0</v>
      </c>
      <c r="LF121" s="117"/>
      <c r="LG121">
        <v>50</v>
      </c>
      <c r="LH121" t="s">
        <v>1283</v>
      </c>
      <c r="LI121">
        <v>6</v>
      </c>
      <c r="LK121">
        <v>6</v>
      </c>
      <c r="LL121" s="139">
        <v>60000</v>
      </c>
      <c r="LM121" s="139"/>
      <c r="LN121" s="200">
        <v>0</v>
      </c>
      <c r="LO121" s="200"/>
      <c r="LP121" s="200"/>
      <c r="LQ121" s="200">
        <v>0</v>
      </c>
      <c r="LR121" s="200">
        <v>0</v>
      </c>
      <c r="LT121">
        <f t="shared" si="307"/>
        <v>0</v>
      </c>
      <c r="LV121">
        <v>-1</v>
      </c>
      <c r="LX121">
        <v>-1</v>
      </c>
      <c r="MA121">
        <f t="shared" si="339"/>
        <v>1</v>
      </c>
      <c r="MC121">
        <f t="shared" si="340"/>
        <v>0</v>
      </c>
      <c r="MF121" s="117" t="s">
        <v>1189</v>
      </c>
      <c r="MG121">
        <v>50</v>
      </c>
      <c r="MH121" t="str">
        <f t="shared" si="341"/>
        <v>FALSE</v>
      </c>
      <c r="MI121">
        <f>ROUND(MARGIN!$J37,0)</f>
        <v>5</v>
      </c>
      <c r="MJ121">
        <f t="shared" si="342"/>
        <v>4</v>
      </c>
      <c r="MK121">
        <f t="shared" si="343"/>
        <v>5</v>
      </c>
      <c r="ML121" s="139">
        <f>MK121*10000*MARGIN!$G37/MARGIN!$D37</f>
        <v>50000</v>
      </c>
      <c r="MM121" s="139"/>
      <c r="MN121" s="200">
        <f t="shared" si="344"/>
        <v>0</v>
      </c>
      <c r="MO121" s="200"/>
      <c r="MP121" s="200"/>
      <c r="MQ121" s="200">
        <f t="shared" si="311"/>
        <v>0</v>
      </c>
      <c r="MR121" s="200">
        <f t="shared" si="345"/>
        <v>0</v>
      </c>
      <c r="MT121">
        <f t="shared" si="313"/>
        <v>0</v>
      </c>
      <c r="MV121">
        <v>-1</v>
      </c>
      <c r="MX121">
        <v>-1</v>
      </c>
      <c r="NA121">
        <f t="shared" si="346"/>
        <v>1</v>
      </c>
      <c r="NC121">
        <f t="shared" si="347"/>
        <v>0</v>
      </c>
      <c r="NF121" s="117" t="s">
        <v>1189</v>
      </c>
      <c r="NG121">
        <v>50</v>
      </c>
      <c r="NH121" t="str">
        <f t="shared" si="348"/>
        <v>FALSE</v>
      </c>
      <c r="NI121">
        <f>ROUND(MARGIN!$J37,0)</f>
        <v>5</v>
      </c>
      <c r="NJ121">
        <f t="shared" si="349"/>
        <v>4</v>
      </c>
      <c r="NK121">
        <f t="shared" si="350"/>
        <v>5</v>
      </c>
      <c r="NL121" s="139">
        <f>NK121*10000*MARGIN!$G37/MARGIN!$D37</f>
        <v>50000</v>
      </c>
      <c r="NM121" s="139"/>
      <c r="NN121" s="200">
        <f t="shared" si="351"/>
        <v>0</v>
      </c>
      <c r="NO121" s="200"/>
      <c r="NP121" s="200"/>
      <c r="NQ121" s="200">
        <f t="shared" si="317"/>
        <v>0</v>
      </c>
      <c r="NR121" s="200">
        <f t="shared" si="352"/>
        <v>0</v>
      </c>
      <c r="NT121">
        <f t="shared" si="319"/>
        <v>0</v>
      </c>
      <c r="NV121">
        <v>-1</v>
      </c>
      <c r="NX121">
        <v>-1</v>
      </c>
      <c r="OA121">
        <f t="shared" si="353"/>
        <v>1</v>
      </c>
      <c r="OC121">
        <f t="shared" si="354"/>
        <v>0</v>
      </c>
      <c r="OF121" s="117" t="s">
        <v>1189</v>
      </c>
      <c r="OG121">
        <v>50</v>
      </c>
      <c r="OH121" t="str">
        <f t="shared" si="355"/>
        <v>FALSE</v>
      </c>
      <c r="OI121">
        <f>ROUND(MARGIN!$J37,0)</f>
        <v>5</v>
      </c>
      <c r="OJ121">
        <f t="shared" si="356"/>
        <v>4</v>
      </c>
      <c r="OK121">
        <f t="shared" si="357"/>
        <v>5</v>
      </c>
      <c r="OL121" s="139">
        <f>OK121*10000*MARGIN!$G37/MARGIN!$D37</f>
        <v>50000</v>
      </c>
      <c r="OM121" s="139"/>
      <c r="ON121" s="200">
        <f t="shared" si="358"/>
        <v>0</v>
      </c>
      <c r="OO121" s="200"/>
      <c r="OP121" s="200"/>
      <c r="OQ121" s="200">
        <f t="shared" si="323"/>
        <v>0</v>
      </c>
      <c r="OR121" s="200">
        <f t="shared" si="359"/>
        <v>0</v>
      </c>
    </row>
    <row r="122" spans="1:408" x14ac:dyDescent="0.25">
      <c r="A122" t="s">
        <v>1186</v>
      </c>
      <c r="B122" s="167" t="s">
        <v>15</v>
      </c>
      <c r="D122" s="117" t="s">
        <v>788</v>
      </c>
      <c r="E122">
        <v>50</v>
      </c>
      <c r="F122" t="e">
        <f>IF(#REF!="","FALSE","TRUE")</f>
        <v>#REF!</v>
      </c>
      <c r="G122">
        <f>ROUND(MARGIN!$J38,0)</f>
        <v>5</v>
      </c>
      <c r="I122" t="e">
        <f>-#REF!+J122</f>
        <v>#REF!</v>
      </c>
      <c r="J122">
        <v>1</v>
      </c>
      <c r="K122" s="117" t="s">
        <v>788</v>
      </c>
      <c r="L122">
        <v>50</v>
      </c>
      <c r="M122" t="str">
        <f t="shared" si="273"/>
        <v>TRUE</v>
      </c>
      <c r="N122">
        <f>ROUND(MARGIN!$J38,0)</f>
        <v>5</v>
      </c>
      <c r="P122">
        <f t="shared" si="274"/>
        <v>0</v>
      </c>
      <c r="Q122">
        <v>1</v>
      </c>
      <c r="R122">
        <v>-1</v>
      </c>
      <c r="S122" t="s">
        <v>943</v>
      </c>
      <c r="T122" s="117" t="s">
        <v>788</v>
      </c>
      <c r="U122">
        <v>50</v>
      </c>
      <c r="V122" t="str">
        <f t="shared" si="275"/>
        <v>TRUE</v>
      </c>
      <c r="W122">
        <f>ROUND(MARGIN!$J38,0)</f>
        <v>5</v>
      </c>
      <c r="Z122">
        <f t="shared" si="276"/>
        <v>0</v>
      </c>
      <c r="AA122">
        <v>1</v>
      </c>
      <c r="AB122">
        <v>1</v>
      </c>
      <c r="AC122" t="s">
        <v>970</v>
      </c>
      <c r="AD122" s="117" t="s">
        <v>32</v>
      </c>
      <c r="AE122">
        <v>50</v>
      </c>
      <c r="AF122" t="str">
        <f t="shared" si="277"/>
        <v>TRUE</v>
      </c>
      <c r="AG122">
        <f>ROUND(MARGIN!$J38,0)</f>
        <v>5</v>
      </c>
      <c r="AH122">
        <f t="shared" si="278"/>
        <v>6</v>
      </c>
      <c r="AK122">
        <f t="shared" si="279"/>
        <v>0</v>
      </c>
      <c r="AL122">
        <v>1</v>
      </c>
      <c r="AM122">
        <v>1</v>
      </c>
      <c r="AN122" t="s">
        <v>970</v>
      </c>
      <c r="AO122" s="117" t="s">
        <v>32</v>
      </c>
      <c r="AP122">
        <v>50</v>
      </c>
      <c r="AQ122" t="str">
        <f t="shared" si="280"/>
        <v>TRUE</v>
      </c>
      <c r="AR122">
        <f>ROUND(MARGIN!$J38,0)</f>
        <v>5</v>
      </c>
      <c r="AS122">
        <f t="shared" si="281"/>
        <v>6</v>
      </c>
      <c r="AV122">
        <f t="shared" si="282"/>
        <v>0</v>
      </c>
      <c r="AW122">
        <v>1</v>
      </c>
      <c r="AY122" t="s">
        <v>970</v>
      </c>
      <c r="AZ122" s="118" t="s">
        <v>962</v>
      </c>
      <c r="BA122">
        <v>50</v>
      </c>
      <c r="BB122" t="str">
        <f t="shared" si="283"/>
        <v>TRUE</v>
      </c>
      <c r="BC122">
        <f>ROUND(MARGIN!$J38,0)</f>
        <v>5</v>
      </c>
      <c r="BD122">
        <f t="shared" si="284"/>
        <v>5</v>
      </c>
      <c r="BG122">
        <f t="shared" si="285"/>
        <v>-1</v>
      </c>
      <c r="BK122" t="s">
        <v>970</v>
      </c>
      <c r="BL122" s="118" t="s">
        <v>962</v>
      </c>
      <c r="BM122">
        <v>50</v>
      </c>
      <c r="BN122" t="str">
        <f t="shared" si="286"/>
        <v>FALSE</v>
      </c>
      <c r="BO122">
        <f>ROUND(MARGIN!$J38,0)</f>
        <v>5</v>
      </c>
      <c r="BP122">
        <f t="shared" si="287"/>
        <v>5</v>
      </c>
      <c r="BT122">
        <f t="shared" si="288"/>
        <v>1</v>
      </c>
      <c r="BU122">
        <v>1</v>
      </c>
      <c r="BV122">
        <v>-1</v>
      </c>
      <c r="BW122">
        <v>-1</v>
      </c>
      <c r="BX122">
        <f t="shared" si="289"/>
        <v>0</v>
      </c>
      <c r="BY122">
        <f t="shared" si="290"/>
        <v>1</v>
      </c>
      <c r="BZ122" s="187">
        <v>-1.18205836986E-2</v>
      </c>
      <c r="CA122" s="118" t="s">
        <v>962</v>
      </c>
      <c r="CB122">
        <v>50</v>
      </c>
      <c r="CC122" t="str">
        <f t="shared" si="291"/>
        <v>TRUE</v>
      </c>
      <c r="CD122">
        <f>ROUND(MARGIN!$J38,0)</f>
        <v>5</v>
      </c>
      <c r="CE122">
        <f t="shared" si="292"/>
        <v>4</v>
      </c>
      <c r="CF122">
        <f t="shared" si="325"/>
        <v>5</v>
      </c>
      <c r="CG122" s="139">
        <f>CF122*10000*MARGIN!$G38/MARGIN!$D38</f>
        <v>50000</v>
      </c>
      <c r="CH122" s="145">
        <f t="shared" si="293"/>
        <v>-591.02918493000004</v>
      </c>
      <c r="CI122" s="145">
        <f t="shared" si="294"/>
        <v>591.02918493000004</v>
      </c>
      <c r="CK122">
        <f t="shared" si="295"/>
        <v>-2</v>
      </c>
      <c r="CL122">
        <v>-1</v>
      </c>
      <c r="CM122">
        <v>-1</v>
      </c>
      <c r="CN122">
        <v>-1</v>
      </c>
      <c r="CO122">
        <f t="shared" si="296"/>
        <v>1</v>
      </c>
      <c r="CP122">
        <f t="shared" si="297"/>
        <v>1</v>
      </c>
      <c r="CQ122">
        <v>-9.6437678695599997E-3</v>
      </c>
      <c r="CR122" s="118" t="s">
        <v>1189</v>
      </c>
      <c r="CS122">
        <v>50</v>
      </c>
      <c r="CT122" t="str">
        <f t="shared" si="298"/>
        <v>TRUE</v>
      </c>
      <c r="CU122">
        <f>ROUND(MARGIN!$J38,0)</f>
        <v>5</v>
      </c>
      <c r="CV122">
        <f t="shared" si="326"/>
        <v>6</v>
      </c>
      <c r="CW122">
        <f t="shared" si="327"/>
        <v>5</v>
      </c>
      <c r="CX122" s="139">
        <f>CW122*10000*MARGIN!$G38/MARGIN!$D38</f>
        <v>50000</v>
      </c>
      <c r="CY122" s="200">
        <f t="shared" si="299"/>
        <v>482.18839347799997</v>
      </c>
      <c r="CZ122" s="200">
        <f t="shared" si="300"/>
        <v>482.18839347799997</v>
      </c>
      <c r="DB122">
        <f t="shared" si="301"/>
        <v>0</v>
      </c>
      <c r="DC122">
        <v>-1</v>
      </c>
      <c r="DD122">
        <v>1</v>
      </c>
      <c r="DE122">
        <v>-1</v>
      </c>
      <c r="DF122">
        <f t="shared" si="302"/>
        <v>1</v>
      </c>
      <c r="DG122">
        <f t="shared" si="303"/>
        <v>0</v>
      </c>
      <c r="DH122">
        <v>-6.3825470888400002E-3</v>
      </c>
      <c r="DI122" s="118" t="s">
        <v>1189</v>
      </c>
      <c r="DJ122">
        <v>50</v>
      </c>
      <c r="DK122" t="str">
        <f t="shared" si="304"/>
        <v>TRUE</v>
      </c>
      <c r="DL122">
        <f>ROUND(MARGIN!$J38,0)</f>
        <v>5</v>
      </c>
      <c r="DM122">
        <f t="shared" si="328"/>
        <v>4</v>
      </c>
      <c r="DN122">
        <f t="shared" si="329"/>
        <v>5</v>
      </c>
      <c r="DO122" s="139">
        <f>DN122*10000*MARGIN!$G38/MARGIN!$D38</f>
        <v>50000</v>
      </c>
      <c r="DP122" s="200">
        <f t="shared" si="305"/>
        <v>319.12735444200001</v>
      </c>
      <c r="DQ122" s="200">
        <f t="shared" si="306"/>
        <v>-319.12735444200001</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1283</v>
      </c>
      <c r="KI122">
        <v>6</v>
      </c>
      <c r="KJ122">
        <v>5</v>
      </c>
      <c r="KK122">
        <v>6</v>
      </c>
      <c r="KL122" s="139">
        <v>60000</v>
      </c>
      <c r="KM122" s="139"/>
      <c r="KN122" s="200">
        <v>0</v>
      </c>
      <c r="KO122" s="200"/>
      <c r="KP122" s="200"/>
      <c r="KQ122" s="200">
        <v>0</v>
      </c>
      <c r="KR122" s="200">
        <v>0</v>
      </c>
      <c r="KT122">
        <v>0</v>
      </c>
      <c r="KX122">
        <v>-1</v>
      </c>
      <c r="LA122">
        <v>1</v>
      </c>
      <c r="LC122">
        <v>0</v>
      </c>
      <c r="LF122" s="118"/>
      <c r="LG122">
        <v>50</v>
      </c>
      <c r="LH122" t="s">
        <v>1283</v>
      </c>
      <c r="LI122">
        <v>6</v>
      </c>
      <c r="LK122">
        <v>6</v>
      </c>
      <c r="LL122" s="139">
        <v>60000</v>
      </c>
      <c r="LM122" s="139"/>
      <c r="LN122" s="200">
        <v>0</v>
      </c>
      <c r="LO122" s="200"/>
      <c r="LP122" s="200"/>
      <c r="LQ122" s="200">
        <v>0</v>
      </c>
      <c r="LR122" s="200">
        <v>0</v>
      </c>
      <c r="LT122">
        <f t="shared" si="307"/>
        <v>0</v>
      </c>
      <c r="LV122">
        <v>-1</v>
      </c>
      <c r="LX122">
        <v>-1</v>
      </c>
      <c r="MA122">
        <f t="shared" si="339"/>
        <v>1</v>
      </c>
      <c r="MC122">
        <f t="shared" si="340"/>
        <v>0</v>
      </c>
      <c r="MF122" s="118" t="s">
        <v>1189</v>
      </c>
      <c r="MG122">
        <v>50</v>
      </c>
      <c r="MH122" t="str">
        <f t="shared" si="341"/>
        <v>FALSE</v>
      </c>
      <c r="MI122">
        <f>ROUND(MARGIN!$J38,0)</f>
        <v>5</v>
      </c>
      <c r="MJ122">
        <f t="shared" si="342"/>
        <v>4</v>
      </c>
      <c r="MK122">
        <f t="shared" si="343"/>
        <v>5</v>
      </c>
      <c r="ML122" s="139">
        <f>MK122*10000*MARGIN!$G38/MARGIN!$D38</f>
        <v>50000</v>
      </c>
      <c r="MM122" s="139"/>
      <c r="MN122" s="200">
        <f t="shared" si="344"/>
        <v>0</v>
      </c>
      <c r="MO122" s="200"/>
      <c r="MP122" s="200"/>
      <c r="MQ122" s="200">
        <f t="shared" si="311"/>
        <v>0</v>
      </c>
      <c r="MR122" s="200">
        <f t="shared" si="345"/>
        <v>0</v>
      </c>
      <c r="MT122">
        <f t="shared" si="313"/>
        <v>0</v>
      </c>
      <c r="MV122">
        <v>-1</v>
      </c>
      <c r="MX122">
        <v>-1</v>
      </c>
      <c r="NA122">
        <f t="shared" si="346"/>
        <v>1</v>
      </c>
      <c r="NC122">
        <f t="shared" si="347"/>
        <v>0</v>
      </c>
      <c r="NF122" s="118" t="s">
        <v>1189</v>
      </c>
      <c r="NG122">
        <v>50</v>
      </c>
      <c r="NH122" t="str">
        <f t="shared" si="348"/>
        <v>FALSE</v>
      </c>
      <c r="NI122">
        <f>ROUND(MARGIN!$J38,0)</f>
        <v>5</v>
      </c>
      <c r="NJ122">
        <f t="shared" si="349"/>
        <v>4</v>
      </c>
      <c r="NK122">
        <f t="shared" si="350"/>
        <v>5</v>
      </c>
      <c r="NL122" s="139">
        <f>NK122*10000*MARGIN!$G38/MARGIN!$D38</f>
        <v>50000</v>
      </c>
      <c r="NM122" s="139"/>
      <c r="NN122" s="200">
        <f t="shared" si="351"/>
        <v>0</v>
      </c>
      <c r="NO122" s="200"/>
      <c r="NP122" s="200"/>
      <c r="NQ122" s="200">
        <f t="shared" si="317"/>
        <v>0</v>
      </c>
      <c r="NR122" s="200">
        <f t="shared" si="352"/>
        <v>0</v>
      </c>
      <c r="NT122">
        <f t="shared" si="319"/>
        <v>0</v>
      </c>
      <c r="NV122">
        <v>-1</v>
      </c>
      <c r="NX122">
        <v>-1</v>
      </c>
      <c r="OA122">
        <f t="shared" si="353"/>
        <v>1</v>
      </c>
      <c r="OC122">
        <f t="shared" si="354"/>
        <v>0</v>
      </c>
      <c r="OF122" s="118" t="s">
        <v>1189</v>
      </c>
      <c r="OG122">
        <v>50</v>
      </c>
      <c r="OH122" t="str">
        <f t="shared" si="355"/>
        <v>FALSE</v>
      </c>
      <c r="OI122">
        <f>ROUND(MARGIN!$J38,0)</f>
        <v>5</v>
      </c>
      <c r="OJ122">
        <f t="shared" si="356"/>
        <v>4</v>
      </c>
      <c r="OK122">
        <f t="shared" si="357"/>
        <v>5</v>
      </c>
      <c r="OL122" s="139">
        <f>OK122*10000*MARGIN!$G38/MARGIN!$D38</f>
        <v>50000</v>
      </c>
      <c r="OM122" s="139"/>
      <c r="ON122" s="200">
        <f t="shared" si="358"/>
        <v>0</v>
      </c>
      <c r="OO122" s="200"/>
      <c r="OP122" s="200"/>
      <c r="OQ122" s="200">
        <f t="shared" si="323"/>
        <v>0</v>
      </c>
      <c r="OR122" s="200">
        <f t="shared" si="359"/>
        <v>0</v>
      </c>
    </row>
    <row r="123" spans="1:408" x14ac:dyDescent="0.25">
      <c r="A123" t="s">
        <v>1188</v>
      </c>
      <c r="B123" s="167" t="s">
        <v>8</v>
      </c>
      <c r="D123" s="117" t="s">
        <v>788</v>
      </c>
      <c r="E123">
        <v>50</v>
      </c>
      <c r="F123" t="e">
        <f>IF(#REF!="","FALSE","TRUE")</f>
        <v>#REF!</v>
      </c>
      <c r="G123">
        <f>ROUND(MARGIN!$J18,0)</f>
        <v>7</v>
      </c>
      <c r="I123" t="e">
        <f>-#REF!+J123</f>
        <v>#REF!</v>
      </c>
      <c r="J123">
        <v>1</v>
      </c>
      <c r="K123" s="117" t="s">
        <v>788</v>
      </c>
      <c r="L123">
        <v>50</v>
      </c>
      <c r="M123" t="str">
        <f t="shared" si="273"/>
        <v>TRUE</v>
      </c>
      <c r="N123">
        <f>ROUND(MARGIN!$J18,0)</f>
        <v>7</v>
      </c>
      <c r="P123">
        <f t="shared" si="274"/>
        <v>0</v>
      </c>
      <c r="Q123">
        <v>1</v>
      </c>
      <c r="R123">
        <v>1</v>
      </c>
      <c r="S123" t="s">
        <v>944</v>
      </c>
      <c r="T123" s="117" t="s">
        <v>788</v>
      </c>
      <c r="U123">
        <v>50</v>
      </c>
      <c r="V123" t="str">
        <f t="shared" si="275"/>
        <v>TRUE</v>
      </c>
      <c r="W123">
        <f>ROUND(MARGIN!$J18,0)</f>
        <v>7</v>
      </c>
      <c r="Z123">
        <f t="shared" si="276"/>
        <v>0</v>
      </c>
      <c r="AA123">
        <v>1</v>
      </c>
      <c r="AC123" t="s">
        <v>944</v>
      </c>
      <c r="AD123" s="117" t="s">
        <v>962</v>
      </c>
      <c r="AE123">
        <v>50</v>
      </c>
      <c r="AF123" t="str">
        <f t="shared" si="277"/>
        <v>TRUE</v>
      </c>
      <c r="AG123">
        <f>ROUND(MARGIN!$J18,0)</f>
        <v>7</v>
      </c>
      <c r="AH123">
        <f t="shared" si="278"/>
        <v>7</v>
      </c>
      <c r="AK123">
        <f t="shared" si="279"/>
        <v>0</v>
      </c>
      <c r="AL123">
        <v>1</v>
      </c>
      <c r="AN123" t="s">
        <v>944</v>
      </c>
      <c r="AO123" s="117" t="s">
        <v>962</v>
      </c>
      <c r="AP123">
        <v>50</v>
      </c>
      <c r="AQ123" t="str">
        <f t="shared" si="280"/>
        <v>TRUE</v>
      </c>
      <c r="AR123">
        <f>ROUND(MARGIN!$J18,0)</f>
        <v>7</v>
      </c>
      <c r="AS123">
        <f t="shared" si="281"/>
        <v>7</v>
      </c>
      <c r="AV123">
        <f t="shared" si="282"/>
        <v>0</v>
      </c>
      <c r="AW123">
        <v>1</v>
      </c>
      <c r="AY123" t="s">
        <v>944</v>
      </c>
      <c r="AZ123" s="117" t="s">
        <v>962</v>
      </c>
      <c r="BA123">
        <v>50</v>
      </c>
      <c r="BB123" t="str">
        <f t="shared" si="283"/>
        <v>TRUE</v>
      </c>
      <c r="BC123">
        <f>ROUND(MARGIN!$J18,0)</f>
        <v>7</v>
      </c>
      <c r="BD123">
        <f t="shared" si="284"/>
        <v>7</v>
      </c>
      <c r="BG123">
        <f t="shared" si="285"/>
        <v>-1</v>
      </c>
      <c r="BK123" t="s">
        <v>944</v>
      </c>
      <c r="BL123" s="117" t="s">
        <v>962</v>
      </c>
      <c r="BM123">
        <v>50</v>
      </c>
      <c r="BN123" t="str">
        <f t="shared" si="286"/>
        <v>FALSE</v>
      </c>
      <c r="BO123">
        <f>ROUND(MARGIN!$J18,0)</f>
        <v>7</v>
      </c>
      <c r="BP123">
        <f t="shared" si="287"/>
        <v>7</v>
      </c>
      <c r="BT123">
        <f t="shared" si="288"/>
        <v>-1</v>
      </c>
      <c r="BU123">
        <v>-1</v>
      </c>
      <c r="BV123">
        <v>-1</v>
      </c>
      <c r="BW123">
        <v>-1</v>
      </c>
      <c r="BX123">
        <f t="shared" si="289"/>
        <v>1</v>
      </c>
      <c r="BY123">
        <f t="shared" si="290"/>
        <v>1</v>
      </c>
      <c r="BZ123" s="187">
        <v>-2.1595355758499999E-2</v>
      </c>
      <c r="CA123" s="117" t="s">
        <v>962</v>
      </c>
      <c r="CB123">
        <v>50</v>
      </c>
      <c r="CC123" t="str">
        <f t="shared" si="291"/>
        <v>TRUE</v>
      </c>
      <c r="CD123">
        <f>ROUND(MARGIN!$J39,0)</f>
        <v>5</v>
      </c>
      <c r="CE123">
        <f t="shared" si="292"/>
        <v>6</v>
      </c>
      <c r="CF123">
        <f t="shared" si="325"/>
        <v>5</v>
      </c>
      <c r="CG123" s="139">
        <f>CF123*10000*MARGIN!$G39/MARGIN!$D39</f>
        <v>50000</v>
      </c>
      <c r="CH123" s="145">
        <f t="shared" si="293"/>
        <v>1079.767787925</v>
      </c>
      <c r="CI123" s="145">
        <f t="shared" si="294"/>
        <v>1079.767787925</v>
      </c>
      <c r="CK123">
        <f t="shared" si="295"/>
        <v>0</v>
      </c>
      <c r="CL123">
        <v>-1</v>
      </c>
      <c r="CM123">
        <v>-1</v>
      </c>
      <c r="CN123">
        <v>1</v>
      </c>
      <c r="CO123">
        <f t="shared" si="296"/>
        <v>0</v>
      </c>
      <c r="CP123">
        <f t="shared" si="297"/>
        <v>0</v>
      </c>
      <c r="CQ123">
        <v>9.6418344834099997E-3</v>
      </c>
      <c r="CR123" s="117" t="s">
        <v>1189</v>
      </c>
      <c r="CS123">
        <v>50</v>
      </c>
      <c r="CT123" t="str">
        <f t="shared" si="298"/>
        <v>TRUE</v>
      </c>
      <c r="CU123">
        <f>ROUND(MARGIN!$J39,0)</f>
        <v>5</v>
      </c>
      <c r="CV123">
        <f t="shared" si="326"/>
        <v>6</v>
      </c>
      <c r="CW123">
        <f t="shared" si="327"/>
        <v>5</v>
      </c>
      <c r="CX123" s="139">
        <f>CW123*10000*MARGIN!$G39/MARGIN!$D39</f>
        <v>50000</v>
      </c>
      <c r="CY123" s="200">
        <f t="shared" si="299"/>
        <v>-482.09172417049996</v>
      </c>
      <c r="CZ123" s="200">
        <f t="shared" si="300"/>
        <v>-482.09172417049996</v>
      </c>
      <c r="DB123">
        <f t="shared" si="301"/>
        <v>2</v>
      </c>
      <c r="DC123">
        <v>1</v>
      </c>
      <c r="DD123">
        <v>-1</v>
      </c>
      <c r="DE123">
        <v>-1</v>
      </c>
      <c r="DF123">
        <f t="shared" si="302"/>
        <v>0</v>
      </c>
      <c r="DG123">
        <f t="shared" si="303"/>
        <v>1</v>
      </c>
      <c r="DH123">
        <v>-1.89693329118E-3</v>
      </c>
      <c r="DI123" s="117" t="s">
        <v>1189</v>
      </c>
      <c r="DJ123">
        <v>50</v>
      </c>
      <c r="DK123" t="str">
        <f t="shared" si="304"/>
        <v>TRUE</v>
      </c>
      <c r="DL123">
        <f>ROUND(MARGIN!$J39,0)</f>
        <v>5</v>
      </c>
      <c r="DM123">
        <f t="shared" si="328"/>
        <v>4</v>
      </c>
      <c r="DN123">
        <f t="shared" si="329"/>
        <v>5</v>
      </c>
      <c r="DO123" s="139">
        <f>DN123*10000*MARGIN!$G39/MARGIN!$D39</f>
        <v>50000</v>
      </c>
      <c r="DP123" s="200">
        <f t="shared" si="305"/>
        <v>-94.846664559000004</v>
      </c>
      <c r="DQ123" s="200">
        <f t="shared" si="306"/>
        <v>94.846664559000004</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1283</v>
      </c>
      <c r="KI123">
        <v>6</v>
      </c>
      <c r="KJ123">
        <v>5</v>
      </c>
      <c r="KK123">
        <v>6</v>
      </c>
      <c r="KL123" s="139">
        <v>60000</v>
      </c>
      <c r="KM123" s="139"/>
      <c r="KN123" s="200">
        <v>0</v>
      </c>
      <c r="KO123" s="200"/>
      <c r="KP123" s="200"/>
      <c r="KQ123" s="200">
        <v>0</v>
      </c>
      <c r="KR123" s="200">
        <v>0</v>
      </c>
      <c r="KT123">
        <v>0</v>
      </c>
      <c r="KX123">
        <v>-1</v>
      </c>
      <c r="LA123">
        <v>1</v>
      </c>
      <c r="LC123">
        <v>0</v>
      </c>
      <c r="LF123" s="117"/>
      <c r="LG123">
        <v>50</v>
      </c>
      <c r="LH123" t="s">
        <v>1283</v>
      </c>
      <c r="LI123">
        <v>6</v>
      </c>
      <c r="LK123">
        <v>6</v>
      </c>
      <c r="LL123" s="139">
        <v>60000</v>
      </c>
      <c r="LM123" s="139"/>
      <c r="LN123" s="200">
        <v>0</v>
      </c>
      <c r="LO123" s="200"/>
      <c r="LP123" s="200"/>
      <c r="LQ123" s="200">
        <v>0</v>
      </c>
      <c r="LR123" s="200">
        <v>0</v>
      </c>
      <c r="LT123">
        <f t="shared" si="307"/>
        <v>0</v>
      </c>
      <c r="LV123">
        <v>-1</v>
      </c>
      <c r="LX123">
        <v>-1</v>
      </c>
      <c r="MA123">
        <f t="shared" si="339"/>
        <v>1</v>
      </c>
      <c r="MC123">
        <f t="shared" si="340"/>
        <v>0</v>
      </c>
      <c r="MF123" s="117" t="s">
        <v>1189</v>
      </c>
      <c r="MG123">
        <v>50</v>
      </c>
      <c r="MH123" t="str">
        <f t="shared" si="341"/>
        <v>FALSE</v>
      </c>
      <c r="MI123">
        <f>ROUND(MARGIN!$J39,0)</f>
        <v>5</v>
      </c>
      <c r="MJ123">
        <f t="shared" si="342"/>
        <v>4</v>
      </c>
      <c r="MK123">
        <f t="shared" si="343"/>
        <v>5</v>
      </c>
      <c r="ML123" s="139">
        <f>MK123*10000*MARGIN!$G39/MARGIN!$D39</f>
        <v>50000</v>
      </c>
      <c r="MM123" s="139"/>
      <c r="MN123" s="200">
        <f t="shared" si="344"/>
        <v>0</v>
      </c>
      <c r="MO123" s="200"/>
      <c r="MP123" s="200"/>
      <c r="MQ123" s="200">
        <f t="shared" si="311"/>
        <v>0</v>
      </c>
      <c r="MR123" s="200">
        <f t="shared" si="345"/>
        <v>0</v>
      </c>
      <c r="MT123">
        <f t="shared" si="313"/>
        <v>0</v>
      </c>
      <c r="MV123">
        <v>-1</v>
      </c>
      <c r="MX123">
        <v>-1</v>
      </c>
      <c r="NA123">
        <f t="shared" si="346"/>
        <v>1</v>
      </c>
      <c r="NC123">
        <f t="shared" si="347"/>
        <v>0</v>
      </c>
      <c r="NF123" s="117" t="s">
        <v>1189</v>
      </c>
      <c r="NG123">
        <v>50</v>
      </c>
      <c r="NH123" t="str">
        <f t="shared" si="348"/>
        <v>FALSE</v>
      </c>
      <c r="NI123">
        <f>ROUND(MARGIN!$J39,0)</f>
        <v>5</v>
      </c>
      <c r="NJ123">
        <f t="shared" si="349"/>
        <v>4</v>
      </c>
      <c r="NK123">
        <f t="shared" si="350"/>
        <v>5</v>
      </c>
      <c r="NL123" s="139">
        <f>NK123*10000*MARGIN!$G39/MARGIN!$D39</f>
        <v>50000</v>
      </c>
      <c r="NM123" s="139"/>
      <c r="NN123" s="200">
        <f t="shared" si="351"/>
        <v>0</v>
      </c>
      <c r="NO123" s="200"/>
      <c r="NP123" s="200"/>
      <c r="NQ123" s="200">
        <f t="shared" si="317"/>
        <v>0</v>
      </c>
      <c r="NR123" s="200">
        <f t="shared" si="352"/>
        <v>0</v>
      </c>
      <c r="NT123">
        <f t="shared" si="319"/>
        <v>0</v>
      </c>
      <c r="NV123">
        <v>-1</v>
      </c>
      <c r="NX123">
        <v>-1</v>
      </c>
      <c r="OA123">
        <f t="shared" si="353"/>
        <v>1</v>
      </c>
      <c r="OC123">
        <f t="shared" si="354"/>
        <v>0</v>
      </c>
      <c r="OF123" s="117" t="s">
        <v>1189</v>
      </c>
      <c r="OG123">
        <v>50</v>
      </c>
      <c r="OH123" t="str">
        <f t="shared" si="355"/>
        <v>FALSE</v>
      </c>
      <c r="OI123">
        <f>ROUND(MARGIN!$J39,0)</f>
        <v>5</v>
      </c>
      <c r="OJ123">
        <f t="shared" si="356"/>
        <v>4</v>
      </c>
      <c r="OK123">
        <f t="shared" si="357"/>
        <v>5</v>
      </c>
      <c r="OL123" s="139">
        <f>OK123*10000*MARGIN!$G39/MARGIN!$D39</f>
        <v>50000</v>
      </c>
      <c r="OM123" s="139"/>
      <c r="ON123" s="200">
        <f t="shared" si="358"/>
        <v>0</v>
      </c>
      <c r="OO123" s="200"/>
      <c r="OP123" s="200"/>
      <c r="OQ123" s="200">
        <f t="shared" si="323"/>
        <v>0</v>
      </c>
      <c r="OR123" s="200">
        <f t="shared" si="359"/>
        <v>0</v>
      </c>
    </row>
    <row r="127" spans="1:408" x14ac:dyDescent="0.25">
      <c r="KU127">
        <v>1</v>
      </c>
      <c r="KV127">
        <v>1</v>
      </c>
      <c r="KW127">
        <v>-11</v>
      </c>
    </row>
    <row r="128" spans="1:408" x14ac:dyDescent="0.25">
      <c r="KU128">
        <v>1</v>
      </c>
      <c r="KV128">
        <v>-1</v>
      </c>
      <c r="KW128">
        <v>-11</v>
      </c>
    </row>
  </sheetData>
  <sortState ref="EJ2:EV9">
    <sortCondition ref="EJ2:EJ9"/>
  </sortState>
  <conditionalFormatting sqref="O15:O92 H15:I92 Y15:Y92">
    <cfRule type="colorScale" priority="857">
      <colorScale>
        <cfvo type="min"/>
        <cfvo type="percentile" val="50"/>
        <cfvo type="max"/>
        <color rgb="FFF8696B"/>
        <color rgb="FFFFEB84"/>
        <color rgb="FF63BE7B"/>
      </colorScale>
    </cfRule>
  </conditionalFormatting>
  <conditionalFormatting sqref="G96:G123">
    <cfRule type="colorScale" priority="779">
      <colorScale>
        <cfvo type="min"/>
        <cfvo type="percentile" val="50"/>
        <cfvo type="max"/>
        <color rgb="FFF8696B"/>
        <color rgb="FFFFEB84"/>
        <color rgb="FF63BE7B"/>
      </colorScale>
    </cfRule>
  </conditionalFormatting>
  <conditionalFormatting sqref="D96:E123">
    <cfRule type="colorScale" priority="777">
      <colorScale>
        <cfvo type="min"/>
        <cfvo type="percentile" val="50"/>
        <cfvo type="max"/>
        <color rgb="FFF8696B"/>
        <color rgb="FFFFEB84"/>
        <color rgb="FF63BE7B"/>
      </colorScale>
    </cfRule>
  </conditionalFormatting>
  <conditionalFormatting sqref="D94:E95">
    <cfRule type="colorScale" priority="776">
      <colorScale>
        <cfvo type="min"/>
        <cfvo type="percentile" val="50"/>
        <cfvo type="max"/>
        <color rgb="FFF8696B"/>
        <color rgb="FFFFEB84"/>
        <color rgb="FF63BE7B"/>
      </colorScale>
    </cfRule>
  </conditionalFormatting>
  <conditionalFormatting sqref="F96:F123">
    <cfRule type="colorScale" priority="775">
      <colorScale>
        <cfvo type="min"/>
        <cfvo type="percentile" val="50"/>
        <cfvo type="max"/>
        <color rgb="FFF8696B"/>
        <color rgb="FFFFEB84"/>
        <color rgb="FF63BE7B"/>
      </colorScale>
    </cfRule>
  </conditionalFormatting>
  <conditionalFormatting sqref="N96:N123">
    <cfRule type="colorScale" priority="769">
      <colorScale>
        <cfvo type="min"/>
        <cfvo type="percentile" val="50"/>
        <cfvo type="max"/>
        <color rgb="FFF8696B"/>
        <color rgb="FFFFEB84"/>
        <color rgb="FF63BE7B"/>
      </colorScale>
    </cfRule>
  </conditionalFormatting>
  <conditionalFormatting sqref="J96:J123">
    <cfRule type="colorScale" priority="768">
      <colorScale>
        <cfvo type="min"/>
        <cfvo type="percentile" val="50"/>
        <cfvo type="max"/>
        <color rgb="FFF8696B"/>
        <color rgb="FFFFEB84"/>
        <color rgb="FF63BE7B"/>
      </colorScale>
    </cfRule>
  </conditionalFormatting>
  <conditionalFormatting sqref="K96:L123">
    <cfRule type="colorScale" priority="767">
      <colorScale>
        <cfvo type="min"/>
        <cfvo type="percentile" val="50"/>
        <cfvo type="max"/>
        <color rgb="FFF8696B"/>
        <color rgb="FFFFEB84"/>
        <color rgb="FF63BE7B"/>
      </colorScale>
    </cfRule>
  </conditionalFormatting>
  <conditionalFormatting sqref="K94:L95">
    <cfRule type="colorScale" priority="766">
      <colorScale>
        <cfvo type="min"/>
        <cfvo type="percentile" val="50"/>
        <cfvo type="max"/>
        <color rgb="FFF8696B"/>
        <color rgb="FFFFEB84"/>
        <color rgb="FF63BE7B"/>
      </colorScale>
    </cfRule>
  </conditionalFormatting>
  <conditionalFormatting sqref="M96:M123">
    <cfRule type="colorScale" priority="765">
      <colorScale>
        <cfvo type="min"/>
        <cfvo type="percentile" val="50"/>
        <cfvo type="max"/>
        <color rgb="FFF8696B"/>
        <color rgb="FFFFEB84"/>
        <color rgb="FF63BE7B"/>
      </colorScale>
    </cfRule>
  </conditionalFormatting>
  <conditionalFormatting sqref="J82:J92 J15:J24">
    <cfRule type="colorScale" priority="762">
      <colorScale>
        <cfvo type="min"/>
        <cfvo type="percentile" val="50"/>
        <cfvo type="max"/>
        <color rgb="FFF8696B"/>
        <color rgb="FFFFEB84"/>
        <color rgb="FF63BE7B"/>
      </colorScale>
    </cfRule>
  </conditionalFormatting>
  <conditionalFormatting sqref="O96:O123">
    <cfRule type="colorScale" priority="759">
      <colorScale>
        <cfvo type="min"/>
        <cfvo type="percentile" val="50"/>
        <cfvo type="max"/>
        <color rgb="FFF8696B"/>
        <color rgb="FFFFEB84"/>
        <color rgb="FF63BE7B"/>
      </colorScale>
    </cfRule>
  </conditionalFormatting>
  <conditionalFormatting sqref="I96:I123">
    <cfRule type="colorScale" priority="757">
      <colorScale>
        <cfvo type="min"/>
        <cfvo type="percentile" val="50"/>
        <cfvo type="max"/>
        <color rgb="FFF8696B"/>
        <color rgb="FFFFEB84"/>
        <color rgb="FF63BE7B"/>
      </colorScale>
    </cfRule>
  </conditionalFormatting>
  <conditionalFormatting sqref="W96:W123">
    <cfRule type="colorScale" priority="754">
      <colorScale>
        <cfvo type="min"/>
        <cfvo type="percentile" val="50"/>
        <cfvo type="max"/>
        <color rgb="FFF8696B"/>
        <color rgb="FFFFEB84"/>
        <color rgb="FF63BE7B"/>
      </colorScale>
    </cfRule>
  </conditionalFormatting>
  <conditionalFormatting sqref="Q96:S123">
    <cfRule type="colorScale" priority="753">
      <colorScale>
        <cfvo type="min"/>
        <cfvo type="percentile" val="50"/>
        <cfvo type="max"/>
        <color rgb="FFF8696B"/>
        <color rgb="FFFFEB84"/>
        <color rgb="FF63BE7B"/>
      </colorScale>
    </cfRule>
  </conditionalFormatting>
  <conditionalFormatting sqref="T96:U123">
    <cfRule type="colorScale" priority="752">
      <colorScale>
        <cfvo type="min"/>
        <cfvo type="percentile" val="50"/>
        <cfvo type="max"/>
        <color rgb="FFF8696B"/>
        <color rgb="FFFFEB84"/>
        <color rgb="FF63BE7B"/>
      </colorScale>
    </cfRule>
  </conditionalFormatting>
  <conditionalFormatting sqref="T94:U95">
    <cfRule type="colorScale" priority="751">
      <colorScale>
        <cfvo type="min"/>
        <cfvo type="percentile" val="50"/>
        <cfvo type="max"/>
        <color rgb="FFF8696B"/>
        <color rgb="FFFFEB84"/>
        <color rgb="FF63BE7B"/>
      </colorScale>
    </cfRule>
  </conditionalFormatting>
  <conditionalFormatting sqref="V96:V123">
    <cfRule type="colorScale" priority="750">
      <colorScale>
        <cfvo type="min"/>
        <cfvo type="percentile" val="50"/>
        <cfvo type="max"/>
        <color rgb="FFF8696B"/>
        <color rgb="FFFFEB84"/>
        <color rgb="FF63BE7B"/>
      </colorScale>
    </cfRule>
  </conditionalFormatting>
  <conditionalFormatting sqref="Q82:S92 Q15:S24">
    <cfRule type="colorScale" priority="747">
      <colorScale>
        <cfvo type="min"/>
        <cfvo type="percentile" val="50"/>
        <cfvo type="max"/>
        <color rgb="FFF8696B"/>
        <color rgb="FFFFEB84"/>
        <color rgb="FF63BE7B"/>
      </colorScale>
    </cfRule>
  </conditionalFormatting>
  <conditionalFormatting sqref="X96:X123">
    <cfRule type="colorScale" priority="744">
      <colorScale>
        <cfvo type="min"/>
        <cfvo type="percentile" val="50"/>
        <cfvo type="max"/>
        <color rgb="FFF8696B"/>
        <color rgb="FFFFEB84"/>
        <color rgb="FF63BE7B"/>
      </colorScale>
    </cfRule>
  </conditionalFormatting>
  <conditionalFormatting sqref="P96:P123">
    <cfRule type="colorScale" priority="742">
      <colorScale>
        <cfvo type="min"/>
        <cfvo type="percentile" val="50"/>
        <cfvo type="max"/>
        <color rgb="FFF8696B"/>
        <color rgb="FFFFEB84"/>
        <color rgb="FF63BE7B"/>
      </colorScale>
    </cfRule>
  </conditionalFormatting>
  <conditionalFormatting sqref="AG96:AG123">
    <cfRule type="colorScale" priority="739">
      <colorScale>
        <cfvo type="min"/>
        <cfvo type="percentile" val="50"/>
        <cfvo type="max"/>
        <color rgb="FFF8696B"/>
        <color rgb="FFFFEB84"/>
        <color rgb="FF63BE7B"/>
      </colorScale>
    </cfRule>
  </conditionalFormatting>
  <conditionalFormatting sqref="AA96:AC123">
    <cfRule type="colorScale" priority="738">
      <colorScale>
        <cfvo type="min"/>
        <cfvo type="percentile" val="50"/>
        <cfvo type="max"/>
        <color rgb="FFF8696B"/>
        <color rgb="FFFFEB84"/>
        <color rgb="FF63BE7B"/>
      </colorScale>
    </cfRule>
  </conditionalFormatting>
  <conditionalFormatting sqref="AD96:AE123">
    <cfRule type="colorScale" priority="737">
      <colorScale>
        <cfvo type="min"/>
        <cfvo type="percentile" val="50"/>
        <cfvo type="max"/>
        <color rgb="FFF8696B"/>
        <color rgb="FFFFEB84"/>
        <color rgb="FF63BE7B"/>
      </colorScale>
    </cfRule>
  </conditionalFormatting>
  <conditionalFormatting sqref="AD94:AE95">
    <cfRule type="colorScale" priority="736">
      <colorScale>
        <cfvo type="min"/>
        <cfvo type="percentile" val="50"/>
        <cfvo type="max"/>
        <color rgb="FFF8696B"/>
        <color rgb="FFFFEB84"/>
        <color rgb="FF63BE7B"/>
      </colorScale>
    </cfRule>
  </conditionalFormatting>
  <conditionalFormatting sqref="AF96:AF123">
    <cfRule type="colorScale" priority="735">
      <colorScale>
        <cfvo type="min"/>
        <cfvo type="percentile" val="50"/>
        <cfvo type="max"/>
        <color rgb="FFF8696B"/>
        <color rgb="FFFFEB84"/>
        <color rgb="FF63BE7B"/>
      </colorScale>
    </cfRule>
  </conditionalFormatting>
  <conditionalFormatting sqref="AA82:AC92 AA15:AC24">
    <cfRule type="colorScale" priority="732">
      <colorScale>
        <cfvo type="min"/>
        <cfvo type="percentile" val="50"/>
        <cfvo type="max"/>
        <color rgb="FFF8696B"/>
        <color rgb="FFFFEB84"/>
        <color rgb="FF63BE7B"/>
      </colorScale>
    </cfRule>
  </conditionalFormatting>
  <conditionalFormatting sqref="Z96:Z123">
    <cfRule type="colorScale" priority="725">
      <colorScale>
        <cfvo type="min"/>
        <cfvo type="percentile" val="50"/>
        <cfvo type="max"/>
        <color rgb="FFF8696B"/>
        <color rgb="FFFFEB84"/>
        <color rgb="FF63BE7B"/>
      </colorScale>
    </cfRule>
  </conditionalFormatting>
  <conditionalFormatting sqref="AH96:AH123">
    <cfRule type="colorScale" priority="723">
      <colorScale>
        <cfvo type="min"/>
        <cfvo type="percentile" val="50"/>
        <cfvo type="max"/>
        <color rgb="FFF8696B"/>
        <color rgb="FFFFEB84"/>
        <color rgb="FF63BE7B"/>
      </colorScale>
    </cfRule>
  </conditionalFormatting>
  <conditionalFormatting sqref="AR96:AR123">
    <cfRule type="colorScale" priority="706">
      <colorScale>
        <cfvo type="min"/>
        <cfvo type="percentile" val="50"/>
        <cfvo type="max"/>
        <color rgb="FFF8696B"/>
        <color rgb="FFFFEB84"/>
        <color rgb="FF63BE7B"/>
      </colorScale>
    </cfRule>
  </conditionalFormatting>
  <conditionalFormatting sqref="AL96:AN123">
    <cfRule type="colorScale" priority="705">
      <colorScale>
        <cfvo type="min"/>
        <cfvo type="percentile" val="50"/>
        <cfvo type="max"/>
        <color rgb="FFF8696B"/>
        <color rgb="FFFFEB84"/>
        <color rgb="FF63BE7B"/>
      </colorScale>
    </cfRule>
  </conditionalFormatting>
  <conditionalFormatting sqref="AO96:AP123">
    <cfRule type="colorScale" priority="704">
      <colorScale>
        <cfvo type="min"/>
        <cfvo type="percentile" val="50"/>
        <cfvo type="max"/>
        <color rgb="FFF8696B"/>
        <color rgb="FFFFEB84"/>
        <color rgb="FF63BE7B"/>
      </colorScale>
    </cfRule>
  </conditionalFormatting>
  <conditionalFormatting sqref="AO94:AP95">
    <cfRule type="colorScale" priority="703">
      <colorScale>
        <cfvo type="min"/>
        <cfvo type="percentile" val="50"/>
        <cfvo type="max"/>
        <color rgb="FFF8696B"/>
        <color rgb="FFFFEB84"/>
        <color rgb="FF63BE7B"/>
      </colorScale>
    </cfRule>
  </conditionalFormatting>
  <conditionalFormatting sqref="AQ96:AQ123">
    <cfRule type="colorScale" priority="702">
      <colorScale>
        <cfvo type="min"/>
        <cfvo type="percentile" val="50"/>
        <cfvo type="max"/>
        <color rgb="FFF8696B"/>
        <color rgb="FFFFEB84"/>
        <color rgb="FF63BE7B"/>
      </colorScale>
    </cfRule>
  </conditionalFormatting>
  <conditionalFormatting sqref="AL82:AN92 AL15:AN24">
    <cfRule type="colorScale" priority="699">
      <colorScale>
        <cfvo type="min"/>
        <cfvo type="percentile" val="50"/>
        <cfvo type="max"/>
        <color rgb="FFF8696B"/>
        <color rgb="FFFFEB84"/>
        <color rgb="FF63BE7B"/>
      </colorScale>
    </cfRule>
  </conditionalFormatting>
  <conditionalFormatting sqref="AK96:AK123">
    <cfRule type="colorScale" priority="695">
      <colorScale>
        <cfvo type="min"/>
        <cfvo type="percentile" val="50"/>
        <cfvo type="max"/>
        <color rgb="FFF8696B"/>
        <color rgb="FFFFEB84"/>
        <color rgb="FF63BE7B"/>
      </colorScale>
    </cfRule>
  </conditionalFormatting>
  <conditionalFormatting sqref="AS96:AS123">
    <cfRule type="colorScale" priority="693">
      <colorScale>
        <cfvo type="min"/>
        <cfvo type="percentile" val="50"/>
        <cfvo type="max"/>
        <color rgb="FFF8696B"/>
        <color rgb="FFFFEB84"/>
        <color rgb="FF63BE7B"/>
      </colorScale>
    </cfRule>
  </conditionalFormatting>
  <conditionalFormatting sqref="BC96:BC123">
    <cfRule type="colorScale" priority="691">
      <colorScale>
        <cfvo type="min"/>
        <cfvo type="percentile" val="50"/>
        <cfvo type="max"/>
        <color rgb="FFF8696B"/>
        <color rgb="FFFFEB84"/>
        <color rgb="FF63BE7B"/>
      </colorScale>
    </cfRule>
  </conditionalFormatting>
  <conditionalFormatting sqref="AW96:AY123">
    <cfRule type="colorScale" priority="690">
      <colorScale>
        <cfvo type="min"/>
        <cfvo type="percentile" val="50"/>
        <cfvo type="max"/>
        <color rgb="FFF8696B"/>
        <color rgb="FFFFEB84"/>
        <color rgb="FF63BE7B"/>
      </colorScale>
    </cfRule>
  </conditionalFormatting>
  <conditionalFormatting sqref="AZ96:BA123">
    <cfRule type="colorScale" priority="689">
      <colorScale>
        <cfvo type="min"/>
        <cfvo type="percentile" val="50"/>
        <cfvo type="max"/>
        <color rgb="FFF8696B"/>
        <color rgb="FFFFEB84"/>
        <color rgb="FF63BE7B"/>
      </colorScale>
    </cfRule>
  </conditionalFormatting>
  <conditionalFormatting sqref="AZ94:BA95">
    <cfRule type="colorScale" priority="688">
      <colorScale>
        <cfvo type="min"/>
        <cfvo type="percentile" val="50"/>
        <cfvo type="max"/>
        <color rgb="FFF8696B"/>
        <color rgb="FFFFEB84"/>
        <color rgb="FF63BE7B"/>
      </colorScale>
    </cfRule>
  </conditionalFormatting>
  <conditionalFormatting sqref="BB96:BB123">
    <cfRule type="colorScale" priority="687">
      <colorScale>
        <cfvo type="min"/>
        <cfvo type="percentile" val="50"/>
        <cfvo type="max"/>
        <color rgb="FFF8696B"/>
        <color rgb="FFFFEB84"/>
        <color rgb="FF63BE7B"/>
      </colorScale>
    </cfRule>
  </conditionalFormatting>
  <conditionalFormatting sqref="AW82:AY92 AW15:AY24 AX81:AX91 AX14:AX23">
    <cfRule type="colorScale" priority="684">
      <colorScale>
        <cfvo type="min"/>
        <cfvo type="percentile" val="50"/>
        <cfvo type="max"/>
        <color rgb="FFF8696B"/>
        <color rgb="FFFFEB84"/>
        <color rgb="FF63BE7B"/>
      </colorScale>
    </cfRule>
  </conditionalFormatting>
  <conditionalFormatting sqref="AV96:AV123">
    <cfRule type="colorScale" priority="680">
      <colorScale>
        <cfvo type="min"/>
        <cfvo type="percentile" val="50"/>
        <cfvo type="max"/>
        <color rgb="FFF8696B"/>
        <color rgb="FFFFEB84"/>
        <color rgb="FF63BE7B"/>
      </colorScale>
    </cfRule>
  </conditionalFormatting>
  <conditionalFormatting sqref="BD96:BD123">
    <cfRule type="colorScale" priority="678">
      <colorScale>
        <cfvo type="min"/>
        <cfvo type="percentile" val="50"/>
        <cfvo type="max"/>
        <color rgb="FFF8696B"/>
        <color rgb="FFFFEB84"/>
        <color rgb="FF63BE7B"/>
      </colorScale>
    </cfRule>
  </conditionalFormatting>
  <conditionalFormatting sqref="BO96:BO123">
    <cfRule type="colorScale" priority="676">
      <colorScale>
        <cfvo type="min"/>
        <cfvo type="percentile" val="50"/>
        <cfvo type="max"/>
        <color rgb="FFF8696B"/>
        <color rgb="FFFFEB84"/>
        <color rgb="FF63BE7B"/>
      </colorScale>
    </cfRule>
  </conditionalFormatting>
  <conditionalFormatting sqref="BH96:BK123">
    <cfRule type="colorScale" priority="675">
      <colorScale>
        <cfvo type="min"/>
        <cfvo type="percentile" val="50"/>
        <cfvo type="max"/>
        <color rgb="FFF8696B"/>
        <color rgb="FFFFEB84"/>
        <color rgb="FF63BE7B"/>
      </colorScale>
    </cfRule>
  </conditionalFormatting>
  <conditionalFormatting sqref="BL96:BM123">
    <cfRule type="colorScale" priority="674">
      <colorScale>
        <cfvo type="min"/>
        <cfvo type="percentile" val="50"/>
        <cfvo type="max"/>
        <color rgb="FFF8696B"/>
        <color rgb="FFFFEB84"/>
        <color rgb="FF63BE7B"/>
      </colorScale>
    </cfRule>
  </conditionalFormatting>
  <conditionalFormatting sqref="BL94:BM95">
    <cfRule type="colorScale" priority="673">
      <colorScale>
        <cfvo type="min"/>
        <cfvo type="percentile" val="50"/>
        <cfvo type="max"/>
        <color rgb="FFF8696B"/>
        <color rgb="FFFFEB84"/>
        <color rgb="FF63BE7B"/>
      </colorScale>
    </cfRule>
  </conditionalFormatting>
  <conditionalFormatting sqref="BN96:BN123">
    <cfRule type="colorScale" priority="672">
      <colorScale>
        <cfvo type="min"/>
        <cfvo type="percentile" val="50"/>
        <cfvo type="max"/>
        <color rgb="FFF8696B"/>
        <color rgb="FFFFEB84"/>
        <color rgb="FF63BE7B"/>
      </colorScale>
    </cfRule>
  </conditionalFormatting>
  <conditionalFormatting sqref="BH82:BI92 BH15:BI24 BK15:BK24 BK82:BK92">
    <cfRule type="colorScale" priority="669">
      <colorScale>
        <cfvo type="min"/>
        <cfvo type="percentile" val="50"/>
        <cfvo type="max"/>
        <color rgb="FFF8696B"/>
        <color rgb="FFFFEB84"/>
        <color rgb="FF63BE7B"/>
      </colorScale>
    </cfRule>
  </conditionalFormatting>
  <conditionalFormatting sqref="BG96:BG123">
    <cfRule type="colorScale" priority="665">
      <colorScale>
        <cfvo type="min"/>
        <cfvo type="percentile" val="50"/>
        <cfvo type="max"/>
        <color rgb="FFF8696B"/>
        <color rgb="FFFFEB84"/>
        <color rgb="FF63BE7B"/>
      </colorScale>
    </cfRule>
  </conditionalFormatting>
  <conditionalFormatting sqref="BP96:BP123">
    <cfRule type="colorScale" priority="663">
      <colorScale>
        <cfvo type="min"/>
        <cfvo type="percentile" val="50"/>
        <cfvo type="max"/>
        <color rgb="FFF8696B"/>
        <color rgb="FFFFEB84"/>
        <color rgb="FF63BE7B"/>
      </colorScale>
    </cfRule>
  </conditionalFormatting>
  <conditionalFormatting sqref="G15:G92">
    <cfRule type="colorScale" priority="1199">
      <colorScale>
        <cfvo type="min"/>
        <cfvo type="percentile" val="50"/>
        <cfvo type="max"/>
        <color rgb="FFF8696B"/>
        <color rgb="FFFFEB84"/>
        <color rgb="FF63BE7B"/>
      </colorScale>
    </cfRule>
  </conditionalFormatting>
  <conditionalFormatting sqref="F15:F92">
    <cfRule type="colorScale" priority="1201">
      <colorScale>
        <cfvo type="min"/>
        <cfvo type="percentile" val="50"/>
        <cfvo type="max"/>
        <color rgb="FFF8696B"/>
        <color rgb="FFFFEB84"/>
        <color rgb="FF63BE7B"/>
      </colorScale>
    </cfRule>
  </conditionalFormatting>
  <conditionalFormatting sqref="D12:E92">
    <cfRule type="colorScale" priority="1205">
      <colorScale>
        <cfvo type="min"/>
        <cfvo type="percentile" val="50"/>
        <cfvo type="max"/>
        <color rgb="FFF8696B"/>
        <color rgb="FFFFEB84"/>
        <color rgb="FF63BE7B"/>
      </colorScale>
    </cfRule>
  </conditionalFormatting>
  <conditionalFormatting sqref="N15:N92">
    <cfRule type="colorScale" priority="1207">
      <colorScale>
        <cfvo type="min"/>
        <cfvo type="percentile" val="50"/>
        <cfvo type="max"/>
        <color rgb="FFF8696B"/>
        <color rgb="FFFFEB84"/>
        <color rgb="FF63BE7B"/>
      </colorScale>
    </cfRule>
  </conditionalFormatting>
  <conditionalFormatting sqref="M15:M92">
    <cfRule type="colorScale" priority="1209">
      <colorScale>
        <cfvo type="min"/>
        <cfvo type="percentile" val="50"/>
        <cfvo type="max"/>
        <color rgb="FFF8696B"/>
        <color rgb="FFFFEB84"/>
        <color rgb="FF63BE7B"/>
      </colorScale>
    </cfRule>
  </conditionalFormatting>
  <conditionalFormatting sqref="J25:J81">
    <cfRule type="colorScale" priority="1211">
      <colorScale>
        <cfvo type="min"/>
        <cfvo type="percentile" val="50"/>
        <cfvo type="max"/>
        <color rgb="FFF8696B"/>
        <color rgb="FFFFEB84"/>
        <color rgb="FF63BE7B"/>
      </colorScale>
    </cfRule>
  </conditionalFormatting>
  <conditionalFormatting sqref="K12:L92">
    <cfRule type="colorScale" priority="1213">
      <colorScale>
        <cfvo type="min"/>
        <cfvo type="percentile" val="50"/>
        <cfvo type="max"/>
        <color rgb="FFF8696B"/>
        <color rgb="FFFFEB84"/>
        <color rgb="FF63BE7B"/>
      </colorScale>
    </cfRule>
  </conditionalFormatting>
  <conditionalFormatting sqref="I15:I92">
    <cfRule type="colorScale" priority="1215">
      <colorScale>
        <cfvo type="min"/>
        <cfvo type="percentile" val="50"/>
        <cfvo type="max"/>
        <color rgb="FFF8696B"/>
        <color rgb="FFFFEB84"/>
        <color rgb="FF63BE7B"/>
      </colorScale>
    </cfRule>
  </conditionalFormatting>
  <conditionalFormatting sqref="P15:P92 X15:X92">
    <cfRule type="colorScale" priority="1217">
      <colorScale>
        <cfvo type="min"/>
        <cfvo type="percentile" val="50"/>
        <cfvo type="max"/>
        <color rgb="FFF8696B"/>
        <color rgb="FFFFEB84"/>
        <color rgb="FF63BE7B"/>
      </colorScale>
    </cfRule>
  </conditionalFormatting>
  <conditionalFormatting sqref="W15:W92">
    <cfRule type="colorScale" priority="1221">
      <colorScale>
        <cfvo type="min"/>
        <cfvo type="percentile" val="50"/>
        <cfvo type="max"/>
        <color rgb="FFF8696B"/>
        <color rgb="FFFFEB84"/>
        <color rgb="FF63BE7B"/>
      </colorScale>
    </cfRule>
  </conditionalFormatting>
  <conditionalFormatting sqref="V15:V92">
    <cfRule type="colorScale" priority="1223">
      <colorScale>
        <cfvo type="min"/>
        <cfvo type="percentile" val="50"/>
        <cfvo type="max"/>
        <color rgb="FFF8696B"/>
        <color rgb="FFFFEB84"/>
        <color rgb="FF63BE7B"/>
      </colorScale>
    </cfRule>
  </conditionalFormatting>
  <conditionalFormatting sqref="Q25:S81">
    <cfRule type="colorScale" priority="1225">
      <colorScale>
        <cfvo type="min"/>
        <cfvo type="percentile" val="50"/>
        <cfvo type="max"/>
        <color rgb="FFF8696B"/>
        <color rgb="FFFFEB84"/>
        <color rgb="FF63BE7B"/>
      </colorScale>
    </cfRule>
  </conditionalFormatting>
  <conditionalFormatting sqref="T12:U92">
    <cfRule type="colorScale" priority="1227">
      <colorScale>
        <cfvo type="min"/>
        <cfvo type="percentile" val="50"/>
        <cfvo type="max"/>
        <color rgb="FFF8696B"/>
        <color rgb="FFFFEB84"/>
        <color rgb="FF63BE7B"/>
      </colorScale>
    </cfRule>
  </conditionalFormatting>
  <conditionalFormatting sqref="P15:P92">
    <cfRule type="colorScale" priority="1229">
      <colorScale>
        <cfvo type="min"/>
        <cfvo type="percentile" val="50"/>
        <cfvo type="max"/>
        <color rgb="FFF8696B"/>
        <color rgb="FFFFEB84"/>
        <color rgb="FF63BE7B"/>
      </colorScale>
    </cfRule>
  </conditionalFormatting>
  <conditionalFormatting sqref="Z15:Z92 AH15:AH92">
    <cfRule type="colorScale" priority="1231">
      <colorScale>
        <cfvo type="min"/>
        <cfvo type="percentile" val="50"/>
        <cfvo type="max"/>
        <color rgb="FFF8696B"/>
        <color rgb="FFFFEB84"/>
        <color rgb="FF63BE7B"/>
      </colorScale>
    </cfRule>
  </conditionalFormatting>
  <conditionalFormatting sqref="AG15:AG92">
    <cfRule type="colorScale" priority="1235">
      <colorScale>
        <cfvo type="min"/>
        <cfvo type="percentile" val="50"/>
        <cfvo type="max"/>
        <color rgb="FFF8696B"/>
        <color rgb="FFFFEB84"/>
        <color rgb="FF63BE7B"/>
      </colorScale>
    </cfRule>
  </conditionalFormatting>
  <conditionalFormatting sqref="AF15:AF92">
    <cfRule type="colorScale" priority="1237">
      <colorScale>
        <cfvo type="min"/>
        <cfvo type="percentile" val="50"/>
        <cfvo type="max"/>
        <color rgb="FFF8696B"/>
        <color rgb="FFFFEB84"/>
        <color rgb="FF63BE7B"/>
      </colorScale>
    </cfRule>
  </conditionalFormatting>
  <conditionalFormatting sqref="AA25:AC81">
    <cfRule type="colorScale" priority="1239">
      <colorScale>
        <cfvo type="min"/>
        <cfvo type="percentile" val="50"/>
        <cfvo type="max"/>
        <color rgb="FFF8696B"/>
        <color rgb="FFFFEB84"/>
        <color rgb="FF63BE7B"/>
      </colorScale>
    </cfRule>
  </conditionalFormatting>
  <conditionalFormatting sqref="AD12:AE92">
    <cfRule type="colorScale" priority="1241">
      <colorScale>
        <cfvo type="min"/>
        <cfvo type="percentile" val="50"/>
        <cfvo type="max"/>
        <color rgb="FFF8696B"/>
        <color rgb="FFFFEB84"/>
        <color rgb="FF63BE7B"/>
      </colorScale>
    </cfRule>
  </conditionalFormatting>
  <conditionalFormatting sqref="Z15:Z92">
    <cfRule type="colorScale" priority="1243">
      <colorScale>
        <cfvo type="min"/>
        <cfvo type="percentile" val="50"/>
        <cfvo type="max"/>
        <color rgb="FFF8696B"/>
        <color rgb="FFFFEB84"/>
        <color rgb="FF63BE7B"/>
      </colorScale>
    </cfRule>
  </conditionalFormatting>
  <conditionalFormatting sqref="AK15:AK92 AS15:AS92">
    <cfRule type="colorScale" priority="1245">
      <colorScale>
        <cfvo type="min"/>
        <cfvo type="percentile" val="50"/>
        <cfvo type="max"/>
        <color rgb="FFF8696B"/>
        <color rgb="FFFFEB84"/>
        <color rgb="FF63BE7B"/>
      </colorScale>
    </cfRule>
  </conditionalFormatting>
  <conditionalFormatting sqref="AR15:AR92">
    <cfRule type="colorScale" priority="1249">
      <colorScale>
        <cfvo type="min"/>
        <cfvo type="percentile" val="50"/>
        <cfvo type="max"/>
        <color rgb="FFF8696B"/>
        <color rgb="FFFFEB84"/>
        <color rgb="FF63BE7B"/>
      </colorScale>
    </cfRule>
  </conditionalFormatting>
  <conditionalFormatting sqref="AQ15:AQ92">
    <cfRule type="colorScale" priority="1251">
      <colorScale>
        <cfvo type="min"/>
        <cfvo type="percentile" val="50"/>
        <cfvo type="max"/>
        <color rgb="FFF8696B"/>
        <color rgb="FFFFEB84"/>
        <color rgb="FF63BE7B"/>
      </colorScale>
    </cfRule>
  </conditionalFormatting>
  <conditionalFormatting sqref="AL25:AN81">
    <cfRule type="colorScale" priority="1253">
      <colorScale>
        <cfvo type="min"/>
        <cfvo type="percentile" val="50"/>
        <cfvo type="max"/>
        <color rgb="FFF8696B"/>
        <color rgb="FFFFEB84"/>
        <color rgb="FF63BE7B"/>
      </colorScale>
    </cfRule>
  </conditionalFormatting>
  <conditionalFormatting sqref="AO12:AP92">
    <cfRule type="colorScale" priority="1255">
      <colorScale>
        <cfvo type="min"/>
        <cfvo type="percentile" val="50"/>
        <cfvo type="max"/>
        <color rgb="FFF8696B"/>
        <color rgb="FFFFEB84"/>
        <color rgb="FF63BE7B"/>
      </colorScale>
    </cfRule>
  </conditionalFormatting>
  <conditionalFormatting sqref="AK15:AK92">
    <cfRule type="colorScale" priority="1257">
      <colorScale>
        <cfvo type="min"/>
        <cfvo type="percentile" val="50"/>
        <cfvo type="max"/>
        <color rgb="FFF8696B"/>
        <color rgb="FFFFEB84"/>
        <color rgb="FF63BE7B"/>
      </colorScale>
    </cfRule>
  </conditionalFormatting>
  <conditionalFormatting sqref="AV15:AV92 BD15:BD92">
    <cfRule type="colorScale" priority="1259">
      <colorScale>
        <cfvo type="min"/>
        <cfvo type="percentile" val="50"/>
        <cfvo type="max"/>
        <color rgb="FFF8696B"/>
        <color rgb="FFFFEB84"/>
        <color rgb="FF63BE7B"/>
      </colorScale>
    </cfRule>
  </conditionalFormatting>
  <conditionalFormatting sqref="BC15:BC92">
    <cfRule type="colorScale" priority="1263">
      <colorScale>
        <cfvo type="min"/>
        <cfvo type="percentile" val="50"/>
        <cfvo type="max"/>
        <color rgb="FFF8696B"/>
        <color rgb="FFFFEB84"/>
        <color rgb="FF63BE7B"/>
      </colorScale>
    </cfRule>
  </conditionalFormatting>
  <conditionalFormatting sqref="BB15:BB92">
    <cfRule type="colorScale" priority="1265">
      <colorScale>
        <cfvo type="min"/>
        <cfvo type="percentile" val="50"/>
        <cfvo type="max"/>
        <color rgb="FFF8696B"/>
        <color rgb="FFFFEB84"/>
        <color rgb="FF63BE7B"/>
      </colorScale>
    </cfRule>
  </conditionalFormatting>
  <conditionalFormatting sqref="AW25:AY81 AX24:AX80">
    <cfRule type="colorScale" priority="1267">
      <colorScale>
        <cfvo type="min"/>
        <cfvo type="percentile" val="50"/>
        <cfvo type="max"/>
        <color rgb="FFF8696B"/>
        <color rgb="FFFFEB84"/>
        <color rgb="FF63BE7B"/>
      </colorScale>
    </cfRule>
  </conditionalFormatting>
  <conditionalFormatting sqref="AZ12:BA92">
    <cfRule type="colorScale" priority="1269">
      <colorScale>
        <cfvo type="min"/>
        <cfvo type="percentile" val="50"/>
        <cfvo type="max"/>
        <color rgb="FFF8696B"/>
        <color rgb="FFFFEB84"/>
        <color rgb="FF63BE7B"/>
      </colorScale>
    </cfRule>
  </conditionalFormatting>
  <conditionalFormatting sqref="AV15:AV92">
    <cfRule type="colorScale" priority="1271">
      <colorScale>
        <cfvo type="min"/>
        <cfvo type="percentile" val="50"/>
        <cfvo type="max"/>
        <color rgb="FFF8696B"/>
        <color rgb="FFFFEB84"/>
        <color rgb="FF63BE7B"/>
      </colorScale>
    </cfRule>
  </conditionalFormatting>
  <conditionalFormatting sqref="BG14:BG92 BP14:BP92">
    <cfRule type="colorScale" priority="1273">
      <colorScale>
        <cfvo type="min"/>
        <cfvo type="percentile" val="50"/>
        <cfvo type="max"/>
        <color rgb="FFF8696B"/>
        <color rgb="FFFFEB84"/>
        <color rgb="FF63BE7B"/>
      </colorScale>
    </cfRule>
  </conditionalFormatting>
  <conditionalFormatting sqref="BN14:BN92">
    <cfRule type="colorScale" priority="1279">
      <colorScale>
        <cfvo type="min"/>
        <cfvo type="percentile" val="50"/>
        <cfvo type="max"/>
        <color rgb="FFF8696B"/>
        <color rgb="FFFFEB84"/>
        <color rgb="FF63BE7B"/>
      </colorScale>
    </cfRule>
  </conditionalFormatting>
  <conditionalFormatting sqref="BH25:BI81 BK25:BK81">
    <cfRule type="colorScale" priority="1281">
      <colorScale>
        <cfvo type="min"/>
        <cfvo type="percentile" val="50"/>
        <cfvo type="max"/>
        <color rgb="FFF8696B"/>
        <color rgb="FFFFEB84"/>
        <color rgb="FF63BE7B"/>
      </colorScale>
    </cfRule>
  </conditionalFormatting>
  <conditionalFormatting sqref="BL12:BM92">
    <cfRule type="colorScale" priority="1283">
      <colorScale>
        <cfvo type="min"/>
        <cfvo type="percentile" val="50"/>
        <cfvo type="max"/>
        <color rgb="FFF8696B"/>
        <color rgb="FFFFEB84"/>
        <color rgb="FF63BE7B"/>
      </colorScale>
    </cfRule>
  </conditionalFormatting>
  <conditionalFormatting sqref="BG14:BG92">
    <cfRule type="colorScale" priority="1285">
      <colorScale>
        <cfvo type="min"/>
        <cfvo type="percentile" val="50"/>
        <cfvo type="max"/>
        <color rgb="FFF8696B"/>
        <color rgb="FFFFEB84"/>
        <color rgb="FF63BE7B"/>
      </colorScale>
    </cfRule>
  </conditionalFormatting>
  <conditionalFormatting sqref="BH14:BJ14 BJ15:BJ92">
    <cfRule type="colorScale" priority="662">
      <colorScale>
        <cfvo type="min"/>
        <cfvo type="percentile" val="50"/>
        <cfvo type="max"/>
        <color rgb="FFF8696B"/>
        <color rgb="FFFFEB84"/>
        <color rgb="FF63BE7B"/>
      </colorScale>
    </cfRule>
  </conditionalFormatting>
  <conditionalFormatting sqref="AY14:AY92">
    <cfRule type="colorScale" priority="661">
      <colorScale>
        <cfvo type="min"/>
        <cfvo type="percentile" val="50"/>
        <cfvo type="max"/>
        <color rgb="FFF8696B"/>
        <color rgb="FFFFEB84"/>
        <color rgb="FF63BE7B"/>
      </colorScale>
    </cfRule>
  </conditionalFormatting>
  <conditionalFormatting sqref="BK14:BK92">
    <cfRule type="colorScale" priority="660">
      <colorScale>
        <cfvo type="min"/>
        <cfvo type="percentile" val="50"/>
        <cfvo type="max"/>
        <color rgb="FFF8696B"/>
        <color rgb="FFFFEB84"/>
        <color rgb="FF63BE7B"/>
      </colorScale>
    </cfRule>
  </conditionalFormatting>
  <conditionalFormatting sqref="CC96:CC123">
    <cfRule type="colorScale" priority="634">
      <colorScale>
        <cfvo type="min"/>
        <cfvo type="percentile" val="50"/>
        <cfvo type="max"/>
        <color rgb="FFF8696B"/>
        <color rgb="FFFFEB84"/>
        <color rgb="FF63BE7B"/>
      </colorScale>
    </cfRule>
  </conditionalFormatting>
  <conditionalFormatting sqref="BX14:BX92">
    <cfRule type="colorScale" priority="624">
      <colorScale>
        <cfvo type="min"/>
        <cfvo type="percentile" val="50"/>
        <cfvo type="max"/>
        <color rgb="FFF8696B"/>
        <color rgb="FFFFEB84"/>
        <color rgb="FF63BE7B"/>
      </colorScale>
    </cfRule>
  </conditionalFormatting>
  <conditionalFormatting sqref="BW96:BW123 BU96:BU123 BZ96:BZ123">
    <cfRule type="colorScale" priority="637">
      <colorScale>
        <cfvo type="min"/>
        <cfvo type="percentile" val="50"/>
        <cfvo type="max"/>
        <color rgb="FFF8696B"/>
        <color rgb="FFFFEB84"/>
        <color rgb="FF63BE7B"/>
      </colorScale>
    </cfRule>
  </conditionalFormatting>
  <conditionalFormatting sqref="CA96:CB123">
    <cfRule type="colorScale" priority="636">
      <colorScale>
        <cfvo type="min"/>
        <cfvo type="percentile" val="50"/>
        <cfvo type="max"/>
        <color rgb="FFF8696B"/>
        <color rgb="FFFFEB84"/>
        <color rgb="FF63BE7B"/>
      </colorScale>
    </cfRule>
  </conditionalFormatting>
  <conditionalFormatting sqref="CA94:CB95">
    <cfRule type="colorScale" priority="635">
      <colorScale>
        <cfvo type="min"/>
        <cfvo type="percentile" val="50"/>
        <cfvo type="max"/>
        <color rgb="FFF8696B"/>
        <color rgb="FFFFEB84"/>
        <color rgb="FF63BE7B"/>
      </colorScale>
    </cfRule>
  </conditionalFormatting>
  <conditionalFormatting sqref="BZ15:BZ24 BU82:BU92 BU15:BU24 BZ82:BZ92 BW15:BW24 BW82:BW92">
    <cfRule type="colorScale" priority="633">
      <colorScale>
        <cfvo type="min"/>
        <cfvo type="percentile" val="50"/>
        <cfvo type="max"/>
        <color rgb="FFF8696B"/>
        <color rgb="FFFFEB84"/>
        <color rgb="FF63BE7B"/>
      </colorScale>
    </cfRule>
  </conditionalFormatting>
  <conditionalFormatting sqref="BT96:BT123">
    <cfRule type="colorScale" priority="632">
      <colorScale>
        <cfvo type="min"/>
        <cfvo type="percentile" val="50"/>
        <cfvo type="max"/>
        <color rgb="FFF8696B"/>
        <color rgb="FFFFEB84"/>
        <color rgb="FF63BE7B"/>
      </colorScale>
    </cfRule>
  </conditionalFormatting>
  <conditionalFormatting sqref="CC14:CC92">
    <cfRule type="colorScale" priority="640">
      <colorScale>
        <cfvo type="min"/>
        <cfvo type="percentile" val="50"/>
        <cfvo type="max"/>
        <color rgb="FFF8696B"/>
        <color rgb="FFFFEB84"/>
        <color rgb="FF63BE7B"/>
      </colorScale>
    </cfRule>
  </conditionalFormatting>
  <conditionalFormatting sqref="BZ25:BZ81 BU25:BU81 BW25:BW81">
    <cfRule type="colorScale" priority="641">
      <colorScale>
        <cfvo type="min"/>
        <cfvo type="percentile" val="50"/>
        <cfvo type="max"/>
        <color rgb="FFF8696B"/>
        <color rgb="FFFFEB84"/>
        <color rgb="FF63BE7B"/>
      </colorScale>
    </cfRule>
  </conditionalFormatting>
  <conditionalFormatting sqref="CA12:CB92">
    <cfRule type="colorScale" priority="642">
      <colorScale>
        <cfvo type="min"/>
        <cfvo type="percentile" val="50"/>
        <cfvo type="max"/>
        <color rgb="FFF8696B"/>
        <color rgb="FFFFEB84"/>
        <color rgb="FF63BE7B"/>
      </colorScale>
    </cfRule>
  </conditionalFormatting>
  <conditionalFormatting sqref="BW14 BU14">
    <cfRule type="colorScale" priority="629">
      <colorScale>
        <cfvo type="min"/>
        <cfvo type="percentile" val="50"/>
        <cfvo type="max"/>
        <color rgb="FFF8696B"/>
        <color rgb="FFFFEB84"/>
        <color rgb="FF63BE7B"/>
      </colorScale>
    </cfRule>
  </conditionalFormatting>
  <conditionalFormatting sqref="BZ14:BZ92">
    <cfRule type="colorScale" priority="628">
      <colorScale>
        <cfvo type="min"/>
        <cfvo type="percentile" val="50"/>
        <cfvo type="max"/>
        <color rgb="FFF8696B"/>
        <color rgb="FFFFEB84"/>
        <color rgb="FF63BE7B"/>
      </colorScale>
    </cfRule>
  </conditionalFormatting>
  <conditionalFormatting sqref="BT82:BT92 BT15:BT24">
    <cfRule type="colorScale" priority="626">
      <colorScale>
        <cfvo type="min"/>
        <cfvo type="percentile" val="50"/>
        <cfvo type="max"/>
        <color rgb="FFF8696B"/>
        <color rgb="FFFFEB84"/>
        <color rgb="FF63BE7B"/>
      </colorScale>
    </cfRule>
  </conditionalFormatting>
  <conditionalFormatting sqref="BT25:BT81">
    <cfRule type="colorScale" priority="627">
      <colorScale>
        <cfvo type="min"/>
        <cfvo type="percentile" val="50"/>
        <cfvo type="max"/>
        <color rgb="FFF8696B"/>
        <color rgb="FFFFEB84"/>
        <color rgb="FF63BE7B"/>
      </colorScale>
    </cfRule>
  </conditionalFormatting>
  <conditionalFormatting sqref="BT14">
    <cfRule type="colorScale" priority="625">
      <colorScale>
        <cfvo type="min"/>
        <cfvo type="percentile" val="50"/>
        <cfvo type="max"/>
        <color rgb="FFF8696B"/>
        <color rgb="FFFFEB84"/>
        <color rgb="FF63BE7B"/>
      </colorScale>
    </cfRule>
  </conditionalFormatting>
  <conditionalFormatting sqref="BR14:BR92">
    <cfRule type="colorScale" priority="623">
      <colorScale>
        <cfvo type="min"/>
        <cfvo type="percentile" val="50"/>
        <cfvo type="max"/>
        <color rgb="FFF8696B"/>
        <color rgb="FFFFEB84"/>
        <color rgb="FF63BE7B"/>
      </colorScale>
    </cfRule>
  </conditionalFormatting>
  <conditionalFormatting sqref="CH14:CI92">
    <cfRule type="colorScale" priority="622">
      <colorScale>
        <cfvo type="min"/>
        <cfvo type="percentile" val="50"/>
        <cfvo type="max"/>
        <color rgb="FFF8696B"/>
        <color rgb="FFFFEB84"/>
        <color rgb="FF63BE7B"/>
      </colorScale>
    </cfRule>
  </conditionalFormatting>
  <conditionalFormatting sqref="CD96:CD123">
    <cfRule type="colorScale" priority="620">
      <colorScale>
        <cfvo type="min"/>
        <cfvo type="percentile" val="50"/>
        <cfvo type="max"/>
        <color rgb="FFF8696B"/>
        <color rgb="FFFFEB84"/>
        <color rgb="FF63BE7B"/>
      </colorScale>
    </cfRule>
  </conditionalFormatting>
  <conditionalFormatting sqref="CE96:CE123">
    <cfRule type="colorScale" priority="619">
      <colorScale>
        <cfvo type="min"/>
        <cfvo type="percentile" val="50"/>
        <cfvo type="max"/>
        <color rgb="FFF8696B"/>
        <color rgb="FFFFEB84"/>
        <color rgb="FF63BE7B"/>
      </colorScale>
    </cfRule>
  </conditionalFormatting>
  <conditionalFormatting sqref="CE14:CE92">
    <cfRule type="colorScale" priority="621">
      <colorScale>
        <cfvo type="min"/>
        <cfvo type="percentile" val="50"/>
        <cfvo type="max"/>
        <color rgb="FFF8696B"/>
        <color rgb="FFFFEB84"/>
        <color rgb="FF63BE7B"/>
      </colorScale>
    </cfRule>
  </conditionalFormatting>
  <conditionalFormatting sqref="CD14:CE92">
    <cfRule type="colorScale" priority="618">
      <colorScale>
        <cfvo type="min"/>
        <cfvo type="percentile" val="50"/>
        <cfvo type="max"/>
        <color rgb="FF63BE7B"/>
        <color rgb="FFFFEB84"/>
        <color rgb="FFF8696B"/>
      </colorScale>
    </cfRule>
  </conditionalFormatting>
  <conditionalFormatting sqref="BO14:BP92">
    <cfRule type="colorScale" priority="617">
      <colorScale>
        <cfvo type="min"/>
        <cfvo type="percentile" val="50"/>
        <cfvo type="max"/>
        <color rgb="FF63BE7B"/>
        <color rgb="FFFFEB84"/>
        <color rgb="FFF8696B"/>
      </colorScale>
    </cfRule>
  </conditionalFormatting>
  <conditionalFormatting sqref="CT96:CT123">
    <cfRule type="colorScale" priority="610">
      <colorScale>
        <cfvo type="min"/>
        <cfvo type="percentile" val="50"/>
        <cfvo type="max"/>
        <color rgb="FFF8696B"/>
        <color rgb="FFFFEB84"/>
        <color rgb="FF63BE7B"/>
      </colorScale>
    </cfRule>
  </conditionalFormatting>
  <conditionalFormatting sqref="CO14:CO92 CM14:CM92">
    <cfRule type="colorScale" priority="601">
      <colorScale>
        <cfvo type="min"/>
        <cfvo type="percentile" val="50"/>
        <cfvo type="max"/>
        <color rgb="FFF8696B"/>
        <color rgb="FFFFEB84"/>
        <color rgb="FF63BE7B"/>
      </colorScale>
    </cfRule>
  </conditionalFormatting>
  <conditionalFormatting sqref="CL96:CN123 CQ96:CQ123">
    <cfRule type="colorScale" priority="613">
      <colorScale>
        <cfvo type="min"/>
        <cfvo type="percentile" val="50"/>
        <cfvo type="max"/>
        <color rgb="FFF8696B"/>
        <color rgb="FFFFEB84"/>
        <color rgb="FF63BE7B"/>
      </colorScale>
    </cfRule>
  </conditionalFormatting>
  <conditionalFormatting sqref="CR96:CS123">
    <cfRule type="colorScale" priority="612">
      <colorScale>
        <cfvo type="min"/>
        <cfvo type="percentile" val="50"/>
        <cfvo type="max"/>
        <color rgb="FFF8696B"/>
        <color rgb="FFFFEB84"/>
        <color rgb="FF63BE7B"/>
      </colorScale>
    </cfRule>
  </conditionalFormatting>
  <conditionalFormatting sqref="CQ15:CQ24 CL82:CL92 CL15:CL24 CQ82:CQ92 CN15:CN24 CN82:CN92">
    <cfRule type="colorScale" priority="609">
      <colorScale>
        <cfvo type="min"/>
        <cfvo type="percentile" val="50"/>
        <cfvo type="max"/>
        <color rgb="FFF8696B"/>
        <color rgb="FFFFEB84"/>
        <color rgb="FF63BE7B"/>
      </colorScale>
    </cfRule>
  </conditionalFormatting>
  <conditionalFormatting sqref="CK96:CK123">
    <cfRule type="colorScale" priority="608">
      <colorScale>
        <cfvo type="min"/>
        <cfvo type="percentile" val="50"/>
        <cfvo type="max"/>
        <color rgb="FFF8696B"/>
        <color rgb="FFFFEB84"/>
        <color rgb="FF63BE7B"/>
      </colorScale>
    </cfRule>
  </conditionalFormatting>
  <conditionalFormatting sqref="CT14:CT92">
    <cfRule type="colorScale" priority="614">
      <colorScale>
        <cfvo type="min"/>
        <cfvo type="percentile" val="50"/>
        <cfvo type="max"/>
        <color rgb="FFF8696B"/>
        <color rgb="FFFFEB84"/>
        <color rgb="FF63BE7B"/>
      </colorScale>
    </cfRule>
  </conditionalFormatting>
  <conditionalFormatting sqref="CQ25:CQ81 CL25:CL81 CN25:CN81">
    <cfRule type="colorScale" priority="615">
      <colorScale>
        <cfvo type="min"/>
        <cfvo type="percentile" val="50"/>
        <cfvo type="max"/>
        <color rgb="FFF8696B"/>
        <color rgb="FFFFEB84"/>
        <color rgb="FF63BE7B"/>
      </colorScale>
    </cfRule>
  </conditionalFormatting>
  <conditionalFormatting sqref="CR12:CS92">
    <cfRule type="colorScale" priority="616">
      <colorScale>
        <cfvo type="min"/>
        <cfvo type="percentile" val="50"/>
        <cfvo type="max"/>
        <color rgb="FFF8696B"/>
        <color rgb="FFFFEB84"/>
        <color rgb="FF63BE7B"/>
      </colorScale>
    </cfRule>
  </conditionalFormatting>
  <conditionalFormatting sqref="CN14 CL14">
    <cfRule type="colorScale" priority="606">
      <colorScale>
        <cfvo type="min"/>
        <cfvo type="percentile" val="50"/>
        <cfvo type="max"/>
        <color rgb="FFF8696B"/>
        <color rgb="FFFFEB84"/>
        <color rgb="FF63BE7B"/>
      </colorScale>
    </cfRule>
  </conditionalFormatting>
  <conditionalFormatting sqref="CQ14:CQ92">
    <cfRule type="colorScale" priority="605">
      <colorScale>
        <cfvo type="min"/>
        <cfvo type="percentile" val="50"/>
        <cfvo type="max"/>
        <color rgb="FFF8696B"/>
        <color rgb="FFFFEB84"/>
        <color rgb="FF63BE7B"/>
      </colorScale>
    </cfRule>
  </conditionalFormatting>
  <conditionalFormatting sqref="CK82:CK92 CK15:CK24">
    <cfRule type="colorScale" priority="603">
      <colorScale>
        <cfvo type="min"/>
        <cfvo type="percentile" val="50"/>
        <cfvo type="max"/>
        <color rgb="FFF8696B"/>
        <color rgb="FFFFEB84"/>
        <color rgb="FF63BE7B"/>
      </colorScale>
    </cfRule>
  </conditionalFormatting>
  <conditionalFormatting sqref="CK25:CK81">
    <cfRule type="colorScale" priority="604">
      <colorScale>
        <cfvo type="min"/>
        <cfvo type="percentile" val="50"/>
        <cfvo type="max"/>
        <color rgb="FFF8696B"/>
        <color rgb="FFFFEB84"/>
        <color rgb="FF63BE7B"/>
      </colorScale>
    </cfRule>
  </conditionalFormatting>
  <conditionalFormatting sqref="CK14">
    <cfRule type="colorScale" priority="602">
      <colorScale>
        <cfvo type="min"/>
        <cfvo type="percentile" val="50"/>
        <cfvo type="max"/>
        <color rgb="FFF8696B"/>
        <color rgb="FFFFEB84"/>
        <color rgb="FF63BE7B"/>
      </colorScale>
    </cfRule>
  </conditionalFormatting>
  <conditionalFormatting sqref="CY14:CY92">
    <cfRule type="colorScale" priority="600">
      <colorScale>
        <cfvo type="min"/>
        <cfvo type="percentile" val="50"/>
        <cfvo type="max"/>
        <color rgb="FFF8696B"/>
        <color rgb="FFFFEB84"/>
        <color rgb="FF63BE7B"/>
      </colorScale>
    </cfRule>
  </conditionalFormatting>
  <conditionalFormatting sqref="CU96:CV123">
    <cfRule type="colorScale" priority="598">
      <colorScale>
        <cfvo type="min"/>
        <cfvo type="percentile" val="50"/>
        <cfvo type="max"/>
        <color rgb="FFF8696B"/>
        <color rgb="FFFFEB84"/>
        <color rgb="FF63BE7B"/>
      </colorScale>
    </cfRule>
  </conditionalFormatting>
  <conditionalFormatting sqref="CW96:CW123">
    <cfRule type="colorScale" priority="597">
      <colorScale>
        <cfvo type="min"/>
        <cfvo type="percentile" val="50"/>
        <cfvo type="max"/>
        <color rgb="FFF8696B"/>
        <color rgb="FFFFEB84"/>
        <color rgb="FF63BE7B"/>
      </colorScale>
    </cfRule>
  </conditionalFormatting>
  <conditionalFormatting sqref="CW14:CW92">
    <cfRule type="colorScale" priority="599">
      <colorScale>
        <cfvo type="min"/>
        <cfvo type="percentile" val="50"/>
        <cfvo type="max"/>
        <color rgb="FFF8696B"/>
        <color rgb="FFFFEB84"/>
        <color rgb="FF63BE7B"/>
      </colorScale>
    </cfRule>
  </conditionalFormatting>
  <conditionalFormatting sqref="CU14:CU92 CW14:CW92">
    <cfRule type="colorScale" priority="596">
      <colorScale>
        <cfvo type="min"/>
        <cfvo type="percentile" val="50"/>
        <cfvo type="max"/>
        <color rgb="FF63BE7B"/>
        <color rgb="FFFFEB84"/>
        <color rgb="FFF8696B"/>
      </colorScale>
    </cfRule>
  </conditionalFormatting>
  <conditionalFormatting sqref="BZ96:BZ123">
    <cfRule type="colorScale" priority="594">
      <colorScale>
        <cfvo type="min"/>
        <cfvo type="percentile" val="50"/>
        <cfvo type="max"/>
        <color rgb="FFF8696B"/>
        <color rgb="FFFFEB84"/>
        <color rgb="FF63BE7B"/>
      </colorScale>
    </cfRule>
  </conditionalFormatting>
  <conditionalFormatting sqref="BX96:BX123">
    <cfRule type="colorScale" priority="593">
      <colorScale>
        <cfvo type="min"/>
        <cfvo type="percentile" val="50"/>
        <cfvo type="max"/>
        <color rgb="FFF8696B"/>
        <color rgb="FFFFEB84"/>
        <color rgb="FF63BE7B"/>
      </colorScale>
    </cfRule>
  </conditionalFormatting>
  <conditionalFormatting sqref="CH96:CH123">
    <cfRule type="colorScale" priority="592">
      <colorScale>
        <cfvo type="min"/>
        <cfvo type="percentile" val="50"/>
        <cfvo type="max"/>
        <color rgb="FFF8696B"/>
        <color rgb="FFFFEB84"/>
        <color rgb="FF63BE7B"/>
      </colorScale>
    </cfRule>
  </conditionalFormatting>
  <conditionalFormatting sqref="CO96:CO123">
    <cfRule type="colorScale" priority="591">
      <colorScale>
        <cfvo type="min"/>
        <cfvo type="percentile" val="50"/>
        <cfvo type="max"/>
        <color rgb="FFF8696B"/>
        <color rgb="FFFFEB84"/>
        <color rgb="FF63BE7B"/>
      </colorScale>
    </cfRule>
  </conditionalFormatting>
  <conditionalFormatting sqref="CP96:CP123">
    <cfRule type="colorScale" priority="590">
      <colorScale>
        <cfvo type="min"/>
        <cfvo type="percentile" val="50"/>
        <cfvo type="max"/>
        <color rgb="FFF8696B"/>
        <color rgb="FFFFEB84"/>
        <color rgb="FF63BE7B"/>
      </colorScale>
    </cfRule>
  </conditionalFormatting>
  <conditionalFormatting sqref="CY96:CY123">
    <cfRule type="colorScale" priority="587">
      <colorScale>
        <cfvo type="min"/>
        <cfvo type="percentile" val="50"/>
        <cfvo type="max"/>
        <color rgb="FFF8696B"/>
        <color rgb="FFFFEB84"/>
        <color rgb="FF63BE7B"/>
      </colorScale>
    </cfRule>
  </conditionalFormatting>
  <conditionalFormatting sqref="CV14:CV92">
    <cfRule type="colorScale" priority="585">
      <colorScale>
        <cfvo type="min"/>
        <cfvo type="percentile" val="50"/>
        <cfvo type="max"/>
        <color rgb="FFF8696B"/>
        <color rgb="FFFFEB84"/>
        <color rgb="FF63BE7B"/>
      </colorScale>
    </cfRule>
  </conditionalFormatting>
  <conditionalFormatting sqref="CV14:CV92">
    <cfRule type="colorScale" priority="584">
      <colorScale>
        <cfvo type="min"/>
        <cfvo type="percentile" val="50"/>
        <cfvo type="max"/>
        <color rgb="FF63BE7B"/>
        <color rgb="FFFFEB84"/>
        <color rgb="FFF8696B"/>
      </colorScale>
    </cfRule>
  </conditionalFormatting>
  <conditionalFormatting sqref="CU96:CW123">
    <cfRule type="colorScale" priority="583">
      <colorScale>
        <cfvo type="min"/>
        <cfvo type="percentile" val="50"/>
        <cfvo type="max"/>
        <color rgb="FF63BE7B"/>
        <color rgb="FFFFEB84"/>
        <color rgb="FFF8696B"/>
      </colorScale>
    </cfRule>
  </conditionalFormatting>
  <conditionalFormatting sqref="BV14:BV92">
    <cfRule type="colorScale" priority="581">
      <colorScale>
        <cfvo type="min"/>
        <cfvo type="percentile" val="50"/>
        <cfvo type="max"/>
        <color rgb="FFF8696B"/>
        <color rgb="FFFFEB84"/>
        <color rgb="FF63BE7B"/>
      </colorScale>
    </cfRule>
  </conditionalFormatting>
  <conditionalFormatting sqref="BV96:BV123">
    <cfRule type="colorScale" priority="582">
      <colorScale>
        <cfvo type="min"/>
        <cfvo type="percentile" val="50"/>
        <cfvo type="max"/>
        <color rgb="FFF8696B"/>
        <color rgb="FFFFEB84"/>
        <color rgb="FF63BE7B"/>
      </colorScale>
    </cfRule>
  </conditionalFormatting>
  <conditionalFormatting sqref="BY14:BY92">
    <cfRule type="colorScale" priority="580">
      <colorScale>
        <cfvo type="min"/>
        <cfvo type="percentile" val="50"/>
        <cfvo type="max"/>
        <color rgb="FFF8696B"/>
        <color rgb="FFFFEB84"/>
        <color rgb="FF63BE7B"/>
      </colorScale>
    </cfRule>
  </conditionalFormatting>
  <conditionalFormatting sqref="BY96:BY123">
    <cfRule type="colorScale" priority="579">
      <colorScale>
        <cfvo type="min"/>
        <cfvo type="percentile" val="50"/>
        <cfvo type="max"/>
        <color rgb="FFF8696B"/>
        <color rgb="FFFFEB84"/>
        <color rgb="FF63BE7B"/>
      </colorScale>
    </cfRule>
  </conditionalFormatting>
  <conditionalFormatting sqref="CP14:CP92">
    <cfRule type="colorScale" priority="578">
      <colorScale>
        <cfvo type="min"/>
        <cfvo type="percentile" val="50"/>
        <cfvo type="max"/>
        <color rgb="FFF8696B"/>
        <color rgb="FFFFEB84"/>
        <color rgb="FF63BE7B"/>
      </colorScale>
    </cfRule>
  </conditionalFormatting>
  <conditionalFormatting sqref="CI96:CI123">
    <cfRule type="colorScale" priority="577">
      <colorScale>
        <cfvo type="min"/>
        <cfvo type="percentile" val="50"/>
        <cfvo type="max"/>
        <color rgb="FFF8696B"/>
        <color rgb="FFFFEB84"/>
        <color rgb="FF63BE7B"/>
      </colorScale>
    </cfRule>
  </conditionalFormatting>
  <conditionalFormatting sqref="CF96:CF123">
    <cfRule type="colorScale" priority="575">
      <colorScale>
        <cfvo type="min"/>
        <cfvo type="percentile" val="50"/>
        <cfvo type="max"/>
        <color rgb="FFF8696B"/>
        <color rgb="FFFFEB84"/>
        <color rgb="FF63BE7B"/>
      </colorScale>
    </cfRule>
  </conditionalFormatting>
  <conditionalFormatting sqref="CF14:CF92">
    <cfRule type="colorScale" priority="576">
      <colorScale>
        <cfvo type="min"/>
        <cfvo type="percentile" val="50"/>
        <cfvo type="max"/>
        <color rgb="FFF8696B"/>
        <color rgb="FFFFEB84"/>
        <color rgb="FF63BE7B"/>
      </colorScale>
    </cfRule>
  </conditionalFormatting>
  <conditionalFormatting sqref="CF14:CF92">
    <cfRule type="colorScale" priority="574">
      <colorScale>
        <cfvo type="min"/>
        <cfvo type="percentile" val="50"/>
        <cfvo type="max"/>
        <color rgb="FF63BE7B"/>
        <color rgb="FFFFEB84"/>
        <color rgb="FFF8696B"/>
      </colorScale>
    </cfRule>
  </conditionalFormatting>
  <conditionalFormatting sqref="CF96:CF123">
    <cfRule type="colorScale" priority="573">
      <colorScale>
        <cfvo type="min"/>
        <cfvo type="percentile" val="50"/>
        <cfvo type="max"/>
        <color rgb="FF63BE7B"/>
        <color rgb="FFFFEB84"/>
        <color rgb="FFF8696B"/>
      </colorScale>
    </cfRule>
  </conditionalFormatting>
  <conditionalFormatting sqref="CZ14:CZ92">
    <cfRule type="colorScale" priority="572">
      <colorScale>
        <cfvo type="min"/>
        <cfvo type="percentile" val="50"/>
        <cfvo type="max"/>
        <color rgb="FFF8696B"/>
        <color rgb="FFFFEB84"/>
        <color rgb="FF63BE7B"/>
      </colorScale>
    </cfRule>
  </conditionalFormatting>
  <conditionalFormatting sqref="CZ96:CZ123">
    <cfRule type="colorScale" priority="571">
      <colorScale>
        <cfvo type="min"/>
        <cfvo type="percentile" val="50"/>
        <cfvo type="max"/>
        <color rgb="FFF8696B"/>
        <color rgb="FFFFEB84"/>
        <color rgb="FF63BE7B"/>
      </colorScale>
    </cfRule>
  </conditionalFormatting>
  <conditionalFormatting sqref="CQ96:CQ123">
    <cfRule type="colorScale" priority="570">
      <colorScale>
        <cfvo type="min"/>
        <cfvo type="percentile" val="50"/>
        <cfvo type="max"/>
        <color rgb="FFF8696B"/>
        <color rgb="FFFFEB84"/>
        <color rgb="FF63BE7B"/>
      </colorScale>
    </cfRule>
  </conditionalFormatting>
  <conditionalFormatting sqref="DK96:DK123">
    <cfRule type="colorScale" priority="564">
      <colorScale>
        <cfvo type="min"/>
        <cfvo type="percentile" val="50"/>
        <cfvo type="max"/>
        <color rgb="FFF8696B"/>
        <color rgb="FFFFEB84"/>
        <color rgb="FF63BE7B"/>
      </colorScale>
    </cfRule>
  </conditionalFormatting>
  <conditionalFormatting sqref="DF14:DF92 DD14:DD92">
    <cfRule type="colorScale" priority="555">
      <colorScale>
        <cfvo type="min"/>
        <cfvo type="percentile" val="50"/>
        <cfvo type="max"/>
        <color rgb="FFF8696B"/>
        <color rgb="FFFFEB84"/>
        <color rgb="FF63BE7B"/>
      </colorScale>
    </cfRule>
  </conditionalFormatting>
  <conditionalFormatting sqref="DC96:DE123 DH96:DH123">
    <cfRule type="colorScale" priority="566">
      <colorScale>
        <cfvo type="min"/>
        <cfvo type="percentile" val="50"/>
        <cfvo type="max"/>
        <color rgb="FFF8696B"/>
        <color rgb="FFFFEB84"/>
        <color rgb="FF63BE7B"/>
      </colorScale>
    </cfRule>
  </conditionalFormatting>
  <conditionalFormatting sqref="DI96:DJ123">
    <cfRule type="colorScale" priority="565">
      <colorScale>
        <cfvo type="min"/>
        <cfvo type="percentile" val="50"/>
        <cfvo type="max"/>
        <color rgb="FFF8696B"/>
        <color rgb="FFFFEB84"/>
        <color rgb="FF63BE7B"/>
      </colorScale>
    </cfRule>
  </conditionalFormatting>
  <conditionalFormatting sqref="DH15:DH24 DC82:DC92 DC15:DC24 DH82:DH92 DE15:DE24 DE82:DE92">
    <cfRule type="colorScale" priority="563">
      <colorScale>
        <cfvo type="min"/>
        <cfvo type="percentile" val="50"/>
        <cfvo type="max"/>
        <color rgb="FFF8696B"/>
        <color rgb="FFFFEB84"/>
        <color rgb="FF63BE7B"/>
      </colorScale>
    </cfRule>
  </conditionalFormatting>
  <conditionalFormatting sqref="DB96:DB123">
    <cfRule type="colorScale" priority="562">
      <colorScale>
        <cfvo type="min"/>
        <cfvo type="percentile" val="50"/>
        <cfvo type="max"/>
        <color rgb="FFF8696B"/>
        <color rgb="FFFFEB84"/>
        <color rgb="FF63BE7B"/>
      </colorScale>
    </cfRule>
  </conditionalFormatting>
  <conditionalFormatting sqref="DK14:DK92">
    <cfRule type="colorScale" priority="567">
      <colorScale>
        <cfvo type="min"/>
        <cfvo type="percentile" val="50"/>
        <cfvo type="max"/>
        <color rgb="FFF8696B"/>
        <color rgb="FFFFEB84"/>
        <color rgb="FF63BE7B"/>
      </colorScale>
    </cfRule>
  </conditionalFormatting>
  <conditionalFormatting sqref="DH25:DH81 DC25:DC81 DE25:DE81">
    <cfRule type="colorScale" priority="568">
      <colorScale>
        <cfvo type="min"/>
        <cfvo type="percentile" val="50"/>
        <cfvo type="max"/>
        <color rgb="FFF8696B"/>
        <color rgb="FFFFEB84"/>
        <color rgb="FF63BE7B"/>
      </colorScale>
    </cfRule>
  </conditionalFormatting>
  <conditionalFormatting sqref="DI12:DJ92">
    <cfRule type="colorScale" priority="569">
      <colorScale>
        <cfvo type="min"/>
        <cfvo type="percentile" val="50"/>
        <cfvo type="max"/>
        <color rgb="FFF8696B"/>
        <color rgb="FFFFEB84"/>
        <color rgb="FF63BE7B"/>
      </colorScale>
    </cfRule>
  </conditionalFormatting>
  <conditionalFormatting sqref="DE14 DC14">
    <cfRule type="colorScale" priority="560">
      <colorScale>
        <cfvo type="min"/>
        <cfvo type="percentile" val="50"/>
        <cfvo type="max"/>
        <color rgb="FFF8696B"/>
        <color rgb="FFFFEB84"/>
        <color rgb="FF63BE7B"/>
      </colorScale>
    </cfRule>
  </conditionalFormatting>
  <conditionalFormatting sqref="DH14:DH92">
    <cfRule type="colorScale" priority="559">
      <colorScale>
        <cfvo type="min"/>
        <cfvo type="percentile" val="50"/>
        <cfvo type="max"/>
        <color rgb="FFF8696B"/>
        <color rgb="FFFFEB84"/>
        <color rgb="FF63BE7B"/>
      </colorScale>
    </cfRule>
  </conditionalFormatting>
  <conditionalFormatting sqref="DB82:DB92 DB15:DB24">
    <cfRule type="colorScale" priority="557">
      <colorScale>
        <cfvo type="min"/>
        <cfvo type="percentile" val="50"/>
        <cfvo type="max"/>
        <color rgb="FFF8696B"/>
        <color rgb="FFFFEB84"/>
        <color rgb="FF63BE7B"/>
      </colorScale>
    </cfRule>
  </conditionalFormatting>
  <conditionalFormatting sqref="DB25:DB81">
    <cfRule type="colorScale" priority="558">
      <colorScale>
        <cfvo type="min"/>
        <cfvo type="percentile" val="50"/>
        <cfvo type="max"/>
        <color rgb="FFF8696B"/>
        <color rgb="FFFFEB84"/>
        <color rgb="FF63BE7B"/>
      </colorScale>
    </cfRule>
  </conditionalFormatting>
  <conditionalFormatting sqref="DB14">
    <cfRule type="colorScale" priority="556">
      <colorScale>
        <cfvo type="min"/>
        <cfvo type="percentile" val="50"/>
        <cfvo type="max"/>
        <color rgb="FFF8696B"/>
        <color rgb="FFFFEB84"/>
        <color rgb="FF63BE7B"/>
      </colorScale>
    </cfRule>
  </conditionalFormatting>
  <conditionalFormatting sqref="DL96:DM123">
    <cfRule type="colorScale" priority="552">
      <colorScale>
        <cfvo type="min"/>
        <cfvo type="percentile" val="50"/>
        <cfvo type="max"/>
        <color rgb="FFF8696B"/>
        <color rgb="FFFFEB84"/>
        <color rgb="FF63BE7B"/>
      </colorScale>
    </cfRule>
  </conditionalFormatting>
  <conditionalFormatting sqref="DL14:DL92">
    <cfRule type="colorScale" priority="550">
      <colorScale>
        <cfvo type="min"/>
        <cfvo type="percentile" val="50"/>
        <cfvo type="max"/>
        <color rgb="FF63BE7B"/>
        <color rgb="FFFFEB84"/>
        <color rgb="FFF8696B"/>
      </colorScale>
    </cfRule>
  </conditionalFormatting>
  <conditionalFormatting sqref="DF96:DF123">
    <cfRule type="colorScale" priority="549">
      <colorScale>
        <cfvo type="min"/>
        <cfvo type="percentile" val="50"/>
        <cfvo type="max"/>
        <color rgb="FFF8696B"/>
        <color rgb="FFFFEB84"/>
        <color rgb="FF63BE7B"/>
      </colorScale>
    </cfRule>
  </conditionalFormatting>
  <conditionalFormatting sqref="DG96:DG123">
    <cfRule type="colorScale" priority="548">
      <colorScale>
        <cfvo type="min"/>
        <cfvo type="percentile" val="50"/>
        <cfvo type="max"/>
        <color rgb="FFF8696B"/>
        <color rgb="FFFFEB84"/>
        <color rgb="FF63BE7B"/>
      </colorScale>
    </cfRule>
  </conditionalFormatting>
  <conditionalFormatting sqref="DM14:DM92">
    <cfRule type="colorScale" priority="546">
      <colorScale>
        <cfvo type="min"/>
        <cfvo type="percentile" val="50"/>
        <cfvo type="max"/>
        <color rgb="FFF8696B"/>
        <color rgb="FFFFEB84"/>
        <color rgb="FF63BE7B"/>
      </colorScale>
    </cfRule>
  </conditionalFormatting>
  <conditionalFormatting sqref="DM14:DM92">
    <cfRule type="colorScale" priority="545">
      <colorScale>
        <cfvo type="min"/>
        <cfvo type="percentile" val="50"/>
        <cfvo type="max"/>
        <color rgb="FF63BE7B"/>
        <color rgb="FFFFEB84"/>
        <color rgb="FFF8696B"/>
      </colorScale>
    </cfRule>
  </conditionalFormatting>
  <conditionalFormatting sqref="DL96:DM123">
    <cfRule type="colorScale" priority="544">
      <colorScale>
        <cfvo type="min"/>
        <cfvo type="percentile" val="50"/>
        <cfvo type="max"/>
        <color rgb="FF63BE7B"/>
        <color rgb="FFFFEB84"/>
        <color rgb="FFF8696B"/>
      </colorScale>
    </cfRule>
  </conditionalFormatting>
  <conditionalFormatting sqref="DG14:DG92">
    <cfRule type="colorScale" priority="543">
      <colorScale>
        <cfvo type="min"/>
        <cfvo type="percentile" val="50"/>
        <cfvo type="max"/>
        <color rgb="FFF8696B"/>
        <color rgb="FFFFEB84"/>
        <color rgb="FF63BE7B"/>
      </colorScale>
    </cfRule>
  </conditionalFormatting>
  <conditionalFormatting sqref="DH96:DH123">
    <cfRule type="colorScale" priority="540">
      <colorScale>
        <cfvo type="min"/>
        <cfvo type="percentile" val="50"/>
        <cfvo type="max"/>
        <color rgb="FFF8696B"/>
        <color rgb="FFFFEB84"/>
        <color rgb="FF63BE7B"/>
      </colorScale>
    </cfRule>
  </conditionalFormatting>
  <conditionalFormatting sqref="DP14:DP92">
    <cfRule type="colorScale" priority="539">
      <colorScale>
        <cfvo type="min"/>
        <cfvo type="percentile" val="50"/>
        <cfvo type="max"/>
        <color rgb="FFF8696B"/>
        <color rgb="FFFFEB84"/>
        <color rgb="FF63BE7B"/>
      </colorScale>
    </cfRule>
  </conditionalFormatting>
  <conditionalFormatting sqref="DP96:DP123">
    <cfRule type="colorScale" priority="538">
      <colorScale>
        <cfvo type="min"/>
        <cfvo type="percentile" val="50"/>
        <cfvo type="max"/>
        <color rgb="FFF8696B"/>
        <color rgb="FFFFEB84"/>
        <color rgb="FF63BE7B"/>
      </colorScale>
    </cfRule>
  </conditionalFormatting>
  <conditionalFormatting sqref="DQ14:DQ92">
    <cfRule type="colorScale" priority="537">
      <colorScale>
        <cfvo type="min"/>
        <cfvo type="percentile" val="50"/>
        <cfvo type="max"/>
        <color rgb="FFF8696B"/>
        <color rgb="FFFFEB84"/>
        <color rgb="FF63BE7B"/>
      </colorScale>
    </cfRule>
  </conditionalFormatting>
  <conditionalFormatting sqref="DQ96:DQ123">
    <cfRule type="colorScale" priority="536">
      <colorScale>
        <cfvo type="min"/>
        <cfvo type="percentile" val="50"/>
        <cfvo type="max"/>
        <color rgb="FFF8696B"/>
        <color rgb="FFFFEB84"/>
        <color rgb="FF63BE7B"/>
      </colorScale>
    </cfRule>
  </conditionalFormatting>
  <conditionalFormatting sqref="EB96:EB123">
    <cfRule type="colorScale" priority="530">
      <colorScale>
        <cfvo type="min"/>
        <cfvo type="percentile" val="50"/>
        <cfvo type="max"/>
        <color rgb="FFF8696B"/>
        <color rgb="FFFFEB84"/>
        <color rgb="FF63BE7B"/>
      </colorScale>
    </cfRule>
  </conditionalFormatting>
  <conditionalFormatting sqref="DW14:DW92">
    <cfRule type="colorScale" priority="521">
      <colorScale>
        <cfvo type="min"/>
        <cfvo type="percentile" val="50"/>
        <cfvo type="max"/>
        <color rgb="FFF8696B"/>
        <color rgb="FFFFEB84"/>
        <color rgb="FF63BE7B"/>
      </colorScale>
    </cfRule>
  </conditionalFormatting>
  <conditionalFormatting sqref="DT96:DV123 DY96:DY123">
    <cfRule type="colorScale" priority="532">
      <colorScale>
        <cfvo type="min"/>
        <cfvo type="percentile" val="50"/>
        <cfvo type="max"/>
        <color rgb="FFF8696B"/>
        <color rgb="FFFFEB84"/>
        <color rgb="FF63BE7B"/>
      </colorScale>
    </cfRule>
  </conditionalFormatting>
  <conditionalFormatting sqref="DZ96:EA123">
    <cfRule type="colorScale" priority="531">
      <colorScale>
        <cfvo type="min"/>
        <cfvo type="percentile" val="50"/>
        <cfvo type="max"/>
        <color rgb="FFF8696B"/>
        <color rgb="FFFFEB84"/>
        <color rgb="FF63BE7B"/>
      </colorScale>
    </cfRule>
  </conditionalFormatting>
  <conditionalFormatting sqref="DY15:DY24 DT82:DT92 DT15:DT24 DY82:DY92 DV15:DV24 DV82:DV92">
    <cfRule type="colorScale" priority="529">
      <colorScale>
        <cfvo type="min"/>
        <cfvo type="percentile" val="50"/>
        <cfvo type="max"/>
        <color rgb="FFF8696B"/>
        <color rgb="FFFFEB84"/>
        <color rgb="FF63BE7B"/>
      </colorScale>
    </cfRule>
  </conditionalFormatting>
  <conditionalFormatting sqref="DS96:DS123">
    <cfRule type="colorScale" priority="528">
      <colorScale>
        <cfvo type="min"/>
        <cfvo type="percentile" val="50"/>
        <cfvo type="max"/>
        <color rgb="FFF8696B"/>
        <color rgb="FFFFEB84"/>
        <color rgb="FF63BE7B"/>
      </colorScale>
    </cfRule>
  </conditionalFormatting>
  <conditionalFormatting sqref="EB14:EB92">
    <cfRule type="colorScale" priority="533">
      <colorScale>
        <cfvo type="min"/>
        <cfvo type="percentile" val="50"/>
        <cfvo type="max"/>
        <color rgb="FFF8696B"/>
        <color rgb="FFFFEB84"/>
        <color rgb="FF63BE7B"/>
      </colorScale>
    </cfRule>
  </conditionalFormatting>
  <conditionalFormatting sqref="DY25:DY81 DT25:DT81 DV25:DV81">
    <cfRule type="colorScale" priority="534">
      <colorScale>
        <cfvo type="min"/>
        <cfvo type="percentile" val="50"/>
        <cfvo type="max"/>
        <color rgb="FFF8696B"/>
        <color rgb="FFFFEB84"/>
        <color rgb="FF63BE7B"/>
      </colorScale>
    </cfRule>
  </conditionalFormatting>
  <conditionalFormatting sqref="DZ12:EA92">
    <cfRule type="colorScale" priority="535">
      <colorScale>
        <cfvo type="min"/>
        <cfvo type="percentile" val="50"/>
        <cfvo type="max"/>
        <color rgb="FFF8696B"/>
        <color rgb="FFFFEB84"/>
        <color rgb="FF63BE7B"/>
      </colorScale>
    </cfRule>
  </conditionalFormatting>
  <conditionalFormatting sqref="DV14 DT14">
    <cfRule type="colorScale" priority="526">
      <colorScale>
        <cfvo type="min"/>
        <cfvo type="percentile" val="50"/>
        <cfvo type="max"/>
        <color rgb="FFF8696B"/>
        <color rgb="FFFFEB84"/>
        <color rgb="FF63BE7B"/>
      </colorScale>
    </cfRule>
  </conditionalFormatting>
  <conditionalFormatting sqref="DY14:DY92">
    <cfRule type="colorScale" priority="525">
      <colorScale>
        <cfvo type="min"/>
        <cfvo type="percentile" val="50"/>
        <cfvo type="max"/>
        <color rgb="FFF8696B"/>
        <color rgb="FFFFEB84"/>
        <color rgb="FF63BE7B"/>
      </colorScale>
    </cfRule>
  </conditionalFormatting>
  <conditionalFormatting sqref="DS82:DS92 DS15:DS24">
    <cfRule type="colorScale" priority="523">
      <colorScale>
        <cfvo type="min"/>
        <cfvo type="percentile" val="50"/>
        <cfvo type="max"/>
        <color rgb="FFF8696B"/>
        <color rgb="FFFFEB84"/>
        <color rgb="FF63BE7B"/>
      </colorScale>
    </cfRule>
  </conditionalFormatting>
  <conditionalFormatting sqref="DS25:DS81">
    <cfRule type="colorScale" priority="524">
      <colorScale>
        <cfvo type="min"/>
        <cfvo type="percentile" val="50"/>
        <cfvo type="max"/>
        <color rgb="FFF8696B"/>
        <color rgb="FFFFEB84"/>
        <color rgb="FF63BE7B"/>
      </colorScale>
    </cfRule>
  </conditionalFormatting>
  <conditionalFormatting sqref="DS14">
    <cfRule type="colorScale" priority="522">
      <colorScale>
        <cfvo type="min"/>
        <cfvo type="percentile" val="50"/>
        <cfvo type="max"/>
        <color rgb="FFF8696B"/>
        <color rgb="FFFFEB84"/>
        <color rgb="FF63BE7B"/>
      </colorScale>
    </cfRule>
  </conditionalFormatting>
  <conditionalFormatting sqref="EC96:ED123">
    <cfRule type="colorScale" priority="520">
      <colorScale>
        <cfvo type="min"/>
        <cfvo type="percentile" val="50"/>
        <cfvo type="max"/>
        <color rgb="FFF8696B"/>
        <color rgb="FFFFEB84"/>
        <color rgb="FF63BE7B"/>
      </colorScale>
    </cfRule>
  </conditionalFormatting>
  <conditionalFormatting sqref="EC14:EC92">
    <cfRule type="colorScale" priority="519">
      <colorScale>
        <cfvo type="min"/>
        <cfvo type="percentile" val="50"/>
        <cfvo type="max"/>
        <color rgb="FF63BE7B"/>
        <color rgb="FFFFEB84"/>
        <color rgb="FFF8696B"/>
      </colorScale>
    </cfRule>
  </conditionalFormatting>
  <conditionalFormatting sqref="DW96:DW123">
    <cfRule type="colorScale" priority="518">
      <colorScale>
        <cfvo type="min"/>
        <cfvo type="percentile" val="50"/>
        <cfvo type="max"/>
        <color rgb="FFF8696B"/>
        <color rgb="FFFFEB84"/>
        <color rgb="FF63BE7B"/>
      </colorScale>
    </cfRule>
  </conditionalFormatting>
  <conditionalFormatting sqref="DX96:DX123">
    <cfRule type="colorScale" priority="517">
      <colorScale>
        <cfvo type="min"/>
        <cfvo type="percentile" val="50"/>
        <cfvo type="max"/>
        <color rgb="FFF8696B"/>
        <color rgb="FFFFEB84"/>
        <color rgb="FF63BE7B"/>
      </colorScale>
    </cfRule>
  </conditionalFormatting>
  <conditionalFormatting sqref="EC96:ED123">
    <cfRule type="colorScale" priority="514">
      <colorScale>
        <cfvo type="min"/>
        <cfvo type="percentile" val="50"/>
        <cfvo type="max"/>
        <color rgb="FF63BE7B"/>
        <color rgb="FFFFEB84"/>
        <color rgb="FFF8696B"/>
      </colorScale>
    </cfRule>
  </conditionalFormatting>
  <conditionalFormatting sqref="DX14:DX92">
    <cfRule type="colorScale" priority="513">
      <colorScale>
        <cfvo type="min"/>
        <cfvo type="percentile" val="50"/>
        <cfvo type="max"/>
        <color rgb="FFF8696B"/>
        <color rgb="FFFFEB84"/>
        <color rgb="FF63BE7B"/>
      </colorScale>
    </cfRule>
  </conditionalFormatting>
  <conditionalFormatting sqref="DY96:DY123">
    <cfRule type="colorScale" priority="512">
      <colorScale>
        <cfvo type="min"/>
        <cfvo type="percentile" val="50"/>
        <cfvo type="max"/>
        <color rgb="FFF8696B"/>
        <color rgb="FFFFEB84"/>
        <color rgb="FF63BE7B"/>
      </colorScale>
    </cfRule>
  </conditionalFormatting>
  <conditionalFormatting sqref="EG14:EG92">
    <cfRule type="colorScale" priority="511">
      <colorScale>
        <cfvo type="min"/>
        <cfvo type="percentile" val="50"/>
        <cfvo type="max"/>
        <color rgb="FFF8696B"/>
        <color rgb="FFFFEB84"/>
        <color rgb="FF63BE7B"/>
      </colorScale>
    </cfRule>
  </conditionalFormatting>
  <conditionalFormatting sqref="EG96:EG123">
    <cfRule type="colorScale" priority="510">
      <colorScale>
        <cfvo type="min"/>
        <cfvo type="percentile" val="50"/>
        <cfvo type="max"/>
        <color rgb="FFF8696B"/>
        <color rgb="FFFFEB84"/>
        <color rgb="FF63BE7B"/>
      </colorScale>
    </cfRule>
  </conditionalFormatting>
  <conditionalFormatting sqref="EH14:EH92">
    <cfRule type="colorScale" priority="509">
      <colorScale>
        <cfvo type="min"/>
        <cfvo type="percentile" val="50"/>
        <cfvo type="max"/>
        <color rgb="FFF8696B"/>
        <color rgb="FFFFEB84"/>
        <color rgb="FF63BE7B"/>
      </colorScale>
    </cfRule>
  </conditionalFormatting>
  <conditionalFormatting sqref="EH96:EH123">
    <cfRule type="colorScale" priority="508">
      <colorScale>
        <cfvo type="min"/>
        <cfvo type="percentile" val="50"/>
        <cfvo type="max"/>
        <color rgb="FFF8696B"/>
        <color rgb="FFFFEB84"/>
        <color rgb="FF63BE7B"/>
      </colorScale>
    </cfRule>
  </conditionalFormatting>
  <conditionalFormatting sqref="DH2:DH10 DD2:DD10">
    <cfRule type="colorScale" priority="506">
      <colorScale>
        <cfvo type="min"/>
        <cfvo type="percentile" val="50"/>
        <cfvo type="max"/>
        <color rgb="FFF8696B"/>
        <color rgb="FFFFEB84"/>
        <color rgb="FF63BE7B"/>
      </colorScale>
    </cfRule>
  </conditionalFormatting>
  <conditionalFormatting sqref="DE2:DE10">
    <cfRule type="colorScale" priority="504">
      <colorScale>
        <cfvo type="min"/>
        <cfvo type="percentile" val="50"/>
        <cfvo type="max"/>
        <color rgb="FFF8696B"/>
        <color rgb="FFFFEB84"/>
        <color rgb="FF63BE7B"/>
      </colorScale>
    </cfRule>
  </conditionalFormatting>
  <conditionalFormatting sqref="DI2:DI10">
    <cfRule type="colorScale" priority="503">
      <colorScale>
        <cfvo type="min"/>
        <cfvo type="percentile" val="50"/>
        <cfvo type="max"/>
        <color rgb="FFF8696B"/>
        <color rgb="FFFFEB84"/>
        <color rgb="FF63BE7B"/>
      </colorScale>
    </cfRule>
  </conditionalFormatting>
  <conditionalFormatting sqref="DY2:DY10 DU2:DU10">
    <cfRule type="colorScale" priority="502">
      <colorScale>
        <cfvo type="min"/>
        <cfvo type="percentile" val="50"/>
        <cfvo type="max"/>
        <color rgb="FFF8696B"/>
        <color rgb="FFFFEB84"/>
        <color rgb="FF63BE7B"/>
      </colorScale>
    </cfRule>
  </conditionalFormatting>
  <conditionalFormatting sqref="DV2:DV10">
    <cfRule type="colorScale" priority="501">
      <colorScale>
        <cfvo type="min"/>
        <cfvo type="percentile" val="50"/>
        <cfvo type="max"/>
        <color rgb="FFF8696B"/>
        <color rgb="FFFFEB84"/>
        <color rgb="FF63BE7B"/>
      </colorScale>
    </cfRule>
  </conditionalFormatting>
  <conditionalFormatting sqref="DZ2:DZ10">
    <cfRule type="colorScale" priority="500">
      <colorScale>
        <cfvo type="min"/>
        <cfvo type="percentile" val="50"/>
        <cfvo type="max"/>
        <color rgb="FFF8696B"/>
        <color rgb="FFFFEB84"/>
        <color rgb="FF63BE7B"/>
      </colorScale>
    </cfRule>
  </conditionalFormatting>
  <conditionalFormatting sqref="EU96:EU123">
    <cfRule type="colorScale" priority="494">
      <colorScale>
        <cfvo type="min"/>
        <cfvo type="percentile" val="50"/>
        <cfvo type="max"/>
        <color rgb="FFF8696B"/>
        <color rgb="FFFFEB84"/>
        <color rgb="FF63BE7B"/>
      </colorScale>
    </cfRule>
  </conditionalFormatting>
  <conditionalFormatting sqref="EO14:EO92">
    <cfRule type="colorScale" priority="486">
      <colorScale>
        <cfvo type="min"/>
        <cfvo type="percentile" val="50"/>
        <cfvo type="max"/>
        <color rgb="FFF8696B"/>
        <color rgb="FFFFEB84"/>
        <color rgb="FF63BE7B"/>
      </colorScale>
    </cfRule>
  </conditionalFormatting>
  <conditionalFormatting sqref="ER96:ER123 EK96:EN123">
    <cfRule type="colorScale" priority="496">
      <colorScale>
        <cfvo type="min"/>
        <cfvo type="percentile" val="50"/>
        <cfvo type="max"/>
        <color rgb="FFF8696B"/>
        <color rgb="FFFFEB84"/>
        <color rgb="FF63BE7B"/>
      </colorScale>
    </cfRule>
  </conditionalFormatting>
  <conditionalFormatting sqref="ES96:ET123">
    <cfRule type="colorScale" priority="495">
      <colorScale>
        <cfvo type="min"/>
        <cfvo type="percentile" val="50"/>
        <cfvo type="max"/>
        <color rgb="FFF8696B"/>
        <color rgb="FFFFEB84"/>
        <color rgb="FF63BE7B"/>
      </colorScale>
    </cfRule>
  </conditionalFormatting>
  <conditionalFormatting sqref="ER15:ER24 EK82:EK92 EK15:EK24 ER82:ER92 EN15:EN24 EN82:EN92">
    <cfRule type="colorScale" priority="493">
      <colorScale>
        <cfvo type="min"/>
        <cfvo type="percentile" val="50"/>
        <cfvo type="max"/>
        <color rgb="FFF8696B"/>
        <color rgb="FFFFEB84"/>
        <color rgb="FF63BE7B"/>
      </colorScale>
    </cfRule>
  </conditionalFormatting>
  <conditionalFormatting sqref="EJ96:EJ123">
    <cfRule type="colorScale" priority="492">
      <colorScale>
        <cfvo type="min"/>
        <cfvo type="percentile" val="50"/>
        <cfvo type="max"/>
        <color rgb="FFF8696B"/>
        <color rgb="FFFFEB84"/>
        <color rgb="FF63BE7B"/>
      </colorScale>
    </cfRule>
  </conditionalFormatting>
  <conditionalFormatting sqref="EU14:EU92">
    <cfRule type="colorScale" priority="497">
      <colorScale>
        <cfvo type="min"/>
        <cfvo type="percentile" val="50"/>
        <cfvo type="max"/>
        <color rgb="FFF8696B"/>
        <color rgb="FFFFEB84"/>
        <color rgb="FF63BE7B"/>
      </colorScale>
    </cfRule>
  </conditionalFormatting>
  <conditionalFormatting sqref="ER25:ER81 EK25:EK81 EN25:EN81">
    <cfRule type="colorScale" priority="498">
      <colorScale>
        <cfvo type="min"/>
        <cfvo type="percentile" val="50"/>
        <cfvo type="max"/>
        <color rgb="FFF8696B"/>
        <color rgb="FFFFEB84"/>
        <color rgb="FF63BE7B"/>
      </colorScale>
    </cfRule>
  </conditionalFormatting>
  <conditionalFormatting sqref="ES12:ET92">
    <cfRule type="colorScale" priority="499">
      <colorScale>
        <cfvo type="min"/>
        <cfvo type="percentile" val="50"/>
        <cfvo type="max"/>
        <color rgb="FFF8696B"/>
        <color rgb="FFFFEB84"/>
        <color rgb="FF63BE7B"/>
      </colorScale>
    </cfRule>
  </conditionalFormatting>
  <conditionalFormatting sqref="EN14 EK14">
    <cfRule type="colorScale" priority="491">
      <colorScale>
        <cfvo type="min"/>
        <cfvo type="percentile" val="50"/>
        <cfvo type="max"/>
        <color rgb="FFF8696B"/>
        <color rgb="FFFFEB84"/>
        <color rgb="FF63BE7B"/>
      </colorScale>
    </cfRule>
  </conditionalFormatting>
  <conditionalFormatting sqref="ER14:ER92">
    <cfRule type="colorScale" priority="490">
      <colorScale>
        <cfvo type="min"/>
        <cfvo type="percentile" val="50"/>
        <cfvo type="max"/>
        <color rgb="FFF8696B"/>
        <color rgb="FFFFEB84"/>
        <color rgb="FF63BE7B"/>
      </colorScale>
    </cfRule>
  </conditionalFormatting>
  <conditionalFormatting sqref="EJ14:EJ92">
    <cfRule type="colorScale" priority="487">
      <colorScale>
        <cfvo type="min"/>
        <cfvo type="percentile" val="50"/>
        <cfvo type="max"/>
        <color rgb="FFF8696B"/>
        <color rgb="FFFFEB84"/>
        <color rgb="FF63BE7B"/>
      </colorScale>
    </cfRule>
  </conditionalFormatting>
  <conditionalFormatting sqref="EV96:EW123">
    <cfRule type="colorScale" priority="485">
      <colorScale>
        <cfvo type="min"/>
        <cfvo type="percentile" val="50"/>
        <cfvo type="max"/>
        <color rgb="FFF8696B"/>
        <color rgb="FFFFEB84"/>
        <color rgb="FF63BE7B"/>
      </colorScale>
    </cfRule>
  </conditionalFormatting>
  <conditionalFormatting sqref="EV14:EV92">
    <cfRule type="colorScale" priority="484">
      <colorScale>
        <cfvo type="min"/>
        <cfvo type="percentile" val="50"/>
        <cfvo type="max"/>
        <color rgb="FF63BE7B"/>
        <color rgb="FFFFEB84"/>
        <color rgb="FFF8696B"/>
      </colorScale>
    </cfRule>
  </conditionalFormatting>
  <conditionalFormatting sqref="EO96:EP123">
    <cfRule type="colorScale" priority="483">
      <colorScale>
        <cfvo type="min"/>
        <cfvo type="percentile" val="50"/>
        <cfvo type="max"/>
        <color rgb="FFF8696B"/>
        <color rgb="FFFFEB84"/>
        <color rgb="FF63BE7B"/>
      </colorScale>
    </cfRule>
  </conditionalFormatting>
  <conditionalFormatting sqref="EQ96:EQ123">
    <cfRule type="colorScale" priority="482">
      <colorScale>
        <cfvo type="min"/>
        <cfvo type="percentile" val="50"/>
        <cfvo type="max"/>
        <color rgb="FFF8696B"/>
        <color rgb="FFFFEB84"/>
        <color rgb="FF63BE7B"/>
      </colorScale>
    </cfRule>
  </conditionalFormatting>
  <conditionalFormatting sqref="EV96:EW123">
    <cfRule type="colorScale" priority="481">
      <colorScale>
        <cfvo type="min"/>
        <cfvo type="percentile" val="50"/>
        <cfvo type="max"/>
        <color rgb="FF63BE7B"/>
        <color rgb="FFFFEB84"/>
        <color rgb="FFF8696B"/>
      </colorScale>
    </cfRule>
  </conditionalFormatting>
  <conditionalFormatting sqref="EQ14:EQ92">
    <cfRule type="colorScale" priority="480">
      <colorScale>
        <cfvo type="min"/>
        <cfvo type="percentile" val="50"/>
        <cfvo type="max"/>
        <color rgb="FFF8696B"/>
        <color rgb="FFFFEB84"/>
        <color rgb="FF63BE7B"/>
      </colorScale>
    </cfRule>
  </conditionalFormatting>
  <conditionalFormatting sqref="ER96:ER123">
    <cfRule type="colorScale" priority="479">
      <colorScale>
        <cfvo type="min"/>
        <cfvo type="percentile" val="50"/>
        <cfvo type="max"/>
        <color rgb="FFF8696B"/>
        <color rgb="FFFFEB84"/>
        <color rgb="FF63BE7B"/>
      </colorScale>
    </cfRule>
  </conditionalFormatting>
  <conditionalFormatting sqref="EZ14:EZ92">
    <cfRule type="colorScale" priority="478">
      <colorScale>
        <cfvo type="min"/>
        <cfvo type="percentile" val="50"/>
        <cfvo type="max"/>
        <color rgb="FFF8696B"/>
        <color rgb="FFFFEB84"/>
        <color rgb="FF63BE7B"/>
      </colorScale>
    </cfRule>
  </conditionalFormatting>
  <conditionalFormatting sqref="EZ96:FA123">
    <cfRule type="colorScale" priority="477">
      <colorScale>
        <cfvo type="min"/>
        <cfvo type="percentile" val="50"/>
        <cfvo type="max"/>
        <color rgb="FFF8696B"/>
        <color rgb="FFFFEB84"/>
        <color rgb="FF63BE7B"/>
      </colorScale>
    </cfRule>
  </conditionalFormatting>
  <conditionalFormatting sqref="FB14:FB92">
    <cfRule type="colorScale" priority="476">
      <colorScale>
        <cfvo type="min"/>
        <cfvo type="percentile" val="50"/>
        <cfvo type="max"/>
        <color rgb="FFF8696B"/>
        <color rgb="FFFFEB84"/>
        <color rgb="FF63BE7B"/>
      </colorScale>
    </cfRule>
  </conditionalFormatting>
  <conditionalFormatting sqref="FB96:FB123">
    <cfRule type="colorScale" priority="475">
      <colorScale>
        <cfvo type="min"/>
        <cfvo type="percentile" val="50"/>
        <cfvo type="max"/>
        <color rgb="FFF8696B"/>
        <color rgb="FFFFEB84"/>
        <color rgb="FF63BE7B"/>
      </colorScale>
    </cfRule>
  </conditionalFormatting>
  <conditionalFormatting sqref="ER2:ER10 EN2:EN10">
    <cfRule type="colorScale" priority="474">
      <colorScale>
        <cfvo type="min"/>
        <cfvo type="percentile" val="50"/>
        <cfvo type="max"/>
        <color rgb="FFF8696B"/>
        <color rgb="FFFFEB84"/>
        <color rgb="FF63BE7B"/>
      </colorScale>
    </cfRule>
  </conditionalFormatting>
  <conditionalFormatting sqref="EO2:EP10">
    <cfRule type="colorScale" priority="473">
      <colorScale>
        <cfvo type="min"/>
        <cfvo type="percentile" val="50"/>
        <cfvo type="max"/>
        <color rgb="FFF8696B"/>
        <color rgb="FFFFEB84"/>
        <color rgb="FF63BE7B"/>
      </colorScale>
    </cfRule>
  </conditionalFormatting>
  <conditionalFormatting sqref="ES2:ES10">
    <cfRule type="colorScale" priority="472">
      <colorScale>
        <cfvo type="min"/>
        <cfvo type="percentile" val="50"/>
        <cfvo type="max"/>
        <color rgb="FFF8696B"/>
        <color rgb="FFFFEB84"/>
        <color rgb="FF63BE7B"/>
      </colorScale>
    </cfRule>
  </conditionalFormatting>
  <conditionalFormatting sqref="DU14:DU92">
    <cfRule type="colorScale" priority="471">
      <colorScale>
        <cfvo type="min"/>
        <cfvo type="percentile" val="50"/>
        <cfvo type="max"/>
        <color rgb="FFF8696B"/>
        <color rgb="FFFFEB84"/>
        <color rgb="FF63BE7B"/>
      </colorScale>
    </cfRule>
  </conditionalFormatting>
  <conditionalFormatting sqref="EM14:EM92">
    <cfRule type="colorScale" priority="470">
      <colorScale>
        <cfvo type="min"/>
        <cfvo type="percentile" val="50"/>
        <cfvo type="max"/>
        <color rgb="FFF8696B"/>
        <color rgb="FFFFEB84"/>
        <color rgb="FF63BE7B"/>
      </colorScale>
    </cfRule>
  </conditionalFormatting>
  <conditionalFormatting sqref="EL14:EL92">
    <cfRule type="colorScale" priority="469">
      <colorScale>
        <cfvo type="min"/>
        <cfvo type="percentile" val="50"/>
        <cfvo type="max"/>
        <color rgb="FFF8696B"/>
        <color rgb="FFFFEB84"/>
        <color rgb="FF63BE7B"/>
      </colorScale>
    </cfRule>
  </conditionalFormatting>
  <conditionalFormatting sqref="EP14:EP92">
    <cfRule type="colorScale" priority="440">
      <colorScale>
        <cfvo type="min"/>
        <cfvo type="percentile" val="50"/>
        <cfvo type="max"/>
        <color rgb="FFF8696B"/>
        <color rgb="FFFFEB84"/>
        <color rgb="FF63BE7B"/>
      </colorScale>
    </cfRule>
  </conditionalFormatting>
  <conditionalFormatting sqref="FA14:FA92">
    <cfRule type="colorScale" priority="438">
      <colorScale>
        <cfvo type="min"/>
        <cfvo type="percentile" val="50"/>
        <cfvo type="max"/>
        <color rgb="FFF8696B"/>
        <color rgb="FFFFEB84"/>
        <color rgb="FF63BE7B"/>
      </colorScale>
    </cfRule>
  </conditionalFormatting>
  <conditionalFormatting sqref="FO96:FO123">
    <cfRule type="colorScale" priority="425">
      <colorScale>
        <cfvo type="min"/>
        <cfvo type="percentile" val="50"/>
        <cfvo type="max"/>
        <color rgb="FFF8696B"/>
        <color rgb="FFFFEB84"/>
        <color rgb="FF63BE7B"/>
      </colorScale>
    </cfRule>
  </conditionalFormatting>
  <conditionalFormatting sqref="FI14:FI92">
    <cfRule type="colorScale" priority="419">
      <colorScale>
        <cfvo type="min"/>
        <cfvo type="percentile" val="50"/>
        <cfvo type="max"/>
        <color rgb="FFF8696B"/>
        <color rgb="FFFFEB84"/>
        <color rgb="FF63BE7B"/>
      </colorScale>
    </cfRule>
  </conditionalFormatting>
  <conditionalFormatting sqref="FL96:FL123 FE96:FH123">
    <cfRule type="colorScale" priority="427">
      <colorScale>
        <cfvo type="min"/>
        <cfvo type="percentile" val="50"/>
        <cfvo type="max"/>
        <color rgb="FFF8696B"/>
        <color rgb="FFFFEB84"/>
        <color rgb="FF63BE7B"/>
      </colorScale>
    </cfRule>
  </conditionalFormatting>
  <conditionalFormatting sqref="FM96:FN123">
    <cfRule type="colorScale" priority="426">
      <colorScale>
        <cfvo type="min"/>
        <cfvo type="percentile" val="50"/>
        <cfvo type="max"/>
        <color rgb="FFF8696B"/>
        <color rgb="FFFFEB84"/>
        <color rgb="FF63BE7B"/>
      </colorScale>
    </cfRule>
  </conditionalFormatting>
  <conditionalFormatting sqref="FL15:FL24 FE82:FE92 FE15:FE24 FL82:FL92 FH15:FH24 FH82:FH92">
    <cfRule type="colorScale" priority="424">
      <colorScale>
        <cfvo type="min"/>
        <cfvo type="percentile" val="50"/>
        <cfvo type="max"/>
        <color rgb="FFF8696B"/>
        <color rgb="FFFFEB84"/>
        <color rgb="FF63BE7B"/>
      </colorScale>
    </cfRule>
  </conditionalFormatting>
  <conditionalFormatting sqref="FD96:FD123">
    <cfRule type="colorScale" priority="423">
      <colorScale>
        <cfvo type="min"/>
        <cfvo type="percentile" val="50"/>
        <cfvo type="max"/>
        <color rgb="FFF8696B"/>
        <color rgb="FFFFEB84"/>
        <color rgb="FF63BE7B"/>
      </colorScale>
    </cfRule>
  </conditionalFormatting>
  <conditionalFormatting sqref="FO14:FO92">
    <cfRule type="colorScale" priority="428">
      <colorScale>
        <cfvo type="min"/>
        <cfvo type="percentile" val="50"/>
        <cfvo type="max"/>
        <color rgb="FFF8696B"/>
        <color rgb="FFFFEB84"/>
        <color rgb="FF63BE7B"/>
      </colorScale>
    </cfRule>
  </conditionalFormatting>
  <conditionalFormatting sqref="FL25:FL81 FE25:FE81 FH25:FH81">
    <cfRule type="colorScale" priority="429">
      <colorScale>
        <cfvo type="min"/>
        <cfvo type="percentile" val="50"/>
        <cfvo type="max"/>
        <color rgb="FFF8696B"/>
        <color rgb="FFFFEB84"/>
        <color rgb="FF63BE7B"/>
      </colorScale>
    </cfRule>
  </conditionalFormatting>
  <conditionalFormatting sqref="FM12:FN92">
    <cfRule type="colorScale" priority="430">
      <colorScale>
        <cfvo type="min"/>
        <cfvo type="percentile" val="50"/>
        <cfvo type="max"/>
        <color rgb="FFF8696B"/>
        <color rgb="FFFFEB84"/>
        <color rgb="FF63BE7B"/>
      </colorScale>
    </cfRule>
  </conditionalFormatting>
  <conditionalFormatting sqref="FH14 FE14">
    <cfRule type="colorScale" priority="422">
      <colorScale>
        <cfvo type="min"/>
        <cfvo type="percentile" val="50"/>
        <cfvo type="max"/>
        <color rgb="FFF8696B"/>
        <color rgb="FFFFEB84"/>
        <color rgb="FF63BE7B"/>
      </colorScale>
    </cfRule>
  </conditionalFormatting>
  <conditionalFormatting sqref="FL14:FL92">
    <cfRule type="colorScale" priority="421">
      <colorScale>
        <cfvo type="min"/>
        <cfvo type="percentile" val="50"/>
        <cfvo type="max"/>
        <color rgb="FFF8696B"/>
        <color rgb="FFFFEB84"/>
        <color rgb="FF63BE7B"/>
      </colorScale>
    </cfRule>
  </conditionalFormatting>
  <conditionalFormatting sqref="FD14:FD92">
    <cfRule type="colorScale" priority="420">
      <colorScale>
        <cfvo type="min"/>
        <cfvo type="percentile" val="50"/>
        <cfvo type="max"/>
        <color rgb="FFF8696B"/>
        <color rgb="FFFFEB84"/>
        <color rgb="FF63BE7B"/>
      </colorScale>
    </cfRule>
  </conditionalFormatting>
  <conditionalFormatting sqref="FP96:FQ123">
    <cfRule type="colorScale" priority="418">
      <colorScale>
        <cfvo type="min"/>
        <cfvo type="percentile" val="50"/>
        <cfvo type="max"/>
        <color rgb="FFF8696B"/>
        <color rgb="FFFFEB84"/>
        <color rgb="FF63BE7B"/>
      </colorScale>
    </cfRule>
  </conditionalFormatting>
  <conditionalFormatting sqref="FP14:FP92">
    <cfRule type="colorScale" priority="417">
      <colorScale>
        <cfvo type="min"/>
        <cfvo type="percentile" val="50"/>
        <cfvo type="max"/>
        <color rgb="FF63BE7B"/>
        <color rgb="FFFFEB84"/>
        <color rgb="FFF8696B"/>
      </colorScale>
    </cfRule>
  </conditionalFormatting>
  <conditionalFormatting sqref="FI96:FJ123">
    <cfRule type="colorScale" priority="416">
      <colorScale>
        <cfvo type="min"/>
        <cfvo type="percentile" val="50"/>
        <cfvo type="max"/>
        <color rgb="FFF8696B"/>
        <color rgb="FFFFEB84"/>
        <color rgb="FF63BE7B"/>
      </colorScale>
    </cfRule>
  </conditionalFormatting>
  <conditionalFormatting sqref="FK96:FK123">
    <cfRule type="colorScale" priority="415">
      <colorScale>
        <cfvo type="min"/>
        <cfvo type="percentile" val="50"/>
        <cfvo type="max"/>
        <color rgb="FFF8696B"/>
        <color rgb="FFFFEB84"/>
        <color rgb="FF63BE7B"/>
      </colorScale>
    </cfRule>
  </conditionalFormatting>
  <conditionalFormatting sqref="FP96:FQ123">
    <cfRule type="colorScale" priority="414">
      <colorScale>
        <cfvo type="min"/>
        <cfvo type="percentile" val="50"/>
        <cfvo type="max"/>
        <color rgb="FF63BE7B"/>
        <color rgb="FFFFEB84"/>
        <color rgb="FFF8696B"/>
      </colorScale>
    </cfRule>
  </conditionalFormatting>
  <conditionalFormatting sqref="FK14:FK92">
    <cfRule type="colorScale" priority="413">
      <colorScale>
        <cfvo type="min"/>
        <cfvo type="percentile" val="50"/>
        <cfvo type="max"/>
        <color rgb="FFF8696B"/>
        <color rgb="FFFFEB84"/>
        <color rgb="FF63BE7B"/>
      </colorScale>
    </cfRule>
  </conditionalFormatting>
  <conditionalFormatting sqref="FL96:FL123">
    <cfRule type="colorScale" priority="412">
      <colorScale>
        <cfvo type="min"/>
        <cfvo type="percentile" val="50"/>
        <cfvo type="max"/>
        <color rgb="FFF8696B"/>
        <color rgb="FFFFEB84"/>
        <color rgb="FF63BE7B"/>
      </colorScale>
    </cfRule>
  </conditionalFormatting>
  <conditionalFormatting sqref="FT14:FT92">
    <cfRule type="colorScale" priority="411">
      <colorScale>
        <cfvo type="min"/>
        <cfvo type="percentile" val="50"/>
        <cfvo type="max"/>
        <color rgb="FFF8696B"/>
        <color rgb="FFFFEB84"/>
        <color rgb="FF63BE7B"/>
      </colorScale>
    </cfRule>
  </conditionalFormatting>
  <conditionalFormatting sqref="FT96:FU123">
    <cfRule type="colorScale" priority="410">
      <colorScale>
        <cfvo type="min"/>
        <cfvo type="percentile" val="50"/>
        <cfvo type="max"/>
        <color rgb="FFF8696B"/>
        <color rgb="FFFFEB84"/>
        <color rgb="FF63BE7B"/>
      </colorScale>
    </cfRule>
  </conditionalFormatting>
  <conditionalFormatting sqref="FV14:FV92">
    <cfRule type="colorScale" priority="409">
      <colorScale>
        <cfvo type="min"/>
        <cfvo type="percentile" val="50"/>
        <cfvo type="max"/>
        <color rgb="FFF8696B"/>
        <color rgb="FFFFEB84"/>
        <color rgb="FF63BE7B"/>
      </colorScale>
    </cfRule>
  </conditionalFormatting>
  <conditionalFormatting sqref="FV96:FV123">
    <cfRule type="colorScale" priority="408">
      <colorScale>
        <cfvo type="min"/>
        <cfvo type="percentile" val="50"/>
        <cfvo type="max"/>
        <color rgb="FFF8696B"/>
        <color rgb="FFFFEB84"/>
        <color rgb="FF63BE7B"/>
      </colorScale>
    </cfRule>
  </conditionalFormatting>
  <conditionalFormatting sqref="FL2:FL10 FH2:FH10">
    <cfRule type="colorScale" priority="407">
      <colorScale>
        <cfvo type="min"/>
        <cfvo type="percentile" val="50"/>
        <cfvo type="max"/>
        <color rgb="FFF8696B"/>
        <color rgb="FFFFEB84"/>
        <color rgb="FF63BE7B"/>
      </colorScale>
    </cfRule>
  </conditionalFormatting>
  <conditionalFormatting sqref="FI2:FJ10">
    <cfRule type="colorScale" priority="406">
      <colorScale>
        <cfvo type="min"/>
        <cfvo type="percentile" val="50"/>
        <cfvo type="max"/>
        <color rgb="FFF8696B"/>
        <color rgb="FFFFEB84"/>
        <color rgb="FF63BE7B"/>
      </colorScale>
    </cfRule>
  </conditionalFormatting>
  <conditionalFormatting sqref="FM2:FM10">
    <cfRule type="colorScale" priority="405">
      <colorScale>
        <cfvo type="min"/>
        <cfvo type="percentile" val="50"/>
        <cfvo type="max"/>
        <color rgb="FFF8696B"/>
        <color rgb="FFFFEB84"/>
        <color rgb="FF63BE7B"/>
      </colorScale>
    </cfRule>
  </conditionalFormatting>
  <conditionalFormatting sqref="FG14:FG92">
    <cfRule type="colorScale" priority="404">
      <colorScale>
        <cfvo type="min"/>
        <cfvo type="percentile" val="50"/>
        <cfvo type="max"/>
        <color rgb="FFF8696B"/>
        <color rgb="FFFFEB84"/>
        <color rgb="FF63BE7B"/>
      </colorScale>
    </cfRule>
  </conditionalFormatting>
  <conditionalFormatting sqref="FF14:FF92">
    <cfRule type="colorScale" priority="403">
      <colorScale>
        <cfvo type="min"/>
        <cfvo type="percentile" val="50"/>
        <cfvo type="max"/>
        <color rgb="FFF8696B"/>
        <color rgb="FFFFEB84"/>
        <color rgb="FF63BE7B"/>
      </colorScale>
    </cfRule>
  </conditionalFormatting>
  <conditionalFormatting sqref="FJ14:FJ92">
    <cfRule type="colorScale" priority="402">
      <colorScale>
        <cfvo type="min"/>
        <cfvo type="percentile" val="50"/>
        <cfvo type="max"/>
        <color rgb="FFF8696B"/>
        <color rgb="FFFFEB84"/>
        <color rgb="FF63BE7B"/>
      </colorScale>
    </cfRule>
  </conditionalFormatting>
  <conditionalFormatting sqref="FU14:FU92">
    <cfRule type="colorScale" priority="401">
      <colorScale>
        <cfvo type="min"/>
        <cfvo type="percentile" val="50"/>
        <cfvo type="max"/>
        <color rgb="FFF8696B"/>
        <color rgb="FFFFEB84"/>
        <color rgb="FF63BE7B"/>
      </colorScale>
    </cfRule>
  </conditionalFormatting>
  <conditionalFormatting sqref="GL96:GL123">
    <cfRule type="colorScale" priority="395">
      <colorScale>
        <cfvo type="min"/>
        <cfvo type="percentile" val="50"/>
        <cfvo type="max"/>
        <color rgb="FFF8696B"/>
        <color rgb="FFFFEB84"/>
        <color rgb="FF63BE7B"/>
      </colorScale>
    </cfRule>
  </conditionalFormatting>
  <conditionalFormatting sqref="GE14:GE92">
    <cfRule type="colorScale" priority="389">
      <colorScale>
        <cfvo type="min"/>
        <cfvo type="percentile" val="50"/>
        <cfvo type="max"/>
        <color rgb="FFF8696B"/>
        <color rgb="FFFFEB84"/>
        <color rgb="FF63BE7B"/>
      </colorScale>
    </cfRule>
  </conditionalFormatting>
  <conditionalFormatting sqref="GI96:GI123 FY96:GD123">
    <cfRule type="colorScale" priority="397">
      <colorScale>
        <cfvo type="min"/>
        <cfvo type="percentile" val="50"/>
        <cfvo type="max"/>
        <color rgb="FFF8696B"/>
        <color rgb="FFFFEB84"/>
        <color rgb="FF63BE7B"/>
      </colorScale>
    </cfRule>
  </conditionalFormatting>
  <conditionalFormatting sqref="GJ96:GK123">
    <cfRule type="colorScale" priority="396">
      <colorScale>
        <cfvo type="min"/>
        <cfvo type="percentile" val="50"/>
        <cfvo type="max"/>
        <color rgb="FFF8696B"/>
        <color rgb="FFFFEB84"/>
        <color rgb="FF63BE7B"/>
      </colorScale>
    </cfRule>
  </conditionalFormatting>
  <conditionalFormatting sqref="GI15:GI24 FY82:FY92 FY15:FY24 GI82:GI92 GD15:GD24 GD82:GD92">
    <cfRule type="colorScale" priority="394">
      <colorScale>
        <cfvo type="min"/>
        <cfvo type="percentile" val="50"/>
        <cfvo type="max"/>
        <color rgb="FFF8696B"/>
        <color rgb="FFFFEB84"/>
        <color rgb="FF63BE7B"/>
      </colorScale>
    </cfRule>
  </conditionalFormatting>
  <conditionalFormatting sqref="FX96:FX123">
    <cfRule type="colorScale" priority="393">
      <colorScale>
        <cfvo type="min"/>
        <cfvo type="percentile" val="50"/>
        <cfvo type="max"/>
        <color rgb="FFF8696B"/>
        <color rgb="FFFFEB84"/>
        <color rgb="FF63BE7B"/>
      </colorScale>
    </cfRule>
  </conditionalFormatting>
  <conditionalFormatting sqref="GL14:GL92">
    <cfRule type="colorScale" priority="398">
      <colorScale>
        <cfvo type="min"/>
        <cfvo type="percentile" val="50"/>
        <cfvo type="max"/>
        <color rgb="FFF8696B"/>
        <color rgb="FFFFEB84"/>
        <color rgb="FF63BE7B"/>
      </colorScale>
    </cfRule>
  </conditionalFormatting>
  <conditionalFormatting sqref="GI25:GI81 FY25:FY81 GD25:GD81">
    <cfRule type="colorScale" priority="399">
      <colorScale>
        <cfvo type="min"/>
        <cfvo type="percentile" val="50"/>
        <cfvo type="max"/>
        <color rgb="FFF8696B"/>
        <color rgb="FFFFEB84"/>
        <color rgb="FF63BE7B"/>
      </colorScale>
    </cfRule>
  </conditionalFormatting>
  <conditionalFormatting sqref="GJ12:GK92">
    <cfRule type="colorScale" priority="400">
      <colorScale>
        <cfvo type="min"/>
        <cfvo type="percentile" val="50"/>
        <cfvo type="max"/>
        <color rgb="FFF8696B"/>
        <color rgb="FFFFEB84"/>
        <color rgb="FF63BE7B"/>
      </colorScale>
    </cfRule>
  </conditionalFormatting>
  <conditionalFormatting sqref="GD14 FY14">
    <cfRule type="colorScale" priority="392">
      <colorScale>
        <cfvo type="min"/>
        <cfvo type="percentile" val="50"/>
        <cfvo type="max"/>
        <color rgb="FFF8696B"/>
        <color rgb="FFFFEB84"/>
        <color rgb="FF63BE7B"/>
      </colorScale>
    </cfRule>
  </conditionalFormatting>
  <conditionalFormatting sqref="GI14:GI92">
    <cfRule type="colorScale" priority="391">
      <colorScale>
        <cfvo type="min"/>
        <cfvo type="percentile" val="50"/>
        <cfvo type="max"/>
        <color rgb="FFF8696B"/>
        <color rgb="FFFFEB84"/>
        <color rgb="FF63BE7B"/>
      </colorScale>
    </cfRule>
  </conditionalFormatting>
  <conditionalFormatting sqref="FX14:FX92">
    <cfRule type="colorScale" priority="390">
      <colorScale>
        <cfvo type="min"/>
        <cfvo type="percentile" val="50"/>
        <cfvo type="max"/>
        <color rgb="FFF8696B"/>
        <color rgb="FFFFEB84"/>
        <color rgb="FF63BE7B"/>
      </colorScale>
    </cfRule>
  </conditionalFormatting>
  <conditionalFormatting sqref="GM96:GN123">
    <cfRule type="colorScale" priority="388">
      <colorScale>
        <cfvo type="min"/>
        <cfvo type="percentile" val="50"/>
        <cfvo type="max"/>
        <color rgb="FFF8696B"/>
        <color rgb="FFFFEB84"/>
        <color rgb="FF63BE7B"/>
      </colorScale>
    </cfRule>
  </conditionalFormatting>
  <conditionalFormatting sqref="GM14:GM92">
    <cfRule type="colorScale" priority="387">
      <colorScale>
        <cfvo type="min"/>
        <cfvo type="percentile" val="50"/>
        <cfvo type="max"/>
        <color rgb="FF63BE7B"/>
        <color rgb="FFFFEB84"/>
        <color rgb="FFF8696B"/>
      </colorScale>
    </cfRule>
  </conditionalFormatting>
  <conditionalFormatting sqref="GE96:GF123">
    <cfRule type="colorScale" priority="386">
      <colorScale>
        <cfvo type="min"/>
        <cfvo type="percentile" val="50"/>
        <cfvo type="max"/>
        <color rgb="FFF8696B"/>
        <color rgb="FFFFEB84"/>
        <color rgb="FF63BE7B"/>
      </colorScale>
    </cfRule>
  </conditionalFormatting>
  <conditionalFormatting sqref="GG96:GH123">
    <cfRule type="colorScale" priority="385">
      <colorScale>
        <cfvo type="min"/>
        <cfvo type="percentile" val="50"/>
        <cfvo type="max"/>
        <color rgb="FFF8696B"/>
        <color rgb="FFFFEB84"/>
        <color rgb="FF63BE7B"/>
      </colorScale>
    </cfRule>
  </conditionalFormatting>
  <conditionalFormatting sqref="GM96:GN123">
    <cfRule type="colorScale" priority="384">
      <colorScale>
        <cfvo type="min"/>
        <cfvo type="percentile" val="50"/>
        <cfvo type="max"/>
        <color rgb="FF63BE7B"/>
        <color rgb="FFFFEB84"/>
        <color rgb="FFF8696B"/>
      </colorScale>
    </cfRule>
  </conditionalFormatting>
  <conditionalFormatting sqref="GG14:GH92">
    <cfRule type="colorScale" priority="383">
      <colorScale>
        <cfvo type="min"/>
        <cfvo type="percentile" val="50"/>
        <cfvo type="max"/>
        <color rgb="FFF8696B"/>
        <color rgb="FFFFEB84"/>
        <color rgb="FF63BE7B"/>
      </colorScale>
    </cfRule>
  </conditionalFormatting>
  <conditionalFormatting sqref="GI96:GI123">
    <cfRule type="colorScale" priority="382">
      <colorScale>
        <cfvo type="min"/>
        <cfvo type="percentile" val="50"/>
        <cfvo type="max"/>
        <color rgb="FFF8696B"/>
        <color rgb="FFFFEB84"/>
        <color rgb="FF63BE7B"/>
      </colorScale>
    </cfRule>
  </conditionalFormatting>
  <conditionalFormatting sqref="GQ14:GQ92">
    <cfRule type="colorScale" priority="381">
      <colorScale>
        <cfvo type="min"/>
        <cfvo type="percentile" val="50"/>
        <cfvo type="max"/>
        <color rgb="FFF8696B"/>
        <color rgb="FFFFEB84"/>
        <color rgb="FF63BE7B"/>
      </colorScale>
    </cfRule>
  </conditionalFormatting>
  <conditionalFormatting sqref="GQ96:GR123">
    <cfRule type="colorScale" priority="380">
      <colorScale>
        <cfvo type="min"/>
        <cfvo type="percentile" val="50"/>
        <cfvo type="max"/>
        <color rgb="FFF8696B"/>
        <color rgb="FFFFEB84"/>
        <color rgb="FF63BE7B"/>
      </colorScale>
    </cfRule>
  </conditionalFormatting>
  <conditionalFormatting sqref="GS14:GS92">
    <cfRule type="colorScale" priority="379">
      <colorScale>
        <cfvo type="min"/>
        <cfvo type="percentile" val="50"/>
        <cfvo type="max"/>
        <color rgb="FFF8696B"/>
        <color rgb="FFFFEB84"/>
        <color rgb="FF63BE7B"/>
      </colorScale>
    </cfRule>
  </conditionalFormatting>
  <conditionalFormatting sqref="GS96:GS123">
    <cfRule type="colorScale" priority="378">
      <colorScale>
        <cfvo type="min"/>
        <cfvo type="percentile" val="50"/>
        <cfvo type="max"/>
        <color rgb="FFF8696B"/>
        <color rgb="FFFFEB84"/>
        <color rgb="FF63BE7B"/>
      </colorScale>
    </cfRule>
  </conditionalFormatting>
  <conditionalFormatting sqref="GH2:GH10 GD2:GD10">
    <cfRule type="colorScale" priority="377">
      <colorScale>
        <cfvo type="min"/>
        <cfvo type="percentile" val="50"/>
        <cfvo type="max"/>
        <color rgb="FFF8696B"/>
        <color rgb="FFFFEB84"/>
        <color rgb="FF63BE7B"/>
      </colorScale>
    </cfRule>
  </conditionalFormatting>
  <conditionalFormatting sqref="GE2:GF10">
    <cfRule type="colorScale" priority="376">
      <colorScale>
        <cfvo type="min"/>
        <cfvo type="percentile" val="50"/>
        <cfvo type="max"/>
        <color rgb="FFF8696B"/>
        <color rgb="FFFFEB84"/>
        <color rgb="FF63BE7B"/>
      </colorScale>
    </cfRule>
  </conditionalFormatting>
  <conditionalFormatting sqref="GI2:GI10">
    <cfRule type="colorScale" priority="375">
      <colorScale>
        <cfvo type="min"/>
        <cfvo type="percentile" val="50"/>
        <cfvo type="max"/>
        <color rgb="FFF8696B"/>
        <color rgb="FFFFEB84"/>
        <color rgb="FF63BE7B"/>
      </colorScale>
    </cfRule>
  </conditionalFormatting>
  <conditionalFormatting sqref="GB14:GC92">
    <cfRule type="colorScale" priority="374">
      <colorScale>
        <cfvo type="min"/>
        <cfvo type="percentile" val="50"/>
        <cfvo type="max"/>
        <color rgb="FFF8696B"/>
        <color rgb="FFFFEB84"/>
        <color rgb="FF63BE7B"/>
      </colorScale>
    </cfRule>
  </conditionalFormatting>
  <conditionalFormatting sqref="FZ14:GA92">
    <cfRule type="colorScale" priority="373">
      <colorScale>
        <cfvo type="min"/>
        <cfvo type="percentile" val="50"/>
        <cfvo type="max"/>
        <color rgb="FFF8696B"/>
        <color rgb="FFFFEB84"/>
        <color rgb="FF63BE7B"/>
      </colorScale>
    </cfRule>
  </conditionalFormatting>
  <conditionalFormatting sqref="GF14:GF92">
    <cfRule type="colorScale" priority="372">
      <colorScale>
        <cfvo type="min"/>
        <cfvo type="percentile" val="50"/>
        <cfvo type="max"/>
        <color rgb="FFF8696B"/>
        <color rgb="FFFFEB84"/>
        <color rgb="FF63BE7B"/>
      </colorScale>
    </cfRule>
  </conditionalFormatting>
  <conditionalFormatting sqref="GR14:GR92">
    <cfRule type="colorScale" priority="371">
      <colorScale>
        <cfvo type="min"/>
        <cfvo type="percentile" val="50"/>
        <cfvo type="max"/>
        <color rgb="FFF8696B"/>
        <color rgb="FFFFEB84"/>
        <color rgb="FF63BE7B"/>
      </colorScale>
    </cfRule>
  </conditionalFormatting>
  <conditionalFormatting sqref="FZ14:FZ92">
    <cfRule type="colorScale" priority="370">
      <colorScale>
        <cfvo type="min"/>
        <cfvo type="percentile" val="50"/>
        <cfvo type="max"/>
        <color rgb="FFF8696B"/>
        <color rgb="FFFFEB84"/>
        <color rgb="FF63BE7B"/>
      </colorScale>
    </cfRule>
  </conditionalFormatting>
  <conditionalFormatting sqref="FY14:FY92">
    <cfRule type="colorScale" priority="369">
      <colorScale>
        <cfvo type="min"/>
        <cfvo type="percentile" val="50"/>
        <cfvo type="max"/>
        <color rgb="FFF8696B"/>
        <color rgb="FFFFEB84"/>
        <color rgb="FF63BE7B"/>
      </colorScale>
    </cfRule>
  </conditionalFormatting>
  <conditionalFormatting sqref="GT14:GT92">
    <cfRule type="colorScale" priority="368">
      <colorScale>
        <cfvo type="min"/>
        <cfvo type="percentile" val="50"/>
        <cfvo type="max"/>
        <color rgb="FFF8696B"/>
        <color rgb="FFFFEB84"/>
        <color rgb="FF63BE7B"/>
      </colorScale>
    </cfRule>
  </conditionalFormatting>
  <conditionalFormatting sqref="GT96:GT123">
    <cfRule type="colorScale" priority="367">
      <colorScale>
        <cfvo type="min"/>
        <cfvo type="percentile" val="50"/>
        <cfvo type="max"/>
        <color rgb="FFF8696B"/>
        <color rgb="FFFFEB84"/>
        <color rgb="FF63BE7B"/>
      </colorScale>
    </cfRule>
  </conditionalFormatting>
  <conditionalFormatting sqref="HJ96:HJ123">
    <cfRule type="colorScale" priority="361">
      <colorScale>
        <cfvo type="min"/>
        <cfvo type="percentile" val="50"/>
        <cfvo type="max"/>
        <color rgb="FFF8696B"/>
        <color rgb="FFFFEB84"/>
        <color rgb="FF63BE7B"/>
      </colorScale>
    </cfRule>
  </conditionalFormatting>
  <conditionalFormatting sqref="HC14:HC92">
    <cfRule type="colorScale" priority="355">
      <colorScale>
        <cfvo type="min"/>
        <cfvo type="percentile" val="50"/>
        <cfvo type="max"/>
        <color rgb="FFF8696B"/>
        <color rgb="FFFFEB84"/>
        <color rgb="FF63BE7B"/>
      </colorScale>
    </cfRule>
  </conditionalFormatting>
  <conditionalFormatting sqref="HG96:HG123 GW96:HB123">
    <cfRule type="colorScale" priority="363">
      <colorScale>
        <cfvo type="min"/>
        <cfvo type="percentile" val="50"/>
        <cfvo type="max"/>
        <color rgb="FFF8696B"/>
        <color rgb="FFFFEB84"/>
        <color rgb="FF63BE7B"/>
      </colorScale>
    </cfRule>
  </conditionalFormatting>
  <conditionalFormatting sqref="HH96:HI123">
    <cfRule type="colorScale" priority="362">
      <colorScale>
        <cfvo type="min"/>
        <cfvo type="percentile" val="50"/>
        <cfvo type="max"/>
        <color rgb="FFF8696B"/>
        <color rgb="FFFFEB84"/>
        <color rgb="FF63BE7B"/>
      </colorScale>
    </cfRule>
  </conditionalFormatting>
  <conditionalFormatting sqref="HG15:HG24 GW82:GW92 GW15:GW24 HG82:HG92 HB15:HB24 HB82:HB92">
    <cfRule type="colorScale" priority="360">
      <colorScale>
        <cfvo type="min"/>
        <cfvo type="percentile" val="50"/>
        <cfvo type="max"/>
        <color rgb="FFF8696B"/>
        <color rgb="FFFFEB84"/>
        <color rgb="FF63BE7B"/>
      </colorScale>
    </cfRule>
  </conditionalFormatting>
  <conditionalFormatting sqref="GV96:GV123">
    <cfRule type="colorScale" priority="359">
      <colorScale>
        <cfvo type="min"/>
        <cfvo type="percentile" val="50"/>
        <cfvo type="max"/>
        <color rgb="FFF8696B"/>
        <color rgb="FFFFEB84"/>
        <color rgb="FF63BE7B"/>
      </colorScale>
    </cfRule>
  </conditionalFormatting>
  <conditionalFormatting sqref="HJ14:HJ92">
    <cfRule type="colorScale" priority="364">
      <colorScale>
        <cfvo type="min"/>
        <cfvo type="percentile" val="50"/>
        <cfvo type="max"/>
        <color rgb="FFF8696B"/>
        <color rgb="FFFFEB84"/>
        <color rgb="FF63BE7B"/>
      </colorScale>
    </cfRule>
  </conditionalFormatting>
  <conditionalFormatting sqref="HG25:HG81 GW25:GW81 HB25:HB81">
    <cfRule type="colorScale" priority="365">
      <colorScale>
        <cfvo type="min"/>
        <cfvo type="percentile" val="50"/>
        <cfvo type="max"/>
        <color rgb="FFF8696B"/>
        <color rgb="FFFFEB84"/>
        <color rgb="FF63BE7B"/>
      </colorScale>
    </cfRule>
  </conditionalFormatting>
  <conditionalFormatting sqref="HH12:HI92">
    <cfRule type="colorScale" priority="366">
      <colorScale>
        <cfvo type="min"/>
        <cfvo type="percentile" val="50"/>
        <cfvo type="max"/>
        <color rgb="FFF8696B"/>
        <color rgb="FFFFEB84"/>
        <color rgb="FF63BE7B"/>
      </colorScale>
    </cfRule>
  </conditionalFormatting>
  <conditionalFormatting sqref="HB14 GW14">
    <cfRule type="colorScale" priority="358">
      <colorScale>
        <cfvo type="min"/>
        <cfvo type="percentile" val="50"/>
        <cfvo type="max"/>
        <color rgb="FFF8696B"/>
        <color rgb="FFFFEB84"/>
        <color rgb="FF63BE7B"/>
      </colorScale>
    </cfRule>
  </conditionalFormatting>
  <conditionalFormatting sqref="HG14:HG92">
    <cfRule type="colorScale" priority="357">
      <colorScale>
        <cfvo type="min"/>
        <cfvo type="percentile" val="50"/>
        <cfvo type="max"/>
        <color rgb="FFF8696B"/>
        <color rgb="FFFFEB84"/>
        <color rgb="FF63BE7B"/>
      </colorScale>
    </cfRule>
  </conditionalFormatting>
  <conditionalFormatting sqref="GV14:GV92">
    <cfRule type="colorScale" priority="356">
      <colorScale>
        <cfvo type="min"/>
        <cfvo type="percentile" val="50"/>
        <cfvo type="max"/>
        <color rgb="FFF8696B"/>
        <color rgb="FFFFEB84"/>
        <color rgb="FF63BE7B"/>
      </colorScale>
    </cfRule>
  </conditionalFormatting>
  <conditionalFormatting sqref="HK96:HL123">
    <cfRule type="colorScale" priority="354">
      <colorScale>
        <cfvo type="min"/>
        <cfvo type="percentile" val="50"/>
        <cfvo type="max"/>
        <color rgb="FFF8696B"/>
        <color rgb="FFFFEB84"/>
        <color rgb="FF63BE7B"/>
      </colorScale>
    </cfRule>
  </conditionalFormatting>
  <conditionalFormatting sqref="HK14:HK92">
    <cfRule type="colorScale" priority="353">
      <colorScale>
        <cfvo type="min"/>
        <cfvo type="percentile" val="50"/>
        <cfvo type="max"/>
        <color rgb="FF63BE7B"/>
        <color rgb="FFFFEB84"/>
        <color rgb="FFF8696B"/>
      </colorScale>
    </cfRule>
  </conditionalFormatting>
  <conditionalFormatting sqref="HC96:HD123">
    <cfRule type="colorScale" priority="352">
      <colorScale>
        <cfvo type="min"/>
        <cfvo type="percentile" val="50"/>
        <cfvo type="max"/>
        <color rgb="FFF8696B"/>
        <color rgb="FFFFEB84"/>
        <color rgb="FF63BE7B"/>
      </colorScale>
    </cfRule>
  </conditionalFormatting>
  <conditionalFormatting sqref="HE96:HF123">
    <cfRule type="colorScale" priority="351">
      <colorScale>
        <cfvo type="min"/>
        <cfvo type="percentile" val="50"/>
        <cfvo type="max"/>
        <color rgb="FFF8696B"/>
        <color rgb="FFFFEB84"/>
        <color rgb="FF63BE7B"/>
      </colorScale>
    </cfRule>
  </conditionalFormatting>
  <conditionalFormatting sqref="HK96:HL123">
    <cfRule type="colorScale" priority="350">
      <colorScale>
        <cfvo type="min"/>
        <cfvo type="percentile" val="50"/>
        <cfvo type="max"/>
        <color rgb="FF63BE7B"/>
        <color rgb="FFFFEB84"/>
        <color rgb="FFF8696B"/>
      </colorScale>
    </cfRule>
  </conditionalFormatting>
  <conditionalFormatting sqref="HE14:HF92">
    <cfRule type="colorScale" priority="349">
      <colorScale>
        <cfvo type="min"/>
        <cfvo type="percentile" val="50"/>
        <cfvo type="max"/>
        <color rgb="FFF8696B"/>
        <color rgb="FFFFEB84"/>
        <color rgb="FF63BE7B"/>
      </colorScale>
    </cfRule>
  </conditionalFormatting>
  <conditionalFormatting sqref="HG96:HG123">
    <cfRule type="colorScale" priority="348">
      <colorScale>
        <cfvo type="min"/>
        <cfvo type="percentile" val="50"/>
        <cfvo type="max"/>
        <color rgb="FFF8696B"/>
        <color rgb="FFFFEB84"/>
        <color rgb="FF63BE7B"/>
      </colorScale>
    </cfRule>
  </conditionalFormatting>
  <conditionalFormatting sqref="HO14:HO92">
    <cfRule type="colorScale" priority="347">
      <colorScale>
        <cfvo type="min"/>
        <cfvo type="percentile" val="50"/>
        <cfvo type="max"/>
        <color rgb="FFF8696B"/>
        <color rgb="FFFFEB84"/>
        <color rgb="FF63BE7B"/>
      </colorScale>
    </cfRule>
  </conditionalFormatting>
  <conditionalFormatting sqref="HO96:HP123">
    <cfRule type="colorScale" priority="346">
      <colorScale>
        <cfvo type="min"/>
        <cfvo type="percentile" val="50"/>
        <cfvo type="max"/>
        <color rgb="FFF8696B"/>
        <color rgb="FFFFEB84"/>
        <color rgb="FF63BE7B"/>
      </colorScale>
    </cfRule>
  </conditionalFormatting>
  <conditionalFormatting sqref="HQ14:HQ92">
    <cfRule type="colorScale" priority="345">
      <colorScale>
        <cfvo type="min"/>
        <cfvo type="percentile" val="50"/>
        <cfvo type="max"/>
        <color rgb="FFF8696B"/>
        <color rgb="FFFFEB84"/>
        <color rgb="FF63BE7B"/>
      </colorScale>
    </cfRule>
  </conditionalFormatting>
  <conditionalFormatting sqref="HQ96:HQ123">
    <cfRule type="colorScale" priority="344">
      <colorScale>
        <cfvo type="min"/>
        <cfvo type="percentile" val="50"/>
        <cfvo type="max"/>
        <color rgb="FFF8696B"/>
        <color rgb="FFFFEB84"/>
        <color rgb="FF63BE7B"/>
      </colorScale>
    </cfRule>
  </conditionalFormatting>
  <conditionalFormatting sqref="HF2:HF10 HB2:HB10">
    <cfRule type="colorScale" priority="343">
      <colorScale>
        <cfvo type="min"/>
        <cfvo type="percentile" val="50"/>
        <cfvo type="max"/>
        <color rgb="FFF8696B"/>
        <color rgb="FFFFEB84"/>
        <color rgb="FF63BE7B"/>
      </colorScale>
    </cfRule>
  </conditionalFormatting>
  <conditionalFormatting sqref="HC2:HD10">
    <cfRule type="colorScale" priority="342">
      <colorScale>
        <cfvo type="min"/>
        <cfvo type="percentile" val="50"/>
        <cfvo type="max"/>
        <color rgb="FFF8696B"/>
        <color rgb="FFFFEB84"/>
        <color rgb="FF63BE7B"/>
      </colorScale>
    </cfRule>
  </conditionalFormatting>
  <conditionalFormatting sqref="HG2:HG10">
    <cfRule type="colorScale" priority="341">
      <colorScale>
        <cfvo type="min"/>
        <cfvo type="percentile" val="50"/>
        <cfvo type="max"/>
        <color rgb="FFF8696B"/>
        <color rgb="FFFFEB84"/>
        <color rgb="FF63BE7B"/>
      </colorScale>
    </cfRule>
  </conditionalFormatting>
  <conditionalFormatting sqref="GZ14:HA92">
    <cfRule type="colorScale" priority="340">
      <colorScale>
        <cfvo type="min"/>
        <cfvo type="percentile" val="50"/>
        <cfvo type="max"/>
        <color rgb="FFF8696B"/>
        <color rgb="FFFFEB84"/>
        <color rgb="FF63BE7B"/>
      </colorScale>
    </cfRule>
  </conditionalFormatting>
  <conditionalFormatting sqref="GX14:GY92">
    <cfRule type="colorScale" priority="339">
      <colorScale>
        <cfvo type="min"/>
        <cfvo type="percentile" val="50"/>
        <cfvo type="max"/>
        <color rgb="FFF8696B"/>
        <color rgb="FFFFEB84"/>
        <color rgb="FF63BE7B"/>
      </colorScale>
    </cfRule>
  </conditionalFormatting>
  <conditionalFormatting sqref="HD14:HD92">
    <cfRule type="colorScale" priority="338">
      <colorScale>
        <cfvo type="min"/>
        <cfvo type="percentile" val="50"/>
        <cfvo type="max"/>
        <color rgb="FFF8696B"/>
        <color rgb="FFFFEB84"/>
        <color rgb="FF63BE7B"/>
      </colorScale>
    </cfRule>
  </conditionalFormatting>
  <conditionalFormatting sqref="HP14:HP92">
    <cfRule type="colorScale" priority="337">
      <colorScale>
        <cfvo type="min"/>
        <cfvo type="percentile" val="50"/>
        <cfvo type="max"/>
        <color rgb="FFF8696B"/>
        <color rgb="FFFFEB84"/>
        <color rgb="FF63BE7B"/>
      </colorScale>
    </cfRule>
  </conditionalFormatting>
  <conditionalFormatting sqref="GX14:GX92">
    <cfRule type="colorScale" priority="336">
      <colorScale>
        <cfvo type="min"/>
        <cfvo type="percentile" val="50"/>
        <cfvo type="max"/>
        <color rgb="FFF8696B"/>
        <color rgb="FFFFEB84"/>
        <color rgb="FF63BE7B"/>
      </colorScale>
    </cfRule>
  </conditionalFormatting>
  <conditionalFormatting sqref="GW14:GW92">
    <cfRule type="colorScale" priority="335">
      <colorScale>
        <cfvo type="min"/>
        <cfvo type="percentile" val="50"/>
        <cfvo type="max"/>
        <color rgb="FFF8696B"/>
        <color rgb="FFFFEB84"/>
        <color rgb="FF63BE7B"/>
      </colorScale>
    </cfRule>
  </conditionalFormatting>
  <conditionalFormatting sqref="HR14:HR92">
    <cfRule type="colorScale" priority="334">
      <colorScale>
        <cfvo type="min"/>
        <cfvo type="percentile" val="50"/>
        <cfvo type="max"/>
        <color rgb="FFF8696B"/>
        <color rgb="FFFFEB84"/>
        <color rgb="FF63BE7B"/>
      </colorScale>
    </cfRule>
  </conditionalFormatting>
  <conditionalFormatting sqref="HR96:HR123">
    <cfRule type="colorScale" priority="333">
      <colorScale>
        <cfvo type="min"/>
        <cfvo type="percentile" val="50"/>
        <cfvo type="max"/>
        <color rgb="FFF8696B"/>
        <color rgb="FFFFEB84"/>
        <color rgb="FF63BE7B"/>
      </colorScale>
    </cfRule>
  </conditionalFormatting>
  <conditionalFormatting sqref="GN2:GN9">
    <cfRule type="colorScale" priority="332">
      <colorScale>
        <cfvo type="min"/>
        <cfvo type="percentile" val="50"/>
        <cfvo type="max"/>
        <color rgb="FFF8696B"/>
        <color rgb="FFFFEB84"/>
        <color rgb="FF63BE7B"/>
      </colorScale>
    </cfRule>
  </conditionalFormatting>
  <conditionalFormatting sqref="GP2:GP9">
    <cfRule type="colorScale" priority="331">
      <colorScale>
        <cfvo type="min"/>
        <cfvo type="percentile" val="50"/>
        <cfvo type="max"/>
        <color rgb="FFF8696B"/>
        <color rgb="FFFFEB84"/>
        <color rgb="FF63BE7B"/>
      </colorScale>
    </cfRule>
  </conditionalFormatting>
  <conditionalFormatting sqref="HL2:HL9">
    <cfRule type="colorScale" priority="330">
      <colorScale>
        <cfvo type="min"/>
        <cfvo type="percentile" val="50"/>
        <cfvo type="max"/>
        <color rgb="FFF8696B"/>
        <color rgb="FFFFEB84"/>
        <color rgb="FF63BE7B"/>
      </colorScale>
    </cfRule>
  </conditionalFormatting>
  <conditionalFormatting sqref="HN2:HN9">
    <cfRule type="colorScale" priority="329">
      <colorScale>
        <cfvo type="min"/>
        <cfvo type="percentile" val="50"/>
        <cfvo type="max"/>
        <color rgb="FFF8696B"/>
        <color rgb="FFFFEB84"/>
        <color rgb="FF63BE7B"/>
      </colorScale>
    </cfRule>
  </conditionalFormatting>
  <conditionalFormatting sqref="IH96:IH123">
    <cfRule type="colorScale" priority="323">
      <colorScale>
        <cfvo type="min"/>
        <cfvo type="percentile" val="50"/>
        <cfvo type="max"/>
        <color rgb="FFF8696B"/>
        <color rgb="FFFFEB84"/>
        <color rgb="FF63BE7B"/>
      </colorScale>
    </cfRule>
  </conditionalFormatting>
  <conditionalFormatting sqref="IA14:IA92">
    <cfRule type="colorScale" priority="317">
      <colorScale>
        <cfvo type="min"/>
        <cfvo type="percentile" val="50"/>
        <cfvo type="max"/>
        <color rgb="FFF8696B"/>
        <color rgb="FFFFEB84"/>
        <color rgb="FF63BE7B"/>
      </colorScale>
    </cfRule>
  </conditionalFormatting>
  <conditionalFormatting sqref="IE96:IE123 HU96:HZ123">
    <cfRule type="colorScale" priority="325">
      <colorScale>
        <cfvo type="min"/>
        <cfvo type="percentile" val="50"/>
        <cfvo type="max"/>
        <color rgb="FFF8696B"/>
        <color rgb="FFFFEB84"/>
        <color rgb="FF63BE7B"/>
      </colorScale>
    </cfRule>
  </conditionalFormatting>
  <conditionalFormatting sqref="IF96:IG123">
    <cfRule type="colorScale" priority="324">
      <colorScale>
        <cfvo type="min"/>
        <cfvo type="percentile" val="50"/>
        <cfvo type="max"/>
        <color rgb="FFF8696B"/>
        <color rgb="FFFFEB84"/>
        <color rgb="FF63BE7B"/>
      </colorScale>
    </cfRule>
  </conditionalFormatting>
  <conditionalFormatting sqref="IE15:IE24 HU82:HU92 HU15:HU24 IE82:IE92 HZ15:HZ24 HZ82:HZ92">
    <cfRule type="colorScale" priority="322">
      <colorScale>
        <cfvo type="min"/>
        <cfvo type="percentile" val="50"/>
        <cfvo type="max"/>
        <color rgb="FFF8696B"/>
        <color rgb="FFFFEB84"/>
        <color rgb="FF63BE7B"/>
      </colorScale>
    </cfRule>
  </conditionalFormatting>
  <conditionalFormatting sqref="HT96:HT123">
    <cfRule type="colorScale" priority="321">
      <colorScale>
        <cfvo type="min"/>
        <cfvo type="percentile" val="50"/>
        <cfvo type="max"/>
        <color rgb="FFF8696B"/>
        <color rgb="FFFFEB84"/>
        <color rgb="FF63BE7B"/>
      </colorScale>
    </cfRule>
  </conditionalFormatting>
  <conditionalFormatting sqref="IH14:IH92">
    <cfRule type="colorScale" priority="326">
      <colorScale>
        <cfvo type="min"/>
        <cfvo type="percentile" val="50"/>
        <cfvo type="max"/>
        <color rgb="FFF8696B"/>
        <color rgb="FFFFEB84"/>
        <color rgb="FF63BE7B"/>
      </colorScale>
    </cfRule>
  </conditionalFormatting>
  <conditionalFormatting sqref="IE25:IE81 HU25:HU81 HZ25:HZ81">
    <cfRule type="colorScale" priority="327">
      <colorScale>
        <cfvo type="min"/>
        <cfvo type="percentile" val="50"/>
        <cfvo type="max"/>
        <color rgb="FFF8696B"/>
        <color rgb="FFFFEB84"/>
        <color rgb="FF63BE7B"/>
      </colorScale>
    </cfRule>
  </conditionalFormatting>
  <conditionalFormatting sqref="IF12:IG13 IG14:IG92">
    <cfRule type="colorScale" priority="328">
      <colorScale>
        <cfvo type="min"/>
        <cfvo type="percentile" val="50"/>
        <cfvo type="max"/>
        <color rgb="FFF8696B"/>
        <color rgb="FFFFEB84"/>
        <color rgb="FF63BE7B"/>
      </colorScale>
    </cfRule>
  </conditionalFormatting>
  <conditionalFormatting sqref="HZ14 HU14">
    <cfRule type="colorScale" priority="320">
      <colorScale>
        <cfvo type="min"/>
        <cfvo type="percentile" val="50"/>
        <cfvo type="max"/>
        <color rgb="FFF8696B"/>
        <color rgb="FFFFEB84"/>
        <color rgb="FF63BE7B"/>
      </colorScale>
    </cfRule>
  </conditionalFormatting>
  <conditionalFormatting sqref="IE14:IE92">
    <cfRule type="colorScale" priority="319">
      <colorScale>
        <cfvo type="min"/>
        <cfvo type="percentile" val="50"/>
        <cfvo type="max"/>
        <color rgb="FFF8696B"/>
        <color rgb="FFFFEB84"/>
        <color rgb="FF63BE7B"/>
      </colorScale>
    </cfRule>
  </conditionalFormatting>
  <conditionalFormatting sqref="HT14:HT92">
    <cfRule type="colorScale" priority="318">
      <colorScale>
        <cfvo type="min"/>
        <cfvo type="percentile" val="50"/>
        <cfvo type="max"/>
        <color rgb="FFF8696B"/>
        <color rgb="FFFFEB84"/>
        <color rgb="FF63BE7B"/>
      </colorScale>
    </cfRule>
  </conditionalFormatting>
  <conditionalFormatting sqref="II96:IJ123">
    <cfRule type="colorScale" priority="316">
      <colorScale>
        <cfvo type="min"/>
        <cfvo type="percentile" val="50"/>
        <cfvo type="max"/>
        <color rgb="FFF8696B"/>
        <color rgb="FFFFEB84"/>
        <color rgb="FF63BE7B"/>
      </colorScale>
    </cfRule>
  </conditionalFormatting>
  <conditionalFormatting sqref="II14:II92">
    <cfRule type="colorScale" priority="315">
      <colorScale>
        <cfvo type="min"/>
        <cfvo type="percentile" val="50"/>
        <cfvo type="max"/>
        <color rgb="FF63BE7B"/>
        <color rgb="FFFFEB84"/>
        <color rgb="FFF8696B"/>
      </colorScale>
    </cfRule>
  </conditionalFormatting>
  <conditionalFormatting sqref="IA96:IB123">
    <cfRule type="colorScale" priority="314">
      <colorScale>
        <cfvo type="min"/>
        <cfvo type="percentile" val="50"/>
        <cfvo type="max"/>
        <color rgb="FFF8696B"/>
        <color rgb="FFFFEB84"/>
        <color rgb="FF63BE7B"/>
      </colorScale>
    </cfRule>
  </conditionalFormatting>
  <conditionalFormatting sqref="IC96:ID123">
    <cfRule type="colorScale" priority="313">
      <colorScale>
        <cfvo type="min"/>
        <cfvo type="percentile" val="50"/>
        <cfvo type="max"/>
        <color rgb="FFF8696B"/>
        <color rgb="FFFFEB84"/>
        <color rgb="FF63BE7B"/>
      </colorScale>
    </cfRule>
  </conditionalFormatting>
  <conditionalFormatting sqref="II96:IJ123">
    <cfRule type="colorScale" priority="312">
      <colorScale>
        <cfvo type="min"/>
        <cfvo type="percentile" val="50"/>
        <cfvo type="max"/>
        <color rgb="FF63BE7B"/>
        <color rgb="FFFFEB84"/>
        <color rgb="FFF8696B"/>
      </colorScale>
    </cfRule>
  </conditionalFormatting>
  <conditionalFormatting sqref="IC14:ID92">
    <cfRule type="colorScale" priority="311">
      <colorScale>
        <cfvo type="min"/>
        <cfvo type="percentile" val="50"/>
        <cfvo type="max"/>
        <color rgb="FFF8696B"/>
        <color rgb="FFFFEB84"/>
        <color rgb="FF63BE7B"/>
      </colorScale>
    </cfRule>
  </conditionalFormatting>
  <conditionalFormatting sqref="IE96:IE123">
    <cfRule type="colorScale" priority="310">
      <colorScale>
        <cfvo type="min"/>
        <cfvo type="percentile" val="50"/>
        <cfvo type="max"/>
        <color rgb="FFF8696B"/>
        <color rgb="FFFFEB84"/>
        <color rgb="FF63BE7B"/>
      </colorScale>
    </cfRule>
  </conditionalFormatting>
  <conditionalFormatting sqref="IN14:IO92">
    <cfRule type="colorScale" priority="309">
      <colorScale>
        <cfvo type="min"/>
        <cfvo type="percentile" val="50"/>
        <cfvo type="max"/>
        <color rgb="FFF8696B"/>
        <color rgb="FFFFEB84"/>
        <color rgb="FF63BE7B"/>
      </colorScale>
    </cfRule>
  </conditionalFormatting>
  <conditionalFormatting sqref="IN96:IP123">
    <cfRule type="colorScale" priority="308">
      <colorScale>
        <cfvo type="min"/>
        <cfvo type="percentile" val="50"/>
        <cfvo type="max"/>
        <color rgb="FFF8696B"/>
        <color rgb="FFFFEB84"/>
        <color rgb="FF63BE7B"/>
      </colorScale>
    </cfRule>
  </conditionalFormatting>
  <conditionalFormatting sqref="IQ14:IQ92">
    <cfRule type="colorScale" priority="307">
      <colorScale>
        <cfvo type="min"/>
        <cfvo type="percentile" val="50"/>
        <cfvo type="max"/>
        <color rgb="FFF8696B"/>
        <color rgb="FFFFEB84"/>
        <color rgb="FF63BE7B"/>
      </colorScale>
    </cfRule>
  </conditionalFormatting>
  <conditionalFormatting sqref="IQ96:IQ123">
    <cfRule type="colorScale" priority="306">
      <colorScale>
        <cfvo type="min"/>
        <cfvo type="percentile" val="50"/>
        <cfvo type="max"/>
        <color rgb="FFF8696B"/>
        <color rgb="FFFFEB84"/>
        <color rgb="FF63BE7B"/>
      </colorScale>
    </cfRule>
  </conditionalFormatting>
  <conditionalFormatting sqref="ID2:ID10 HZ2:HZ10">
    <cfRule type="colorScale" priority="305">
      <colorScale>
        <cfvo type="min"/>
        <cfvo type="percentile" val="50"/>
        <cfvo type="max"/>
        <color rgb="FFF8696B"/>
        <color rgb="FFFFEB84"/>
        <color rgb="FF63BE7B"/>
      </colorScale>
    </cfRule>
  </conditionalFormatting>
  <conditionalFormatting sqref="IA2:IB10">
    <cfRule type="colorScale" priority="304">
      <colorScale>
        <cfvo type="min"/>
        <cfvo type="percentile" val="50"/>
        <cfvo type="max"/>
        <color rgb="FFF8696B"/>
        <color rgb="FFFFEB84"/>
        <color rgb="FF63BE7B"/>
      </colorScale>
    </cfRule>
  </conditionalFormatting>
  <conditionalFormatting sqref="IE2:IE10">
    <cfRule type="colorScale" priority="303">
      <colorScale>
        <cfvo type="min"/>
        <cfvo type="percentile" val="50"/>
        <cfvo type="max"/>
        <color rgb="FFF8696B"/>
        <color rgb="FFFFEB84"/>
        <color rgb="FF63BE7B"/>
      </colorScale>
    </cfRule>
  </conditionalFormatting>
  <conditionalFormatting sqref="HX14:HY92">
    <cfRule type="colorScale" priority="302">
      <colorScale>
        <cfvo type="min"/>
        <cfvo type="percentile" val="50"/>
        <cfvo type="max"/>
        <color rgb="FFF8696B"/>
        <color rgb="FFFFEB84"/>
        <color rgb="FF63BE7B"/>
      </colorScale>
    </cfRule>
  </conditionalFormatting>
  <conditionalFormatting sqref="HV14:HW92">
    <cfRule type="colorScale" priority="301">
      <colorScale>
        <cfvo type="min"/>
        <cfvo type="percentile" val="50"/>
        <cfvo type="max"/>
        <color rgb="FFF8696B"/>
        <color rgb="FFFFEB84"/>
        <color rgb="FF63BE7B"/>
      </colorScale>
    </cfRule>
  </conditionalFormatting>
  <conditionalFormatting sqref="IB14:IB92">
    <cfRule type="colorScale" priority="300">
      <colorScale>
        <cfvo type="min"/>
        <cfvo type="percentile" val="50"/>
        <cfvo type="max"/>
        <color rgb="FFF8696B"/>
        <color rgb="FFFFEB84"/>
        <color rgb="FF63BE7B"/>
      </colorScale>
    </cfRule>
  </conditionalFormatting>
  <conditionalFormatting sqref="IP14:IP92">
    <cfRule type="colorScale" priority="299">
      <colorScale>
        <cfvo type="min"/>
        <cfvo type="percentile" val="50"/>
        <cfvo type="max"/>
        <color rgb="FFF8696B"/>
        <color rgb="FFFFEB84"/>
        <color rgb="FF63BE7B"/>
      </colorScale>
    </cfRule>
  </conditionalFormatting>
  <conditionalFormatting sqref="HV14:HV92">
    <cfRule type="colorScale" priority="298">
      <colorScale>
        <cfvo type="min"/>
        <cfvo type="percentile" val="50"/>
        <cfvo type="max"/>
        <color rgb="FFF8696B"/>
        <color rgb="FFFFEB84"/>
        <color rgb="FF63BE7B"/>
      </colorScale>
    </cfRule>
  </conditionalFormatting>
  <conditionalFormatting sqref="HU14:HU92">
    <cfRule type="colorScale" priority="297">
      <colorScale>
        <cfvo type="min"/>
        <cfvo type="percentile" val="50"/>
        <cfvo type="max"/>
        <color rgb="FFF8696B"/>
        <color rgb="FFFFEB84"/>
        <color rgb="FF63BE7B"/>
      </colorScale>
    </cfRule>
  </conditionalFormatting>
  <conditionalFormatting sqref="IR14:IR92">
    <cfRule type="colorScale" priority="296">
      <colorScale>
        <cfvo type="min"/>
        <cfvo type="percentile" val="50"/>
        <cfvo type="max"/>
        <color rgb="FFF8696B"/>
        <color rgb="FFFFEB84"/>
        <color rgb="FF63BE7B"/>
      </colorScale>
    </cfRule>
  </conditionalFormatting>
  <conditionalFormatting sqref="IR96:IR123">
    <cfRule type="colorScale" priority="295">
      <colorScale>
        <cfvo type="min"/>
        <cfvo type="percentile" val="50"/>
        <cfvo type="max"/>
        <color rgb="FFF8696B"/>
        <color rgb="FFFFEB84"/>
        <color rgb="FF63BE7B"/>
      </colorScale>
    </cfRule>
  </conditionalFormatting>
  <conditionalFormatting sqref="II2:II9">
    <cfRule type="colorScale" priority="294">
      <colorScale>
        <cfvo type="min"/>
        <cfvo type="percentile" val="50"/>
        <cfvo type="max"/>
        <color rgb="FFF8696B"/>
        <color rgb="FFFFEB84"/>
        <color rgb="FF63BE7B"/>
      </colorScale>
    </cfRule>
  </conditionalFormatting>
  <conditionalFormatting sqref="IM2:IM9">
    <cfRule type="colorScale" priority="293">
      <colorScale>
        <cfvo type="min"/>
        <cfvo type="percentile" val="50"/>
        <cfvo type="max"/>
        <color rgb="FFF8696B"/>
        <color rgb="FFFFEB84"/>
        <color rgb="FF63BE7B"/>
      </colorScale>
    </cfRule>
  </conditionalFormatting>
  <conditionalFormatting sqref="HH14:HH92">
    <cfRule type="colorScale" priority="292">
      <colorScale>
        <cfvo type="min"/>
        <cfvo type="percentile" val="50"/>
        <cfvo type="max"/>
        <color rgb="FFF8696B"/>
        <color rgb="FFFFEB84"/>
        <color rgb="FF63BE7B"/>
      </colorScale>
    </cfRule>
  </conditionalFormatting>
  <conditionalFormatting sqref="IF14:IF92">
    <cfRule type="colorScale" priority="291">
      <colorScale>
        <cfvo type="min"/>
        <cfvo type="percentile" val="50"/>
        <cfvo type="max"/>
        <color rgb="FFF8696B"/>
        <color rgb="FFFFEB84"/>
        <color rgb="FF63BE7B"/>
      </colorScale>
    </cfRule>
  </conditionalFormatting>
  <conditionalFormatting sqref="IF14:IF92">
    <cfRule type="colorScale" priority="290">
      <colorScale>
        <cfvo type="min"/>
        <cfvo type="percentile" val="50"/>
        <cfvo type="max"/>
        <color rgb="FFF8696B"/>
        <color rgb="FFFFEB84"/>
        <color rgb="FF63BE7B"/>
      </colorScale>
    </cfRule>
  </conditionalFormatting>
  <conditionalFormatting sqref="JH96:JH123">
    <cfRule type="colorScale" priority="246">
      <colorScale>
        <cfvo type="min"/>
        <cfvo type="percentile" val="50"/>
        <cfvo type="max"/>
        <color rgb="FFF8696B"/>
        <color rgb="FFFFEB84"/>
        <color rgb="FF63BE7B"/>
      </colorScale>
    </cfRule>
  </conditionalFormatting>
  <conditionalFormatting sqref="JA14:JA92">
    <cfRule type="colorScale" priority="240">
      <colorScale>
        <cfvo type="min"/>
        <cfvo type="percentile" val="50"/>
        <cfvo type="max"/>
        <color rgb="FFF8696B"/>
        <color rgb="FFFFEB84"/>
        <color rgb="FF63BE7B"/>
      </colorScale>
    </cfRule>
  </conditionalFormatting>
  <conditionalFormatting sqref="JE96:JE123 IU96:IZ123">
    <cfRule type="colorScale" priority="248">
      <colorScale>
        <cfvo type="min"/>
        <cfvo type="percentile" val="50"/>
        <cfvo type="max"/>
        <color rgb="FFF8696B"/>
        <color rgb="FFFFEB84"/>
        <color rgb="FF63BE7B"/>
      </colorScale>
    </cfRule>
  </conditionalFormatting>
  <conditionalFormatting sqref="JF96:JG123">
    <cfRule type="colorScale" priority="247">
      <colorScale>
        <cfvo type="min"/>
        <cfvo type="percentile" val="50"/>
        <cfvo type="max"/>
        <color rgb="FFF8696B"/>
        <color rgb="FFFFEB84"/>
        <color rgb="FF63BE7B"/>
      </colorScale>
    </cfRule>
  </conditionalFormatting>
  <conditionalFormatting sqref="JE15:JE24 IU82:IU92 IU15:IU24 JE82:JE92 IZ15:IZ24 IZ82:IZ92">
    <cfRule type="colorScale" priority="245">
      <colorScale>
        <cfvo type="min"/>
        <cfvo type="percentile" val="50"/>
        <cfvo type="max"/>
        <color rgb="FFF8696B"/>
        <color rgb="FFFFEB84"/>
        <color rgb="FF63BE7B"/>
      </colorScale>
    </cfRule>
  </conditionalFormatting>
  <conditionalFormatting sqref="IT96:IT123">
    <cfRule type="colorScale" priority="244">
      <colorScale>
        <cfvo type="min"/>
        <cfvo type="percentile" val="50"/>
        <cfvo type="max"/>
        <color rgb="FFF8696B"/>
        <color rgb="FFFFEB84"/>
        <color rgb="FF63BE7B"/>
      </colorScale>
    </cfRule>
  </conditionalFormatting>
  <conditionalFormatting sqref="JH14:JH92">
    <cfRule type="colorScale" priority="249">
      <colorScale>
        <cfvo type="min"/>
        <cfvo type="percentile" val="50"/>
        <cfvo type="max"/>
        <color rgb="FFF8696B"/>
        <color rgb="FFFFEB84"/>
        <color rgb="FF63BE7B"/>
      </colorScale>
    </cfRule>
  </conditionalFormatting>
  <conditionalFormatting sqref="JE25:JE81 IU25:IU81 IZ25:IZ81">
    <cfRule type="colorScale" priority="250">
      <colorScale>
        <cfvo type="min"/>
        <cfvo type="percentile" val="50"/>
        <cfvo type="max"/>
        <color rgb="FFF8696B"/>
        <color rgb="FFFFEB84"/>
        <color rgb="FF63BE7B"/>
      </colorScale>
    </cfRule>
  </conditionalFormatting>
  <conditionalFormatting sqref="JF12:JG13 JG14:JG92">
    <cfRule type="colorScale" priority="251">
      <colorScale>
        <cfvo type="min"/>
        <cfvo type="percentile" val="50"/>
        <cfvo type="max"/>
        <color rgb="FFF8696B"/>
        <color rgb="FFFFEB84"/>
        <color rgb="FF63BE7B"/>
      </colorScale>
    </cfRule>
  </conditionalFormatting>
  <conditionalFormatting sqref="IZ14 IU14">
    <cfRule type="colorScale" priority="243">
      <colorScale>
        <cfvo type="min"/>
        <cfvo type="percentile" val="50"/>
        <cfvo type="max"/>
        <color rgb="FFF8696B"/>
        <color rgb="FFFFEB84"/>
        <color rgb="FF63BE7B"/>
      </colorScale>
    </cfRule>
  </conditionalFormatting>
  <conditionalFormatting sqref="JE14:JE92">
    <cfRule type="colorScale" priority="242">
      <colorScale>
        <cfvo type="min"/>
        <cfvo type="percentile" val="50"/>
        <cfvo type="max"/>
        <color rgb="FFF8696B"/>
        <color rgb="FFFFEB84"/>
        <color rgb="FF63BE7B"/>
      </colorScale>
    </cfRule>
  </conditionalFormatting>
  <conditionalFormatting sqref="IT14:IT92">
    <cfRule type="colorScale" priority="241">
      <colorScale>
        <cfvo type="min"/>
        <cfvo type="percentile" val="50"/>
        <cfvo type="max"/>
        <color rgb="FFF8696B"/>
        <color rgb="FFFFEB84"/>
        <color rgb="FF63BE7B"/>
      </colorScale>
    </cfRule>
  </conditionalFormatting>
  <conditionalFormatting sqref="JI96:JJ123">
    <cfRule type="colorScale" priority="239">
      <colorScale>
        <cfvo type="min"/>
        <cfvo type="percentile" val="50"/>
        <cfvo type="max"/>
        <color rgb="FFF8696B"/>
        <color rgb="FFFFEB84"/>
        <color rgb="FF63BE7B"/>
      </colorScale>
    </cfRule>
  </conditionalFormatting>
  <conditionalFormatting sqref="JI14:JI92">
    <cfRule type="colorScale" priority="238">
      <colorScale>
        <cfvo type="min"/>
        <cfvo type="percentile" val="50"/>
        <cfvo type="max"/>
        <color rgb="FF63BE7B"/>
        <color rgb="FFFFEB84"/>
        <color rgb="FFF8696B"/>
      </colorScale>
    </cfRule>
  </conditionalFormatting>
  <conditionalFormatting sqref="JA96:JB123">
    <cfRule type="colorScale" priority="237">
      <colorScale>
        <cfvo type="min"/>
        <cfvo type="percentile" val="50"/>
        <cfvo type="max"/>
        <color rgb="FFF8696B"/>
        <color rgb="FFFFEB84"/>
        <color rgb="FF63BE7B"/>
      </colorScale>
    </cfRule>
  </conditionalFormatting>
  <conditionalFormatting sqref="JC96:JD123">
    <cfRule type="colorScale" priority="236">
      <colorScale>
        <cfvo type="min"/>
        <cfvo type="percentile" val="50"/>
        <cfvo type="max"/>
        <color rgb="FFF8696B"/>
        <color rgb="FFFFEB84"/>
        <color rgb="FF63BE7B"/>
      </colorScale>
    </cfRule>
  </conditionalFormatting>
  <conditionalFormatting sqref="JI96:JJ123">
    <cfRule type="colorScale" priority="235">
      <colorScale>
        <cfvo type="min"/>
        <cfvo type="percentile" val="50"/>
        <cfvo type="max"/>
        <color rgb="FF63BE7B"/>
        <color rgb="FFFFEB84"/>
        <color rgb="FFF8696B"/>
      </colorScale>
    </cfRule>
  </conditionalFormatting>
  <conditionalFormatting sqref="JC14:JD92">
    <cfRule type="colorScale" priority="234">
      <colorScale>
        <cfvo type="min"/>
        <cfvo type="percentile" val="50"/>
        <cfvo type="max"/>
        <color rgb="FFF8696B"/>
        <color rgb="FFFFEB84"/>
        <color rgb="FF63BE7B"/>
      </colorScale>
    </cfRule>
  </conditionalFormatting>
  <conditionalFormatting sqref="JE96:JE123">
    <cfRule type="colorScale" priority="233">
      <colorScale>
        <cfvo type="min"/>
        <cfvo type="percentile" val="50"/>
        <cfvo type="max"/>
        <color rgb="FFF8696B"/>
        <color rgb="FFFFEB84"/>
        <color rgb="FF63BE7B"/>
      </colorScale>
    </cfRule>
  </conditionalFormatting>
  <conditionalFormatting sqref="JN14:JO92">
    <cfRule type="colorScale" priority="232">
      <colorScale>
        <cfvo type="min"/>
        <cfvo type="percentile" val="50"/>
        <cfvo type="max"/>
        <color rgb="FFF8696B"/>
        <color rgb="FFFFEB84"/>
        <color rgb="FF63BE7B"/>
      </colorScale>
    </cfRule>
  </conditionalFormatting>
  <conditionalFormatting sqref="JN96:JP123">
    <cfRule type="colorScale" priority="231">
      <colorScale>
        <cfvo type="min"/>
        <cfvo type="percentile" val="50"/>
        <cfvo type="max"/>
        <color rgb="FFF8696B"/>
        <color rgb="FFFFEB84"/>
        <color rgb="FF63BE7B"/>
      </colorScale>
    </cfRule>
  </conditionalFormatting>
  <conditionalFormatting sqref="JQ14:JQ92">
    <cfRule type="colorScale" priority="230">
      <colorScale>
        <cfvo type="min"/>
        <cfvo type="percentile" val="50"/>
        <cfvo type="max"/>
        <color rgb="FFF8696B"/>
        <color rgb="FFFFEB84"/>
        <color rgb="FF63BE7B"/>
      </colorScale>
    </cfRule>
  </conditionalFormatting>
  <conditionalFormatting sqref="JQ96:JQ123">
    <cfRule type="colorScale" priority="229">
      <colorScale>
        <cfvo type="min"/>
        <cfvo type="percentile" val="50"/>
        <cfvo type="max"/>
        <color rgb="FFF8696B"/>
        <color rgb="FFFFEB84"/>
        <color rgb="FF63BE7B"/>
      </colorScale>
    </cfRule>
  </conditionalFormatting>
  <conditionalFormatting sqref="JD2:JD10 IZ2:IZ10">
    <cfRule type="colorScale" priority="228">
      <colorScale>
        <cfvo type="min"/>
        <cfvo type="percentile" val="50"/>
        <cfvo type="max"/>
        <color rgb="FFF8696B"/>
        <color rgb="FFFFEB84"/>
        <color rgb="FF63BE7B"/>
      </colorScale>
    </cfRule>
  </conditionalFormatting>
  <conditionalFormatting sqref="JA2:JB10">
    <cfRule type="colorScale" priority="227">
      <colorScale>
        <cfvo type="min"/>
        <cfvo type="percentile" val="50"/>
        <cfvo type="max"/>
        <color rgb="FFF8696B"/>
        <color rgb="FFFFEB84"/>
        <color rgb="FF63BE7B"/>
      </colorScale>
    </cfRule>
  </conditionalFormatting>
  <conditionalFormatting sqref="JE2:JE10">
    <cfRule type="colorScale" priority="226">
      <colorScale>
        <cfvo type="min"/>
        <cfvo type="percentile" val="50"/>
        <cfvo type="max"/>
        <color rgb="FFF8696B"/>
        <color rgb="FFFFEB84"/>
        <color rgb="FF63BE7B"/>
      </colorScale>
    </cfRule>
  </conditionalFormatting>
  <conditionalFormatting sqref="IX14:IY92">
    <cfRule type="colorScale" priority="225">
      <colorScale>
        <cfvo type="min"/>
        <cfvo type="percentile" val="50"/>
        <cfvo type="max"/>
        <color rgb="FFF8696B"/>
        <color rgb="FFFFEB84"/>
        <color rgb="FF63BE7B"/>
      </colorScale>
    </cfRule>
  </conditionalFormatting>
  <conditionalFormatting sqref="IV14:IW92">
    <cfRule type="colorScale" priority="224">
      <colorScale>
        <cfvo type="min"/>
        <cfvo type="percentile" val="50"/>
        <cfvo type="max"/>
        <color rgb="FFF8696B"/>
        <color rgb="FFFFEB84"/>
        <color rgb="FF63BE7B"/>
      </colorScale>
    </cfRule>
  </conditionalFormatting>
  <conditionalFormatting sqref="JB14:JB92">
    <cfRule type="colorScale" priority="223">
      <colorScale>
        <cfvo type="min"/>
        <cfvo type="percentile" val="50"/>
        <cfvo type="max"/>
        <color rgb="FFF8696B"/>
        <color rgb="FFFFEB84"/>
        <color rgb="FF63BE7B"/>
      </colorScale>
    </cfRule>
  </conditionalFormatting>
  <conditionalFormatting sqref="JP14:JP92">
    <cfRule type="colorScale" priority="222">
      <colorScale>
        <cfvo type="min"/>
        <cfvo type="percentile" val="50"/>
        <cfvo type="max"/>
        <color rgb="FFF8696B"/>
        <color rgb="FFFFEB84"/>
        <color rgb="FF63BE7B"/>
      </colorScale>
    </cfRule>
  </conditionalFormatting>
  <conditionalFormatting sqref="IV14:IV92">
    <cfRule type="colorScale" priority="221">
      <colorScale>
        <cfvo type="min"/>
        <cfvo type="percentile" val="50"/>
        <cfvo type="max"/>
        <color rgb="FFF8696B"/>
        <color rgb="FFFFEB84"/>
        <color rgb="FF63BE7B"/>
      </colorScale>
    </cfRule>
  </conditionalFormatting>
  <conditionalFormatting sqref="IU14:IU92">
    <cfRule type="colorScale" priority="220">
      <colorScale>
        <cfvo type="min"/>
        <cfvo type="percentile" val="50"/>
        <cfvo type="max"/>
        <color rgb="FFF8696B"/>
        <color rgb="FFFFEB84"/>
        <color rgb="FF63BE7B"/>
      </colorScale>
    </cfRule>
  </conditionalFormatting>
  <conditionalFormatting sqref="JR14:JR92">
    <cfRule type="colorScale" priority="219">
      <colorScale>
        <cfvo type="min"/>
        <cfvo type="percentile" val="50"/>
        <cfvo type="max"/>
        <color rgb="FFF8696B"/>
        <color rgb="FFFFEB84"/>
        <color rgb="FF63BE7B"/>
      </colorScale>
    </cfRule>
  </conditionalFormatting>
  <conditionalFormatting sqref="JR96:JR123">
    <cfRule type="colorScale" priority="218">
      <colorScale>
        <cfvo type="min"/>
        <cfvo type="percentile" val="50"/>
        <cfvo type="max"/>
        <color rgb="FFF8696B"/>
        <color rgb="FFFFEB84"/>
        <color rgb="FF63BE7B"/>
      </colorScale>
    </cfRule>
  </conditionalFormatting>
  <conditionalFormatting sqref="JF14:JF92">
    <cfRule type="colorScale" priority="215">
      <colorScale>
        <cfvo type="min"/>
        <cfvo type="percentile" val="50"/>
        <cfvo type="max"/>
        <color rgb="FFF8696B"/>
        <color rgb="FFFFEB84"/>
        <color rgb="FF63BE7B"/>
      </colorScale>
    </cfRule>
  </conditionalFormatting>
  <conditionalFormatting sqref="JF14:JF92">
    <cfRule type="colorScale" priority="214">
      <colorScale>
        <cfvo type="min"/>
        <cfvo type="percentile" val="50"/>
        <cfvo type="max"/>
        <color rgb="FFF8696B"/>
        <color rgb="FFFFEB84"/>
        <color rgb="FF63BE7B"/>
      </colorScale>
    </cfRule>
  </conditionalFormatting>
  <conditionalFormatting sqref="KH96:KH123">
    <cfRule type="colorScale" priority="208">
      <colorScale>
        <cfvo type="min"/>
        <cfvo type="percentile" val="50"/>
        <cfvo type="max"/>
        <color rgb="FFF8696B"/>
        <color rgb="FFFFEB84"/>
        <color rgb="FF63BE7B"/>
      </colorScale>
    </cfRule>
  </conditionalFormatting>
  <conditionalFormatting sqref="KA14:KA92">
    <cfRule type="colorScale" priority="202">
      <colorScale>
        <cfvo type="min"/>
        <cfvo type="percentile" val="50"/>
        <cfvo type="max"/>
        <color rgb="FFF8696B"/>
        <color rgb="FFFFEB84"/>
        <color rgb="FF63BE7B"/>
      </colorScale>
    </cfRule>
  </conditionalFormatting>
  <conditionalFormatting sqref="KE96:KE123 JU96:JZ123">
    <cfRule type="colorScale" priority="210">
      <colorScale>
        <cfvo type="min"/>
        <cfvo type="percentile" val="50"/>
        <cfvo type="max"/>
        <color rgb="FFF8696B"/>
        <color rgb="FFFFEB84"/>
        <color rgb="FF63BE7B"/>
      </colorScale>
    </cfRule>
  </conditionalFormatting>
  <conditionalFormatting sqref="KF96:KG123">
    <cfRule type="colorScale" priority="209">
      <colorScale>
        <cfvo type="min"/>
        <cfvo type="percentile" val="50"/>
        <cfvo type="max"/>
        <color rgb="FFF8696B"/>
        <color rgb="FFFFEB84"/>
        <color rgb="FF63BE7B"/>
      </colorScale>
    </cfRule>
  </conditionalFormatting>
  <conditionalFormatting sqref="KE15:KE24 JU82:JU92 JU15:JU24 KE82:KE92 JZ15:JZ24 JZ82:JZ92">
    <cfRule type="colorScale" priority="207">
      <colorScale>
        <cfvo type="min"/>
        <cfvo type="percentile" val="50"/>
        <cfvo type="max"/>
        <color rgb="FFF8696B"/>
        <color rgb="FFFFEB84"/>
        <color rgb="FF63BE7B"/>
      </colorScale>
    </cfRule>
  </conditionalFormatting>
  <conditionalFormatting sqref="JT96:JT123">
    <cfRule type="colorScale" priority="206">
      <colorScale>
        <cfvo type="min"/>
        <cfvo type="percentile" val="50"/>
        <cfvo type="max"/>
        <color rgb="FFF8696B"/>
        <color rgb="FFFFEB84"/>
        <color rgb="FF63BE7B"/>
      </colorScale>
    </cfRule>
  </conditionalFormatting>
  <conditionalFormatting sqref="KH14:KH92">
    <cfRule type="colorScale" priority="211">
      <colorScale>
        <cfvo type="min"/>
        <cfvo type="percentile" val="50"/>
        <cfvo type="max"/>
        <color rgb="FFF8696B"/>
        <color rgb="FFFFEB84"/>
        <color rgb="FF63BE7B"/>
      </colorScale>
    </cfRule>
  </conditionalFormatting>
  <conditionalFormatting sqref="KE25:KE81 JU25:JU81 JZ25:JZ81">
    <cfRule type="colorScale" priority="212">
      <colorScale>
        <cfvo type="min"/>
        <cfvo type="percentile" val="50"/>
        <cfvo type="max"/>
        <color rgb="FFF8696B"/>
        <color rgb="FFFFEB84"/>
        <color rgb="FF63BE7B"/>
      </colorScale>
    </cfRule>
  </conditionalFormatting>
  <conditionalFormatting sqref="KF12:KG13 KG14:KG92">
    <cfRule type="colorScale" priority="213">
      <colorScale>
        <cfvo type="min"/>
        <cfvo type="percentile" val="50"/>
        <cfvo type="max"/>
        <color rgb="FFF8696B"/>
        <color rgb="FFFFEB84"/>
        <color rgb="FF63BE7B"/>
      </colorScale>
    </cfRule>
  </conditionalFormatting>
  <conditionalFormatting sqref="JZ14 JU14">
    <cfRule type="colorScale" priority="205">
      <colorScale>
        <cfvo type="min"/>
        <cfvo type="percentile" val="50"/>
        <cfvo type="max"/>
        <color rgb="FFF8696B"/>
        <color rgb="FFFFEB84"/>
        <color rgb="FF63BE7B"/>
      </colorScale>
    </cfRule>
  </conditionalFormatting>
  <conditionalFormatting sqref="KE14:KE92">
    <cfRule type="colorScale" priority="204">
      <colorScale>
        <cfvo type="min"/>
        <cfvo type="percentile" val="50"/>
        <cfvo type="max"/>
        <color rgb="FFF8696B"/>
        <color rgb="FFFFEB84"/>
        <color rgb="FF63BE7B"/>
      </colorScale>
    </cfRule>
  </conditionalFormatting>
  <conditionalFormatting sqref="JT14:JT92">
    <cfRule type="colorScale" priority="203">
      <colorScale>
        <cfvo type="min"/>
        <cfvo type="percentile" val="50"/>
        <cfvo type="max"/>
        <color rgb="FFF8696B"/>
        <color rgb="FFFFEB84"/>
        <color rgb="FF63BE7B"/>
      </colorScale>
    </cfRule>
  </conditionalFormatting>
  <conditionalFormatting sqref="KI96:KJ123">
    <cfRule type="colorScale" priority="201">
      <colorScale>
        <cfvo type="min"/>
        <cfvo type="percentile" val="50"/>
        <cfvo type="max"/>
        <color rgb="FFF8696B"/>
        <color rgb="FFFFEB84"/>
        <color rgb="FF63BE7B"/>
      </colorScale>
    </cfRule>
  </conditionalFormatting>
  <conditionalFormatting sqref="KI14:KI92">
    <cfRule type="colorScale" priority="200">
      <colorScale>
        <cfvo type="min"/>
        <cfvo type="percentile" val="50"/>
        <cfvo type="max"/>
        <color rgb="FF63BE7B"/>
        <color rgb="FFFFEB84"/>
        <color rgb="FFF8696B"/>
      </colorScale>
    </cfRule>
  </conditionalFormatting>
  <conditionalFormatting sqref="KA96:KB123">
    <cfRule type="colorScale" priority="199">
      <colorScale>
        <cfvo type="min"/>
        <cfvo type="percentile" val="50"/>
        <cfvo type="max"/>
        <color rgb="FFF8696B"/>
        <color rgb="FFFFEB84"/>
        <color rgb="FF63BE7B"/>
      </colorScale>
    </cfRule>
  </conditionalFormatting>
  <conditionalFormatting sqref="KC96:KD123">
    <cfRule type="colorScale" priority="198">
      <colorScale>
        <cfvo type="min"/>
        <cfvo type="percentile" val="50"/>
        <cfvo type="max"/>
        <color rgb="FFF8696B"/>
        <color rgb="FFFFEB84"/>
        <color rgb="FF63BE7B"/>
      </colorScale>
    </cfRule>
  </conditionalFormatting>
  <conditionalFormatting sqref="KI96:KJ123">
    <cfRule type="colorScale" priority="197">
      <colorScale>
        <cfvo type="min"/>
        <cfvo type="percentile" val="50"/>
        <cfvo type="max"/>
        <color rgb="FF63BE7B"/>
        <color rgb="FFFFEB84"/>
        <color rgb="FFF8696B"/>
      </colorScale>
    </cfRule>
  </conditionalFormatting>
  <conditionalFormatting sqref="KC14:KD92">
    <cfRule type="colorScale" priority="196">
      <colorScale>
        <cfvo type="min"/>
        <cfvo type="percentile" val="50"/>
        <cfvo type="max"/>
        <color rgb="FFF8696B"/>
        <color rgb="FFFFEB84"/>
        <color rgb="FF63BE7B"/>
      </colorScale>
    </cfRule>
  </conditionalFormatting>
  <conditionalFormatting sqref="KE96:KE123">
    <cfRule type="colorScale" priority="195">
      <colorScale>
        <cfvo type="min"/>
        <cfvo type="percentile" val="50"/>
        <cfvo type="max"/>
        <color rgb="FFF8696B"/>
        <color rgb="FFFFEB84"/>
        <color rgb="FF63BE7B"/>
      </colorScale>
    </cfRule>
  </conditionalFormatting>
  <conditionalFormatting sqref="KN14:KO92">
    <cfRule type="colorScale" priority="194">
      <colorScale>
        <cfvo type="min"/>
        <cfvo type="percentile" val="50"/>
        <cfvo type="max"/>
        <color rgb="FFF8696B"/>
        <color rgb="FFFFEB84"/>
        <color rgb="FF63BE7B"/>
      </colorScale>
    </cfRule>
  </conditionalFormatting>
  <conditionalFormatting sqref="KN96:KP123">
    <cfRule type="colorScale" priority="193">
      <colorScale>
        <cfvo type="min"/>
        <cfvo type="percentile" val="50"/>
        <cfvo type="max"/>
        <color rgb="FFF8696B"/>
        <color rgb="FFFFEB84"/>
        <color rgb="FF63BE7B"/>
      </colorScale>
    </cfRule>
  </conditionalFormatting>
  <conditionalFormatting sqref="KQ14:KQ92">
    <cfRule type="colorScale" priority="192">
      <colorScale>
        <cfvo type="min"/>
        <cfvo type="percentile" val="50"/>
        <cfvo type="max"/>
        <color rgb="FFF8696B"/>
        <color rgb="FFFFEB84"/>
        <color rgb="FF63BE7B"/>
      </colorScale>
    </cfRule>
  </conditionalFormatting>
  <conditionalFormatting sqref="KQ96:KQ123">
    <cfRule type="colorScale" priority="191">
      <colorScale>
        <cfvo type="min"/>
        <cfvo type="percentile" val="50"/>
        <cfvo type="max"/>
        <color rgb="FFF8696B"/>
        <color rgb="FFFFEB84"/>
        <color rgb="FF63BE7B"/>
      </colorScale>
    </cfRule>
  </conditionalFormatting>
  <conditionalFormatting sqref="KD2:KD10 JZ2:JZ10">
    <cfRule type="colorScale" priority="190">
      <colorScale>
        <cfvo type="min"/>
        <cfvo type="percentile" val="50"/>
        <cfvo type="max"/>
        <color rgb="FFF8696B"/>
        <color rgb="FFFFEB84"/>
        <color rgb="FF63BE7B"/>
      </colorScale>
    </cfRule>
  </conditionalFormatting>
  <conditionalFormatting sqref="KA2:KB10">
    <cfRule type="colorScale" priority="189">
      <colorScale>
        <cfvo type="min"/>
        <cfvo type="percentile" val="50"/>
        <cfvo type="max"/>
        <color rgb="FFF8696B"/>
        <color rgb="FFFFEB84"/>
        <color rgb="FF63BE7B"/>
      </colorScale>
    </cfRule>
  </conditionalFormatting>
  <conditionalFormatting sqref="KE2:KE10">
    <cfRule type="colorScale" priority="188">
      <colorScale>
        <cfvo type="min"/>
        <cfvo type="percentile" val="50"/>
        <cfvo type="max"/>
        <color rgb="FFF8696B"/>
        <color rgb="FFFFEB84"/>
        <color rgb="FF63BE7B"/>
      </colorScale>
    </cfRule>
  </conditionalFormatting>
  <conditionalFormatting sqref="JX14:JY92">
    <cfRule type="colorScale" priority="187">
      <colorScale>
        <cfvo type="min"/>
        <cfvo type="percentile" val="50"/>
        <cfvo type="max"/>
        <color rgb="FFF8696B"/>
        <color rgb="FFFFEB84"/>
        <color rgb="FF63BE7B"/>
      </colorScale>
    </cfRule>
  </conditionalFormatting>
  <conditionalFormatting sqref="JV14:JW92">
    <cfRule type="colorScale" priority="186">
      <colorScale>
        <cfvo type="min"/>
        <cfvo type="percentile" val="50"/>
        <cfvo type="max"/>
        <color rgb="FFF8696B"/>
        <color rgb="FFFFEB84"/>
        <color rgb="FF63BE7B"/>
      </colorScale>
    </cfRule>
  </conditionalFormatting>
  <conditionalFormatting sqref="KB14:KB92">
    <cfRule type="colorScale" priority="185">
      <colorScale>
        <cfvo type="min"/>
        <cfvo type="percentile" val="50"/>
        <cfvo type="max"/>
        <color rgb="FFF8696B"/>
        <color rgb="FFFFEB84"/>
        <color rgb="FF63BE7B"/>
      </colorScale>
    </cfRule>
  </conditionalFormatting>
  <conditionalFormatting sqref="KP14:KP92">
    <cfRule type="colorScale" priority="184">
      <colorScale>
        <cfvo type="min"/>
        <cfvo type="percentile" val="50"/>
        <cfvo type="max"/>
        <color rgb="FFF8696B"/>
        <color rgb="FFFFEB84"/>
        <color rgb="FF63BE7B"/>
      </colorScale>
    </cfRule>
  </conditionalFormatting>
  <conditionalFormatting sqref="JV14:JV92">
    <cfRule type="colorScale" priority="183">
      <colorScale>
        <cfvo type="min"/>
        <cfvo type="percentile" val="50"/>
        <cfvo type="max"/>
        <color rgb="FFF8696B"/>
        <color rgb="FFFFEB84"/>
        <color rgb="FF63BE7B"/>
      </colorScale>
    </cfRule>
  </conditionalFormatting>
  <conditionalFormatting sqref="JU14:JU92">
    <cfRule type="colorScale" priority="182">
      <colorScale>
        <cfvo type="min"/>
        <cfvo type="percentile" val="50"/>
        <cfvo type="max"/>
        <color rgb="FFF8696B"/>
        <color rgb="FFFFEB84"/>
        <color rgb="FF63BE7B"/>
      </colorScale>
    </cfRule>
  </conditionalFormatting>
  <conditionalFormatting sqref="KR14:KR92">
    <cfRule type="colorScale" priority="181">
      <colorScale>
        <cfvo type="min"/>
        <cfvo type="percentile" val="50"/>
        <cfvo type="max"/>
        <color rgb="FFF8696B"/>
        <color rgb="FFFFEB84"/>
        <color rgb="FF63BE7B"/>
      </colorScale>
    </cfRule>
  </conditionalFormatting>
  <conditionalFormatting sqref="KR96:KR123">
    <cfRule type="colorScale" priority="180">
      <colorScale>
        <cfvo type="min"/>
        <cfvo type="percentile" val="50"/>
        <cfvo type="max"/>
        <color rgb="FFF8696B"/>
        <color rgb="FFFFEB84"/>
        <color rgb="FF63BE7B"/>
      </colorScale>
    </cfRule>
  </conditionalFormatting>
  <conditionalFormatting sqref="KF14:KF92">
    <cfRule type="colorScale" priority="177">
      <colorScale>
        <cfvo type="min"/>
        <cfvo type="percentile" val="50"/>
        <cfvo type="max"/>
        <color rgb="FFF8696B"/>
        <color rgb="FFFFEB84"/>
        <color rgb="FF63BE7B"/>
      </colorScale>
    </cfRule>
  </conditionalFormatting>
  <conditionalFormatting sqref="KF14:KF92">
    <cfRule type="colorScale" priority="176">
      <colorScale>
        <cfvo type="min"/>
        <cfvo type="percentile" val="50"/>
        <cfvo type="max"/>
        <color rgb="FFF8696B"/>
        <color rgb="FFFFEB84"/>
        <color rgb="FF63BE7B"/>
      </colorScale>
    </cfRule>
  </conditionalFormatting>
  <conditionalFormatting sqref="IK2:IK9">
    <cfRule type="colorScale" priority="175">
      <colorScale>
        <cfvo type="min"/>
        <cfvo type="percentile" val="50"/>
        <cfvo type="max"/>
        <color rgb="FFF8696B"/>
        <color rgb="FFFFEB84"/>
        <color rgb="FF63BE7B"/>
      </colorScale>
    </cfRule>
  </conditionalFormatting>
  <conditionalFormatting sqref="IO2:IO9">
    <cfRule type="colorScale" priority="174">
      <colorScale>
        <cfvo type="min"/>
        <cfvo type="percentile" val="50"/>
        <cfvo type="max"/>
        <color rgb="FFF8696B"/>
        <color rgb="FFFFEB84"/>
        <color rgb="FF63BE7B"/>
      </colorScale>
    </cfRule>
  </conditionalFormatting>
  <conditionalFormatting sqref="JI2:JI9">
    <cfRule type="colorScale" priority="173">
      <colorScale>
        <cfvo type="min"/>
        <cfvo type="percentile" val="50"/>
        <cfvo type="max"/>
        <color rgb="FFF8696B"/>
        <color rgb="FFFFEB84"/>
        <color rgb="FF63BE7B"/>
      </colorScale>
    </cfRule>
  </conditionalFormatting>
  <conditionalFormatting sqref="JM2:JM9">
    <cfRule type="colorScale" priority="172">
      <colorScale>
        <cfvo type="min"/>
        <cfvo type="percentile" val="50"/>
        <cfvo type="max"/>
        <color rgb="FFF8696B"/>
        <color rgb="FFFFEB84"/>
        <color rgb="FF63BE7B"/>
      </colorScale>
    </cfRule>
  </conditionalFormatting>
  <conditionalFormatting sqref="JK2:JK9">
    <cfRule type="colorScale" priority="171">
      <colorScale>
        <cfvo type="min"/>
        <cfvo type="percentile" val="50"/>
        <cfvo type="max"/>
        <color rgb="FFF8696B"/>
        <color rgb="FFFFEB84"/>
        <color rgb="FF63BE7B"/>
      </colorScale>
    </cfRule>
  </conditionalFormatting>
  <conditionalFormatting sqref="JO2:JO9">
    <cfRule type="colorScale" priority="170">
      <colorScale>
        <cfvo type="min"/>
        <cfvo type="percentile" val="50"/>
        <cfvo type="max"/>
        <color rgb="FFF8696B"/>
        <color rgb="FFFFEB84"/>
        <color rgb="FF63BE7B"/>
      </colorScale>
    </cfRule>
  </conditionalFormatting>
  <conditionalFormatting sqref="KI2:KI9">
    <cfRule type="colorScale" priority="169">
      <colorScale>
        <cfvo type="min"/>
        <cfvo type="percentile" val="50"/>
        <cfvo type="max"/>
        <color rgb="FFF8696B"/>
        <color rgb="FFFFEB84"/>
        <color rgb="FF63BE7B"/>
      </colorScale>
    </cfRule>
  </conditionalFormatting>
  <conditionalFormatting sqref="KM2:KM9">
    <cfRule type="colorScale" priority="168">
      <colorScale>
        <cfvo type="min"/>
        <cfvo type="percentile" val="50"/>
        <cfvo type="max"/>
        <color rgb="FFF8696B"/>
        <color rgb="FFFFEB84"/>
        <color rgb="FF63BE7B"/>
      </colorScale>
    </cfRule>
  </conditionalFormatting>
  <conditionalFormatting sqref="KK2:KK9">
    <cfRule type="colorScale" priority="167">
      <colorScale>
        <cfvo type="min"/>
        <cfvo type="percentile" val="50"/>
        <cfvo type="max"/>
        <color rgb="FFF8696B"/>
        <color rgb="FFFFEB84"/>
        <color rgb="FF63BE7B"/>
      </colorScale>
    </cfRule>
  </conditionalFormatting>
  <conditionalFormatting sqref="KO2:KO9">
    <cfRule type="colorScale" priority="166">
      <colorScale>
        <cfvo type="min"/>
        <cfvo type="percentile" val="50"/>
        <cfvo type="max"/>
        <color rgb="FFF8696B"/>
        <color rgb="FFFFEB84"/>
        <color rgb="FF63BE7B"/>
      </colorScale>
    </cfRule>
  </conditionalFormatting>
  <conditionalFormatting sqref="LH96:LH123">
    <cfRule type="colorScale" priority="160">
      <colorScale>
        <cfvo type="min"/>
        <cfvo type="percentile" val="50"/>
        <cfvo type="max"/>
        <color rgb="FFF8696B"/>
        <color rgb="FFFFEB84"/>
        <color rgb="FF63BE7B"/>
      </colorScale>
    </cfRule>
  </conditionalFormatting>
  <conditionalFormatting sqref="LA14:LA92">
    <cfRule type="colorScale" priority="154">
      <colorScale>
        <cfvo type="min"/>
        <cfvo type="percentile" val="50"/>
        <cfvo type="max"/>
        <color rgb="FFF8696B"/>
        <color rgb="FFFFEB84"/>
        <color rgb="FF63BE7B"/>
      </colorScale>
    </cfRule>
  </conditionalFormatting>
  <conditionalFormatting sqref="LE96:LE123 KU96:KZ123">
    <cfRule type="colorScale" priority="162">
      <colorScale>
        <cfvo type="min"/>
        <cfvo type="percentile" val="50"/>
        <cfvo type="max"/>
        <color rgb="FFF8696B"/>
        <color rgb="FFFFEB84"/>
        <color rgb="FF63BE7B"/>
      </colorScale>
    </cfRule>
  </conditionalFormatting>
  <conditionalFormatting sqref="LF96:LG123">
    <cfRule type="colorScale" priority="161">
      <colorScale>
        <cfvo type="min"/>
        <cfvo type="percentile" val="50"/>
        <cfvo type="max"/>
        <color rgb="FFF8696B"/>
        <color rgb="FFFFEB84"/>
        <color rgb="FF63BE7B"/>
      </colorScale>
    </cfRule>
  </conditionalFormatting>
  <conditionalFormatting sqref="LE15:LE24 KU82:KU92 KU15:KU24 LE82:LE92">
    <cfRule type="colorScale" priority="159">
      <colorScale>
        <cfvo type="min"/>
        <cfvo type="percentile" val="50"/>
        <cfvo type="max"/>
        <color rgb="FFF8696B"/>
        <color rgb="FFFFEB84"/>
        <color rgb="FF63BE7B"/>
      </colorScale>
    </cfRule>
  </conditionalFormatting>
  <conditionalFormatting sqref="KT96:KT123">
    <cfRule type="colorScale" priority="158">
      <colorScale>
        <cfvo type="min"/>
        <cfvo type="percentile" val="50"/>
        <cfvo type="max"/>
        <color rgb="FFF8696B"/>
        <color rgb="FFFFEB84"/>
        <color rgb="FF63BE7B"/>
      </colorScale>
    </cfRule>
  </conditionalFormatting>
  <conditionalFormatting sqref="LH14:LH92">
    <cfRule type="colorScale" priority="163">
      <colorScale>
        <cfvo type="min"/>
        <cfvo type="percentile" val="50"/>
        <cfvo type="max"/>
        <color rgb="FFF8696B"/>
        <color rgb="FFFFEB84"/>
        <color rgb="FF63BE7B"/>
      </colorScale>
    </cfRule>
  </conditionalFormatting>
  <conditionalFormatting sqref="LE25:LE81 KU25:KU81">
    <cfRule type="colorScale" priority="164">
      <colorScale>
        <cfvo type="min"/>
        <cfvo type="percentile" val="50"/>
        <cfvo type="max"/>
        <color rgb="FFF8696B"/>
        <color rgb="FFFFEB84"/>
        <color rgb="FF63BE7B"/>
      </colorScale>
    </cfRule>
  </conditionalFormatting>
  <conditionalFormatting sqref="LF12:LG13 LG14:LG92">
    <cfRule type="colorScale" priority="165">
      <colorScale>
        <cfvo type="min"/>
        <cfvo type="percentile" val="50"/>
        <cfvo type="max"/>
        <color rgb="FFF8696B"/>
        <color rgb="FFFFEB84"/>
        <color rgb="FF63BE7B"/>
      </colorScale>
    </cfRule>
  </conditionalFormatting>
  <conditionalFormatting sqref="KU14">
    <cfRule type="colorScale" priority="157">
      <colorScale>
        <cfvo type="min"/>
        <cfvo type="percentile" val="50"/>
        <cfvo type="max"/>
        <color rgb="FFF8696B"/>
        <color rgb="FFFFEB84"/>
        <color rgb="FF63BE7B"/>
      </colorScale>
    </cfRule>
  </conditionalFormatting>
  <conditionalFormatting sqref="LE14:LE92">
    <cfRule type="colorScale" priority="156">
      <colorScale>
        <cfvo type="min"/>
        <cfvo type="percentile" val="50"/>
        <cfvo type="max"/>
        <color rgb="FFF8696B"/>
        <color rgb="FFFFEB84"/>
        <color rgb="FF63BE7B"/>
      </colorScale>
    </cfRule>
  </conditionalFormatting>
  <conditionalFormatting sqref="KT14:KT92">
    <cfRule type="colorScale" priority="155">
      <colorScale>
        <cfvo type="min"/>
        <cfvo type="percentile" val="50"/>
        <cfvo type="max"/>
        <color rgb="FFF8696B"/>
        <color rgb="FFFFEB84"/>
        <color rgb="FF63BE7B"/>
      </colorScale>
    </cfRule>
  </conditionalFormatting>
  <conditionalFormatting sqref="LI96:LJ123">
    <cfRule type="colorScale" priority="153">
      <colorScale>
        <cfvo type="min"/>
        <cfvo type="percentile" val="50"/>
        <cfvo type="max"/>
        <color rgb="FFF8696B"/>
        <color rgb="FFFFEB84"/>
        <color rgb="FF63BE7B"/>
      </colorScale>
    </cfRule>
  </conditionalFormatting>
  <conditionalFormatting sqref="LI14:LI92">
    <cfRule type="colorScale" priority="152">
      <colorScale>
        <cfvo type="min"/>
        <cfvo type="percentile" val="50"/>
        <cfvo type="max"/>
        <color rgb="FF63BE7B"/>
        <color rgb="FFFFEB84"/>
        <color rgb="FFF8696B"/>
      </colorScale>
    </cfRule>
  </conditionalFormatting>
  <conditionalFormatting sqref="LA96:LB123">
    <cfRule type="colorScale" priority="151">
      <colorScale>
        <cfvo type="min"/>
        <cfvo type="percentile" val="50"/>
        <cfvo type="max"/>
        <color rgb="FFF8696B"/>
        <color rgb="FFFFEB84"/>
        <color rgb="FF63BE7B"/>
      </colorScale>
    </cfRule>
  </conditionalFormatting>
  <conditionalFormatting sqref="LC96:LD123">
    <cfRule type="colorScale" priority="150">
      <colorScale>
        <cfvo type="min"/>
        <cfvo type="percentile" val="50"/>
        <cfvo type="max"/>
        <color rgb="FFF8696B"/>
        <color rgb="FFFFEB84"/>
        <color rgb="FF63BE7B"/>
      </colorScale>
    </cfRule>
  </conditionalFormatting>
  <conditionalFormatting sqref="LI96:LJ123">
    <cfRule type="colorScale" priority="149">
      <colorScale>
        <cfvo type="min"/>
        <cfvo type="percentile" val="50"/>
        <cfvo type="max"/>
        <color rgb="FF63BE7B"/>
        <color rgb="FFFFEB84"/>
        <color rgb="FFF8696B"/>
      </colorScale>
    </cfRule>
  </conditionalFormatting>
  <conditionalFormatting sqref="LC14:LD92">
    <cfRule type="colorScale" priority="148">
      <colorScale>
        <cfvo type="min"/>
        <cfvo type="percentile" val="50"/>
        <cfvo type="max"/>
        <color rgb="FFF8696B"/>
        <color rgb="FFFFEB84"/>
        <color rgb="FF63BE7B"/>
      </colorScale>
    </cfRule>
  </conditionalFormatting>
  <conditionalFormatting sqref="LE96:LE123">
    <cfRule type="colorScale" priority="147">
      <colorScale>
        <cfvo type="min"/>
        <cfvo type="percentile" val="50"/>
        <cfvo type="max"/>
        <color rgb="FFF8696B"/>
        <color rgb="FFFFEB84"/>
        <color rgb="FF63BE7B"/>
      </colorScale>
    </cfRule>
  </conditionalFormatting>
  <conditionalFormatting sqref="LN14:LO92">
    <cfRule type="colorScale" priority="146">
      <colorScale>
        <cfvo type="min"/>
        <cfvo type="percentile" val="50"/>
        <cfvo type="max"/>
        <color rgb="FFF8696B"/>
        <color rgb="FFFFEB84"/>
        <color rgb="FF63BE7B"/>
      </colorScale>
    </cfRule>
  </conditionalFormatting>
  <conditionalFormatting sqref="LN96:LP123">
    <cfRule type="colorScale" priority="145">
      <colorScale>
        <cfvo type="min"/>
        <cfvo type="percentile" val="50"/>
        <cfvo type="max"/>
        <color rgb="FFF8696B"/>
        <color rgb="FFFFEB84"/>
        <color rgb="FF63BE7B"/>
      </colorScale>
    </cfRule>
  </conditionalFormatting>
  <conditionalFormatting sqref="LQ14:LQ92">
    <cfRule type="colorScale" priority="144">
      <colorScale>
        <cfvo type="min"/>
        <cfvo type="percentile" val="50"/>
        <cfvo type="max"/>
        <color rgb="FFF8696B"/>
        <color rgb="FFFFEB84"/>
        <color rgb="FF63BE7B"/>
      </colorScale>
    </cfRule>
  </conditionalFormatting>
  <conditionalFormatting sqref="LQ96:LQ123">
    <cfRule type="colorScale" priority="143">
      <colorScale>
        <cfvo type="min"/>
        <cfvo type="percentile" val="50"/>
        <cfvo type="max"/>
        <color rgb="FFF8696B"/>
        <color rgb="FFFFEB84"/>
        <color rgb="FF63BE7B"/>
      </colorScale>
    </cfRule>
  </conditionalFormatting>
  <conditionalFormatting sqref="LD2:LD10 KZ2:KZ10">
    <cfRule type="colorScale" priority="142">
      <colorScale>
        <cfvo type="min"/>
        <cfvo type="percentile" val="50"/>
        <cfvo type="max"/>
        <color rgb="FFF8696B"/>
        <color rgb="FFFFEB84"/>
        <color rgb="FF63BE7B"/>
      </colorScale>
    </cfRule>
  </conditionalFormatting>
  <conditionalFormatting sqref="LA2:LB10">
    <cfRule type="colorScale" priority="141">
      <colorScale>
        <cfvo type="min"/>
        <cfvo type="percentile" val="50"/>
        <cfvo type="max"/>
        <color rgb="FFF8696B"/>
        <color rgb="FFFFEB84"/>
        <color rgb="FF63BE7B"/>
      </colorScale>
    </cfRule>
  </conditionalFormatting>
  <conditionalFormatting sqref="LE2:LE10">
    <cfRule type="colorScale" priority="140">
      <colorScale>
        <cfvo type="min"/>
        <cfvo type="percentile" val="50"/>
        <cfvo type="max"/>
        <color rgb="FFF8696B"/>
        <color rgb="FFFFEB84"/>
        <color rgb="FF63BE7B"/>
      </colorScale>
    </cfRule>
  </conditionalFormatting>
  <conditionalFormatting sqref="KX14:KY92">
    <cfRule type="colorScale" priority="139">
      <colorScale>
        <cfvo type="min"/>
        <cfvo type="percentile" val="50"/>
        <cfvo type="max"/>
        <color rgb="FFF8696B"/>
        <color rgb="FFFFEB84"/>
        <color rgb="FF63BE7B"/>
      </colorScale>
    </cfRule>
  </conditionalFormatting>
  <conditionalFormatting sqref="KV14:KW92">
    <cfRule type="colorScale" priority="138">
      <colorScale>
        <cfvo type="min"/>
        <cfvo type="percentile" val="50"/>
        <cfvo type="max"/>
        <color rgb="FFF8696B"/>
        <color rgb="FFFFEB84"/>
        <color rgb="FF63BE7B"/>
      </colorScale>
    </cfRule>
  </conditionalFormatting>
  <conditionalFormatting sqref="LB14:LB92">
    <cfRule type="colorScale" priority="137">
      <colorScale>
        <cfvo type="min"/>
        <cfvo type="percentile" val="50"/>
        <cfvo type="max"/>
        <color rgb="FFF8696B"/>
        <color rgb="FFFFEB84"/>
        <color rgb="FF63BE7B"/>
      </colorScale>
    </cfRule>
  </conditionalFormatting>
  <conditionalFormatting sqref="LP14:LP92">
    <cfRule type="colorScale" priority="136">
      <colorScale>
        <cfvo type="min"/>
        <cfvo type="percentile" val="50"/>
        <cfvo type="max"/>
        <color rgb="FFF8696B"/>
        <color rgb="FFFFEB84"/>
        <color rgb="FF63BE7B"/>
      </colorScale>
    </cfRule>
  </conditionalFormatting>
  <conditionalFormatting sqref="KV14:KV92">
    <cfRule type="colorScale" priority="135">
      <colorScale>
        <cfvo type="min"/>
        <cfvo type="percentile" val="50"/>
        <cfvo type="max"/>
        <color rgb="FFF8696B"/>
        <color rgb="FFFFEB84"/>
        <color rgb="FF63BE7B"/>
      </colorScale>
    </cfRule>
  </conditionalFormatting>
  <conditionalFormatting sqref="KU14:KU92">
    <cfRule type="colorScale" priority="134">
      <colorScale>
        <cfvo type="min"/>
        <cfvo type="percentile" val="50"/>
        <cfvo type="max"/>
        <color rgb="FFF8696B"/>
        <color rgb="FFFFEB84"/>
        <color rgb="FF63BE7B"/>
      </colorScale>
    </cfRule>
  </conditionalFormatting>
  <conditionalFormatting sqref="LR14:LR92">
    <cfRule type="colorScale" priority="133">
      <colorScale>
        <cfvo type="min"/>
        <cfvo type="percentile" val="50"/>
        <cfvo type="max"/>
        <color rgb="FFF8696B"/>
        <color rgb="FFFFEB84"/>
        <color rgb="FF63BE7B"/>
      </colorScale>
    </cfRule>
  </conditionalFormatting>
  <conditionalFormatting sqref="LR96:LR123">
    <cfRule type="colorScale" priority="132">
      <colorScale>
        <cfvo type="min"/>
        <cfvo type="percentile" val="50"/>
        <cfvo type="max"/>
        <color rgb="FFF8696B"/>
        <color rgb="FFFFEB84"/>
        <color rgb="FF63BE7B"/>
      </colorScale>
    </cfRule>
  </conditionalFormatting>
  <conditionalFormatting sqref="LF14:LF92">
    <cfRule type="colorScale" priority="131">
      <colorScale>
        <cfvo type="min"/>
        <cfvo type="percentile" val="50"/>
        <cfvo type="max"/>
        <color rgb="FFF8696B"/>
        <color rgb="FFFFEB84"/>
        <color rgb="FF63BE7B"/>
      </colorScale>
    </cfRule>
  </conditionalFormatting>
  <conditionalFormatting sqref="LF14:LF92">
    <cfRule type="colorScale" priority="130">
      <colorScale>
        <cfvo type="min"/>
        <cfvo type="percentile" val="50"/>
        <cfvo type="max"/>
        <color rgb="FFF8696B"/>
        <color rgb="FFFFEB84"/>
        <color rgb="FF63BE7B"/>
      </colorScale>
    </cfRule>
  </conditionalFormatting>
  <conditionalFormatting sqref="LI2:LI9">
    <cfRule type="colorScale" priority="129">
      <colorScale>
        <cfvo type="min"/>
        <cfvo type="percentile" val="50"/>
        <cfvo type="max"/>
        <color rgb="FFF8696B"/>
        <color rgb="FFFFEB84"/>
        <color rgb="FF63BE7B"/>
      </colorScale>
    </cfRule>
  </conditionalFormatting>
  <conditionalFormatting sqref="LM2:LM9">
    <cfRule type="colorScale" priority="128">
      <colorScale>
        <cfvo type="min"/>
        <cfvo type="percentile" val="50"/>
        <cfvo type="max"/>
        <color rgb="FFF8696B"/>
        <color rgb="FFFFEB84"/>
        <color rgb="FF63BE7B"/>
      </colorScale>
    </cfRule>
  </conditionalFormatting>
  <conditionalFormatting sqref="LK2:LK9">
    <cfRule type="colorScale" priority="127">
      <colorScale>
        <cfvo type="min"/>
        <cfvo type="percentile" val="50"/>
        <cfvo type="max"/>
        <color rgb="FFF8696B"/>
        <color rgb="FFFFEB84"/>
        <color rgb="FF63BE7B"/>
      </colorScale>
    </cfRule>
  </conditionalFormatting>
  <conditionalFormatting sqref="LO2:LO9">
    <cfRule type="colorScale" priority="126">
      <colorScale>
        <cfvo type="min"/>
        <cfvo type="percentile" val="50"/>
        <cfvo type="max"/>
        <color rgb="FFF8696B"/>
        <color rgb="FFFFEB84"/>
        <color rgb="FF63BE7B"/>
      </colorScale>
    </cfRule>
  </conditionalFormatting>
  <conditionalFormatting sqref="MH96:MH123">
    <cfRule type="colorScale" priority="120">
      <colorScale>
        <cfvo type="min"/>
        <cfvo type="percentile" val="50"/>
        <cfvo type="max"/>
        <color rgb="FFF8696B"/>
        <color rgb="FFFFEB84"/>
        <color rgb="FF63BE7B"/>
      </colorScale>
    </cfRule>
  </conditionalFormatting>
  <conditionalFormatting sqref="MA14:MA92">
    <cfRule type="colorScale" priority="114">
      <colorScale>
        <cfvo type="min"/>
        <cfvo type="percentile" val="50"/>
        <cfvo type="max"/>
        <color rgb="FFF8696B"/>
        <color rgb="FFFFEB84"/>
        <color rgb="FF63BE7B"/>
      </colorScale>
    </cfRule>
  </conditionalFormatting>
  <conditionalFormatting sqref="ME96:ME123 LU96:LZ123">
    <cfRule type="colorScale" priority="122">
      <colorScale>
        <cfvo type="min"/>
        <cfvo type="percentile" val="50"/>
        <cfvo type="max"/>
        <color rgb="FFF8696B"/>
        <color rgb="FFFFEB84"/>
        <color rgb="FF63BE7B"/>
      </colorScale>
    </cfRule>
  </conditionalFormatting>
  <conditionalFormatting sqref="MF96:MG123">
    <cfRule type="colorScale" priority="121">
      <colorScale>
        <cfvo type="min"/>
        <cfvo type="percentile" val="50"/>
        <cfvo type="max"/>
        <color rgb="FFF8696B"/>
        <color rgb="FFFFEB84"/>
        <color rgb="FF63BE7B"/>
      </colorScale>
    </cfRule>
  </conditionalFormatting>
  <conditionalFormatting sqref="ME15:ME24 LU82:LU92 LU15:LU24 ME82:ME92 LZ15:LZ24 LZ82:LZ92">
    <cfRule type="colorScale" priority="119">
      <colorScale>
        <cfvo type="min"/>
        <cfvo type="percentile" val="50"/>
        <cfvo type="max"/>
        <color rgb="FFF8696B"/>
        <color rgb="FFFFEB84"/>
        <color rgb="FF63BE7B"/>
      </colorScale>
    </cfRule>
  </conditionalFormatting>
  <conditionalFormatting sqref="LT96:LT123">
    <cfRule type="colorScale" priority="118">
      <colorScale>
        <cfvo type="min"/>
        <cfvo type="percentile" val="50"/>
        <cfvo type="max"/>
        <color rgb="FFF8696B"/>
        <color rgb="FFFFEB84"/>
        <color rgb="FF63BE7B"/>
      </colorScale>
    </cfRule>
  </conditionalFormatting>
  <conditionalFormatting sqref="MH14:MH92">
    <cfRule type="colorScale" priority="123">
      <colorScale>
        <cfvo type="min"/>
        <cfvo type="percentile" val="50"/>
        <cfvo type="max"/>
        <color rgb="FFF8696B"/>
        <color rgb="FFFFEB84"/>
        <color rgb="FF63BE7B"/>
      </colorScale>
    </cfRule>
  </conditionalFormatting>
  <conditionalFormatting sqref="ME25:ME81 LU25:LU81 LZ25:LZ81">
    <cfRule type="colorScale" priority="124">
      <colorScale>
        <cfvo type="min"/>
        <cfvo type="percentile" val="50"/>
        <cfvo type="max"/>
        <color rgb="FFF8696B"/>
        <color rgb="FFFFEB84"/>
        <color rgb="FF63BE7B"/>
      </colorScale>
    </cfRule>
  </conditionalFormatting>
  <conditionalFormatting sqref="MF12:MG13 MG14:MG92">
    <cfRule type="colorScale" priority="125">
      <colorScale>
        <cfvo type="min"/>
        <cfvo type="percentile" val="50"/>
        <cfvo type="max"/>
        <color rgb="FFF8696B"/>
        <color rgb="FFFFEB84"/>
        <color rgb="FF63BE7B"/>
      </colorScale>
    </cfRule>
  </conditionalFormatting>
  <conditionalFormatting sqref="LZ14 LU14">
    <cfRule type="colorScale" priority="117">
      <colorScale>
        <cfvo type="min"/>
        <cfvo type="percentile" val="50"/>
        <cfvo type="max"/>
        <color rgb="FFF8696B"/>
        <color rgb="FFFFEB84"/>
        <color rgb="FF63BE7B"/>
      </colorScale>
    </cfRule>
  </conditionalFormatting>
  <conditionalFormatting sqref="ME14:ME92">
    <cfRule type="colorScale" priority="116">
      <colorScale>
        <cfvo type="min"/>
        <cfvo type="percentile" val="50"/>
        <cfvo type="max"/>
        <color rgb="FFF8696B"/>
        <color rgb="FFFFEB84"/>
        <color rgb="FF63BE7B"/>
      </colorScale>
    </cfRule>
  </conditionalFormatting>
  <conditionalFormatting sqref="LT14:LT92">
    <cfRule type="colorScale" priority="115">
      <colorScale>
        <cfvo type="min"/>
        <cfvo type="percentile" val="50"/>
        <cfvo type="max"/>
        <color rgb="FFF8696B"/>
        <color rgb="FFFFEB84"/>
        <color rgb="FF63BE7B"/>
      </colorScale>
    </cfRule>
  </conditionalFormatting>
  <conditionalFormatting sqref="MI96:MJ123">
    <cfRule type="colorScale" priority="113">
      <colorScale>
        <cfvo type="min"/>
        <cfvo type="percentile" val="50"/>
        <cfvo type="max"/>
        <color rgb="FFF8696B"/>
        <color rgb="FFFFEB84"/>
        <color rgb="FF63BE7B"/>
      </colorScale>
    </cfRule>
  </conditionalFormatting>
  <conditionalFormatting sqref="MI14:MI92">
    <cfRule type="colorScale" priority="112">
      <colorScale>
        <cfvo type="min"/>
        <cfvo type="percentile" val="50"/>
        <cfvo type="max"/>
        <color rgb="FF63BE7B"/>
        <color rgb="FFFFEB84"/>
        <color rgb="FFF8696B"/>
      </colorScale>
    </cfRule>
  </conditionalFormatting>
  <conditionalFormatting sqref="MA96:MB123">
    <cfRule type="colorScale" priority="111">
      <colorScale>
        <cfvo type="min"/>
        <cfvo type="percentile" val="50"/>
        <cfvo type="max"/>
        <color rgb="FFF8696B"/>
        <color rgb="FFFFEB84"/>
        <color rgb="FF63BE7B"/>
      </colorScale>
    </cfRule>
  </conditionalFormatting>
  <conditionalFormatting sqref="MC96:MD123">
    <cfRule type="colorScale" priority="110">
      <colorScale>
        <cfvo type="min"/>
        <cfvo type="percentile" val="50"/>
        <cfvo type="max"/>
        <color rgb="FFF8696B"/>
        <color rgb="FFFFEB84"/>
        <color rgb="FF63BE7B"/>
      </colorScale>
    </cfRule>
  </conditionalFormatting>
  <conditionalFormatting sqref="MI96:MJ123">
    <cfRule type="colorScale" priority="109">
      <colorScale>
        <cfvo type="min"/>
        <cfvo type="percentile" val="50"/>
        <cfvo type="max"/>
        <color rgb="FF63BE7B"/>
        <color rgb="FFFFEB84"/>
        <color rgb="FFF8696B"/>
      </colorScale>
    </cfRule>
  </conditionalFormatting>
  <conditionalFormatting sqref="MC14:MD92">
    <cfRule type="colorScale" priority="108">
      <colorScale>
        <cfvo type="min"/>
        <cfvo type="percentile" val="50"/>
        <cfvo type="max"/>
        <color rgb="FFF8696B"/>
        <color rgb="FFFFEB84"/>
        <color rgb="FF63BE7B"/>
      </colorScale>
    </cfRule>
  </conditionalFormatting>
  <conditionalFormatting sqref="ME96:ME123">
    <cfRule type="colorScale" priority="107">
      <colorScale>
        <cfvo type="min"/>
        <cfvo type="percentile" val="50"/>
        <cfvo type="max"/>
        <color rgb="FFF8696B"/>
        <color rgb="FFFFEB84"/>
        <color rgb="FF63BE7B"/>
      </colorScale>
    </cfRule>
  </conditionalFormatting>
  <conditionalFormatting sqref="MN14:MO92">
    <cfRule type="colorScale" priority="106">
      <colorScale>
        <cfvo type="min"/>
        <cfvo type="percentile" val="50"/>
        <cfvo type="max"/>
        <color rgb="FFF8696B"/>
        <color rgb="FFFFEB84"/>
        <color rgb="FF63BE7B"/>
      </colorScale>
    </cfRule>
  </conditionalFormatting>
  <conditionalFormatting sqref="MN96:MP123">
    <cfRule type="colorScale" priority="105">
      <colorScale>
        <cfvo type="min"/>
        <cfvo type="percentile" val="50"/>
        <cfvo type="max"/>
        <color rgb="FFF8696B"/>
        <color rgb="FFFFEB84"/>
        <color rgb="FF63BE7B"/>
      </colorScale>
    </cfRule>
  </conditionalFormatting>
  <conditionalFormatting sqref="MQ14:MQ92">
    <cfRule type="colorScale" priority="104">
      <colorScale>
        <cfvo type="min"/>
        <cfvo type="percentile" val="50"/>
        <cfvo type="max"/>
        <color rgb="FFF8696B"/>
        <color rgb="FFFFEB84"/>
        <color rgb="FF63BE7B"/>
      </colorScale>
    </cfRule>
  </conditionalFormatting>
  <conditionalFormatting sqref="MQ96:MQ123">
    <cfRule type="colorScale" priority="103">
      <colorScale>
        <cfvo type="min"/>
        <cfvo type="percentile" val="50"/>
        <cfvo type="max"/>
        <color rgb="FFF8696B"/>
        <color rgb="FFFFEB84"/>
        <color rgb="FF63BE7B"/>
      </colorScale>
    </cfRule>
  </conditionalFormatting>
  <conditionalFormatting sqref="MD2:MD10 LZ2:LZ10">
    <cfRule type="colorScale" priority="102">
      <colorScale>
        <cfvo type="min"/>
        <cfvo type="percentile" val="50"/>
        <cfvo type="max"/>
        <color rgb="FFF8696B"/>
        <color rgb="FFFFEB84"/>
        <color rgb="FF63BE7B"/>
      </colorScale>
    </cfRule>
  </conditionalFormatting>
  <conditionalFormatting sqref="MA2:MB10">
    <cfRule type="colorScale" priority="101">
      <colorScale>
        <cfvo type="min"/>
        <cfvo type="percentile" val="50"/>
        <cfvo type="max"/>
        <color rgb="FFF8696B"/>
        <color rgb="FFFFEB84"/>
        <color rgb="FF63BE7B"/>
      </colorScale>
    </cfRule>
  </conditionalFormatting>
  <conditionalFormatting sqref="ME2:ME10">
    <cfRule type="colorScale" priority="100">
      <colorScale>
        <cfvo type="min"/>
        <cfvo type="percentile" val="50"/>
        <cfvo type="max"/>
        <color rgb="FFF8696B"/>
        <color rgb="FFFFEB84"/>
        <color rgb="FF63BE7B"/>
      </colorScale>
    </cfRule>
  </conditionalFormatting>
  <conditionalFormatting sqref="LX14:LY92">
    <cfRule type="colorScale" priority="99">
      <colorScale>
        <cfvo type="min"/>
        <cfvo type="percentile" val="50"/>
        <cfvo type="max"/>
        <color rgb="FFF8696B"/>
        <color rgb="FFFFEB84"/>
        <color rgb="FF63BE7B"/>
      </colorScale>
    </cfRule>
  </conditionalFormatting>
  <conditionalFormatting sqref="LV14:LW92">
    <cfRule type="colorScale" priority="98">
      <colorScale>
        <cfvo type="min"/>
        <cfvo type="percentile" val="50"/>
        <cfvo type="max"/>
        <color rgb="FFF8696B"/>
        <color rgb="FFFFEB84"/>
        <color rgb="FF63BE7B"/>
      </colorScale>
    </cfRule>
  </conditionalFormatting>
  <conditionalFormatting sqref="MB14:MB92">
    <cfRule type="colorScale" priority="97">
      <colorScale>
        <cfvo type="min"/>
        <cfvo type="percentile" val="50"/>
        <cfvo type="max"/>
        <color rgb="FFF8696B"/>
        <color rgb="FFFFEB84"/>
        <color rgb="FF63BE7B"/>
      </colorScale>
    </cfRule>
  </conditionalFormatting>
  <conditionalFormatting sqref="MP14:MP92">
    <cfRule type="colorScale" priority="96">
      <colorScale>
        <cfvo type="min"/>
        <cfvo type="percentile" val="50"/>
        <cfvo type="max"/>
        <color rgb="FFF8696B"/>
        <color rgb="FFFFEB84"/>
        <color rgb="FF63BE7B"/>
      </colorScale>
    </cfRule>
  </conditionalFormatting>
  <conditionalFormatting sqref="LV14:LV92">
    <cfRule type="colorScale" priority="95">
      <colorScale>
        <cfvo type="min"/>
        <cfvo type="percentile" val="50"/>
        <cfvo type="max"/>
        <color rgb="FFF8696B"/>
        <color rgb="FFFFEB84"/>
        <color rgb="FF63BE7B"/>
      </colorScale>
    </cfRule>
  </conditionalFormatting>
  <conditionalFormatting sqref="LU14:LU92">
    <cfRule type="colorScale" priority="94">
      <colorScale>
        <cfvo type="min"/>
        <cfvo type="percentile" val="50"/>
        <cfvo type="max"/>
        <color rgb="FFF8696B"/>
        <color rgb="FFFFEB84"/>
        <color rgb="FF63BE7B"/>
      </colorScale>
    </cfRule>
  </conditionalFormatting>
  <conditionalFormatting sqref="MR14:MR92">
    <cfRule type="colorScale" priority="93">
      <colorScale>
        <cfvo type="min"/>
        <cfvo type="percentile" val="50"/>
        <cfvo type="max"/>
        <color rgb="FFF8696B"/>
        <color rgb="FFFFEB84"/>
        <color rgb="FF63BE7B"/>
      </colorScale>
    </cfRule>
  </conditionalFormatting>
  <conditionalFormatting sqref="MR96:MR123">
    <cfRule type="colorScale" priority="92">
      <colorScale>
        <cfvo type="min"/>
        <cfvo type="percentile" val="50"/>
        <cfvo type="max"/>
        <color rgb="FFF8696B"/>
        <color rgb="FFFFEB84"/>
        <color rgb="FF63BE7B"/>
      </colorScale>
    </cfRule>
  </conditionalFormatting>
  <conditionalFormatting sqref="MF14:MF92">
    <cfRule type="colorScale" priority="91">
      <colorScale>
        <cfvo type="min"/>
        <cfvo type="percentile" val="50"/>
        <cfvo type="max"/>
        <color rgb="FFF8696B"/>
        <color rgb="FFFFEB84"/>
        <color rgb="FF63BE7B"/>
      </colorScale>
    </cfRule>
  </conditionalFormatting>
  <conditionalFormatting sqref="MF14:MF92">
    <cfRule type="colorScale" priority="90">
      <colorScale>
        <cfvo type="min"/>
        <cfvo type="percentile" val="50"/>
        <cfvo type="max"/>
        <color rgb="FFF8696B"/>
        <color rgb="FFFFEB84"/>
        <color rgb="FF63BE7B"/>
      </colorScale>
    </cfRule>
  </conditionalFormatting>
  <conditionalFormatting sqref="MI2:MI10">
    <cfRule type="colorScale" priority="89">
      <colorScale>
        <cfvo type="min"/>
        <cfvo type="percentile" val="50"/>
        <cfvo type="max"/>
        <color rgb="FFF8696B"/>
        <color rgb="FFFFEB84"/>
        <color rgb="FF63BE7B"/>
      </colorScale>
    </cfRule>
  </conditionalFormatting>
  <conditionalFormatting sqref="MM2:MM10">
    <cfRule type="colorScale" priority="88">
      <colorScale>
        <cfvo type="min"/>
        <cfvo type="percentile" val="50"/>
        <cfvo type="max"/>
        <color rgb="FFF8696B"/>
        <color rgb="FFFFEB84"/>
        <color rgb="FF63BE7B"/>
      </colorScale>
    </cfRule>
  </conditionalFormatting>
  <conditionalFormatting sqref="MK2:MK10">
    <cfRule type="colorScale" priority="87">
      <colorScale>
        <cfvo type="min"/>
        <cfvo type="percentile" val="50"/>
        <cfvo type="max"/>
        <color rgb="FFF8696B"/>
        <color rgb="FFFFEB84"/>
        <color rgb="FF63BE7B"/>
      </colorScale>
    </cfRule>
  </conditionalFormatting>
  <conditionalFormatting sqref="MO2:MO10">
    <cfRule type="colorScale" priority="86">
      <colorScale>
        <cfvo type="min"/>
        <cfvo type="percentile" val="50"/>
        <cfvo type="max"/>
        <color rgb="FFF8696B"/>
        <color rgb="FFFFEB84"/>
        <color rgb="FF63BE7B"/>
      </colorScale>
    </cfRule>
  </conditionalFormatting>
  <conditionalFormatting sqref="JZ14:JZ92">
    <cfRule type="colorScale" priority="85">
      <colorScale>
        <cfvo type="min"/>
        <cfvo type="percentile" val="50"/>
        <cfvo type="max"/>
        <color rgb="FFF8696B"/>
        <color rgb="FFFFEB84"/>
        <color rgb="FF63BE7B"/>
      </colorScale>
    </cfRule>
  </conditionalFormatting>
  <conditionalFormatting sqref="KZ15:KZ24 KZ82:KZ92">
    <cfRule type="colorScale" priority="83">
      <colorScale>
        <cfvo type="min"/>
        <cfvo type="percentile" val="50"/>
        <cfvo type="max"/>
        <color rgb="FFF8696B"/>
        <color rgb="FFFFEB84"/>
        <color rgb="FF63BE7B"/>
      </colorScale>
    </cfRule>
  </conditionalFormatting>
  <conditionalFormatting sqref="KZ25:KZ81">
    <cfRule type="colorScale" priority="84">
      <colorScale>
        <cfvo type="min"/>
        <cfvo type="percentile" val="50"/>
        <cfvo type="max"/>
        <color rgb="FFF8696B"/>
        <color rgb="FFFFEB84"/>
        <color rgb="FF63BE7B"/>
      </colorScale>
    </cfRule>
  </conditionalFormatting>
  <conditionalFormatting sqref="KZ14">
    <cfRule type="colorScale" priority="82">
      <colorScale>
        <cfvo type="min"/>
        <cfvo type="percentile" val="50"/>
        <cfvo type="max"/>
        <color rgb="FFF8696B"/>
        <color rgb="FFFFEB84"/>
        <color rgb="FF63BE7B"/>
      </colorScale>
    </cfRule>
  </conditionalFormatting>
  <conditionalFormatting sqref="KZ14:KZ92">
    <cfRule type="colorScale" priority="81">
      <colorScale>
        <cfvo type="min"/>
        <cfvo type="percentile" val="50"/>
        <cfvo type="max"/>
        <color rgb="FFF8696B"/>
        <color rgb="FFFFEB84"/>
        <color rgb="FF63BE7B"/>
      </colorScale>
    </cfRule>
  </conditionalFormatting>
  <conditionalFormatting sqref="NH96:NH123">
    <cfRule type="colorScale" priority="75">
      <colorScale>
        <cfvo type="min"/>
        <cfvo type="percentile" val="50"/>
        <cfvo type="max"/>
        <color rgb="FFF8696B"/>
        <color rgb="FFFFEB84"/>
        <color rgb="FF63BE7B"/>
      </colorScale>
    </cfRule>
  </conditionalFormatting>
  <conditionalFormatting sqref="NA14:NA92">
    <cfRule type="colorScale" priority="69">
      <colorScale>
        <cfvo type="min"/>
        <cfvo type="percentile" val="50"/>
        <cfvo type="max"/>
        <color rgb="FFF8696B"/>
        <color rgb="FFFFEB84"/>
        <color rgb="FF63BE7B"/>
      </colorScale>
    </cfRule>
  </conditionalFormatting>
  <conditionalFormatting sqref="NE96:NE123 MU96:MZ123">
    <cfRule type="colorScale" priority="77">
      <colorScale>
        <cfvo type="min"/>
        <cfvo type="percentile" val="50"/>
        <cfvo type="max"/>
        <color rgb="FFF8696B"/>
        <color rgb="FFFFEB84"/>
        <color rgb="FF63BE7B"/>
      </colorScale>
    </cfRule>
  </conditionalFormatting>
  <conditionalFormatting sqref="NF96:NG123">
    <cfRule type="colorScale" priority="76">
      <colorScale>
        <cfvo type="min"/>
        <cfvo type="percentile" val="50"/>
        <cfvo type="max"/>
        <color rgb="FFF8696B"/>
        <color rgb="FFFFEB84"/>
        <color rgb="FF63BE7B"/>
      </colorScale>
    </cfRule>
  </conditionalFormatting>
  <conditionalFormatting sqref="NE15:NE24 MU82:MU92 MU15:MU24 NE82:NE92 MZ15:MZ24 MZ82:MZ92">
    <cfRule type="colorScale" priority="74">
      <colorScale>
        <cfvo type="min"/>
        <cfvo type="percentile" val="50"/>
        <cfvo type="max"/>
        <color rgb="FFF8696B"/>
        <color rgb="FFFFEB84"/>
        <color rgb="FF63BE7B"/>
      </colorScale>
    </cfRule>
  </conditionalFormatting>
  <conditionalFormatting sqref="MT96:MT123">
    <cfRule type="colorScale" priority="73">
      <colorScale>
        <cfvo type="min"/>
        <cfvo type="percentile" val="50"/>
        <cfvo type="max"/>
        <color rgb="FFF8696B"/>
        <color rgb="FFFFEB84"/>
        <color rgb="FF63BE7B"/>
      </colorScale>
    </cfRule>
  </conditionalFormatting>
  <conditionalFormatting sqref="NH14:NH92">
    <cfRule type="colorScale" priority="78">
      <colorScale>
        <cfvo type="min"/>
        <cfvo type="percentile" val="50"/>
        <cfvo type="max"/>
        <color rgb="FFF8696B"/>
        <color rgb="FFFFEB84"/>
        <color rgb="FF63BE7B"/>
      </colorScale>
    </cfRule>
  </conditionalFormatting>
  <conditionalFormatting sqref="NE25:NE81 MU25:MU81 MZ25:MZ81">
    <cfRule type="colorScale" priority="79">
      <colorScale>
        <cfvo type="min"/>
        <cfvo type="percentile" val="50"/>
        <cfvo type="max"/>
        <color rgb="FFF8696B"/>
        <color rgb="FFFFEB84"/>
        <color rgb="FF63BE7B"/>
      </colorScale>
    </cfRule>
  </conditionalFormatting>
  <conditionalFormatting sqref="NF12:NG13 NG14:NG92">
    <cfRule type="colorScale" priority="80">
      <colorScale>
        <cfvo type="min"/>
        <cfvo type="percentile" val="50"/>
        <cfvo type="max"/>
        <color rgb="FFF8696B"/>
        <color rgb="FFFFEB84"/>
        <color rgb="FF63BE7B"/>
      </colorScale>
    </cfRule>
  </conditionalFormatting>
  <conditionalFormatting sqref="MZ14 MU14">
    <cfRule type="colorScale" priority="72">
      <colorScale>
        <cfvo type="min"/>
        <cfvo type="percentile" val="50"/>
        <cfvo type="max"/>
        <color rgb="FFF8696B"/>
        <color rgb="FFFFEB84"/>
        <color rgb="FF63BE7B"/>
      </colorScale>
    </cfRule>
  </conditionalFormatting>
  <conditionalFormatting sqref="NE14:NE92">
    <cfRule type="colorScale" priority="71">
      <colorScale>
        <cfvo type="min"/>
        <cfvo type="percentile" val="50"/>
        <cfvo type="max"/>
        <color rgb="FFF8696B"/>
        <color rgb="FFFFEB84"/>
        <color rgb="FF63BE7B"/>
      </colorScale>
    </cfRule>
  </conditionalFormatting>
  <conditionalFormatting sqref="MT14:MT92">
    <cfRule type="colorScale" priority="70">
      <colorScale>
        <cfvo type="min"/>
        <cfvo type="percentile" val="50"/>
        <cfvo type="max"/>
        <color rgb="FFF8696B"/>
        <color rgb="FFFFEB84"/>
        <color rgb="FF63BE7B"/>
      </colorScale>
    </cfRule>
  </conditionalFormatting>
  <conditionalFormatting sqref="NI96:NJ123">
    <cfRule type="colorScale" priority="68">
      <colorScale>
        <cfvo type="min"/>
        <cfvo type="percentile" val="50"/>
        <cfvo type="max"/>
        <color rgb="FFF8696B"/>
        <color rgb="FFFFEB84"/>
        <color rgb="FF63BE7B"/>
      </colorScale>
    </cfRule>
  </conditionalFormatting>
  <conditionalFormatting sqref="NI14:NI92">
    <cfRule type="colorScale" priority="67">
      <colorScale>
        <cfvo type="min"/>
        <cfvo type="percentile" val="50"/>
        <cfvo type="max"/>
        <color rgb="FF63BE7B"/>
        <color rgb="FFFFEB84"/>
        <color rgb="FFF8696B"/>
      </colorScale>
    </cfRule>
  </conditionalFormatting>
  <conditionalFormatting sqref="NA96:NB123">
    <cfRule type="colorScale" priority="66">
      <colorScale>
        <cfvo type="min"/>
        <cfvo type="percentile" val="50"/>
        <cfvo type="max"/>
        <color rgb="FFF8696B"/>
        <color rgb="FFFFEB84"/>
        <color rgb="FF63BE7B"/>
      </colorScale>
    </cfRule>
  </conditionalFormatting>
  <conditionalFormatting sqref="NC96:ND123">
    <cfRule type="colorScale" priority="65">
      <colorScale>
        <cfvo type="min"/>
        <cfvo type="percentile" val="50"/>
        <cfvo type="max"/>
        <color rgb="FFF8696B"/>
        <color rgb="FFFFEB84"/>
        <color rgb="FF63BE7B"/>
      </colorScale>
    </cfRule>
  </conditionalFormatting>
  <conditionalFormatting sqref="NI96:NJ123">
    <cfRule type="colorScale" priority="64">
      <colorScale>
        <cfvo type="min"/>
        <cfvo type="percentile" val="50"/>
        <cfvo type="max"/>
        <color rgb="FF63BE7B"/>
        <color rgb="FFFFEB84"/>
        <color rgb="FFF8696B"/>
      </colorScale>
    </cfRule>
  </conditionalFormatting>
  <conditionalFormatting sqref="NC14:ND92">
    <cfRule type="colorScale" priority="63">
      <colorScale>
        <cfvo type="min"/>
        <cfvo type="percentile" val="50"/>
        <cfvo type="max"/>
        <color rgb="FFF8696B"/>
        <color rgb="FFFFEB84"/>
        <color rgb="FF63BE7B"/>
      </colorScale>
    </cfRule>
  </conditionalFormatting>
  <conditionalFormatting sqref="NE96:NE123">
    <cfRule type="colorScale" priority="62">
      <colorScale>
        <cfvo type="min"/>
        <cfvo type="percentile" val="50"/>
        <cfvo type="max"/>
        <color rgb="FFF8696B"/>
        <color rgb="FFFFEB84"/>
        <color rgb="FF63BE7B"/>
      </colorScale>
    </cfRule>
  </conditionalFormatting>
  <conditionalFormatting sqref="NN14:NO92">
    <cfRule type="colorScale" priority="61">
      <colorScale>
        <cfvo type="min"/>
        <cfvo type="percentile" val="50"/>
        <cfvo type="max"/>
        <color rgb="FFF8696B"/>
        <color rgb="FFFFEB84"/>
        <color rgb="FF63BE7B"/>
      </colorScale>
    </cfRule>
  </conditionalFormatting>
  <conditionalFormatting sqref="NN96:NP123">
    <cfRule type="colorScale" priority="60">
      <colorScale>
        <cfvo type="min"/>
        <cfvo type="percentile" val="50"/>
        <cfvo type="max"/>
        <color rgb="FFF8696B"/>
        <color rgb="FFFFEB84"/>
        <color rgb="FF63BE7B"/>
      </colorScale>
    </cfRule>
  </conditionalFormatting>
  <conditionalFormatting sqref="NQ14:NQ92">
    <cfRule type="colorScale" priority="59">
      <colorScale>
        <cfvo type="min"/>
        <cfvo type="percentile" val="50"/>
        <cfvo type="max"/>
        <color rgb="FFF8696B"/>
        <color rgb="FFFFEB84"/>
        <color rgb="FF63BE7B"/>
      </colorScale>
    </cfRule>
  </conditionalFormatting>
  <conditionalFormatting sqref="NQ96:NQ123">
    <cfRule type="colorScale" priority="58">
      <colorScale>
        <cfvo type="min"/>
        <cfvo type="percentile" val="50"/>
        <cfvo type="max"/>
        <color rgb="FFF8696B"/>
        <color rgb="FFFFEB84"/>
        <color rgb="FF63BE7B"/>
      </colorScale>
    </cfRule>
  </conditionalFormatting>
  <conditionalFormatting sqref="ND2:ND10 MZ2:MZ10">
    <cfRule type="colorScale" priority="57">
      <colorScale>
        <cfvo type="min"/>
        <cfvo type="percentile" val="50"/>
        <cfvo type="max"/>
        <color rgb="FFF8696B"/>
        <color rgb="FFFFEB84"/>
        <color rgb="FF63BE7B"/>
      </colorScale>
    </cfRule>
  </conditionalFormatting>
  <conditionalFormatting sqref="NA2:NB10">
    <cfRule type="colorScale" priority="56">
      <colorScale>
        <cfvo type="min"/>
        <cfvo type="percentile" val="50"/>
        <cfvo type="max"/>
        <color rgb="FFF8696B"/>
        <color rgb="FFFFEB84"/>
        <color rgb="FF63BE7B"/>
      </colorScale>
    </cfRule>
  </conditionalFormatting>
  <conditionalFormatting sqref="NE2:NE10">
    <cfRule type="colorScale" priority="55">
      <colorScale>
        <cfvo type="min"/>
        <cfvo type="percentile" val="50"/>
        <cfvo type="max"/>
        <color rgb="FFF8696B"/>
        <color rgb="FFFFEB84"/>
        <color rgb="FF63BE7B"/>
      </colorScale>
    </cfRule>
  </conditionalFormatting>
  <conditionalFormatting sqref="MX14:MY92">
    <cfRule type="colorScale" priority="54">
      <colorScale>
        <cfvo type="min"/>
        <cfvo type="percentile" val="50"/>
        <cfvo type="max"/>
        <color rgb="FFF8696B"/>
        <color rgb="FFFFEB84"/>
        <color rgb="FF63BE7B"/>
      </colorScale>
    </cfRule>
  </conditionalFormatting>
  <conditionalFormatting sqref="MV14:MW92">
    <cfRule type="colorScale" priority="53">
      <colorScale>
        <cfvo type="min"/>
        <cfvo type="percentile" val="50"/>
        <cfvo type="max"/>
        <color rgb="FFF8696B"/>
        <color rgb="FFFFEB84"/>
        <color rgb="FF63BE7B"/>
      </colorScale>
    </cfRule>
  </conditionalFormatting>
  <conditionalFormatting sqref="NB14:NB92">
    <cfRule type="colorScale" priority="52">
      <colorScale>
        <cfvo type="min"/>
        <cfvo type="percentile" val="50"/>
        <cfvo type="max"/>
        <color rgb="FFF8696B"/>
        <color rgb="FFFFEB84"/>
        <color rgb="FF63BE7B"/>
      </colorScale>
    </cfRule>
  </conditionalFormatting>
  <conditionalFormatting sqref="NP14:NP92">
    <cfRule type="colorScale" priority="51">
      <colorScale>
        <cfvo type="min"/>
        <cfvo type="percentile" val="50"/>
        <cfvo type="max"/>
        <color rgb="FFF8696B"/>
        <color rgb="FFFFEB84"/>
        <color rgb="FF63BE7B"/>
      </colorScale>
    </cfRule>
  </conditionalFormatting>
  <conditionalFormatting sqref="MV14:MV92">
    <cfRule type="colorScale" priority="50">
      <colorScale>
        <cfvo type="min"/>
        <cfvo type="percentile" val="50"/>
        <cfvo type="max"/>
        <color rgb="FFF8696B"/>
        <color rgb="FFFFEB84"/>
        <color rgb="FF63BE7B"/>
      </colorScale>
    </cfRule>
  </conditionalFormatting>
  <conditionalFormatting sqref="MU14:MU92">
    <cfRule type="colorScale" priority="49">
      <colorScale>
        <cfvo type="min"/>
        <cfvo type="percentile" val="50"/>
        <cfvo type="max"/>
        <color rgb="FFF8696B"/>
        <color rgb="FFFFEB84"/>
        <color rgb="FF63BE7B"/>
      </colorScale>
    </cfRule>
  </conditionalFormatting>
  <conditionalFormatting sqref="NR14:NR92">
    <cfRule type="colorScale" priority="48">
      <colorScale>
        <cfvo type="min"/>
        <cfvo type="percentile" val="50"/>
        <cfvo type="max"/>
        <color rgb="FFF8696B"/>
        <color rgb="FFFFEB84"/>
        <color rgb="FF63BE7B"/>
      </colorScale>
    </cfRule>
  </conditionalFormatting>
  <conditionalFormatting sqref="NR96:NR123">
    <cfRule type="colorScale" priority="47">
      <colorScale>
        <cfvo type="min"/>
        <cfvo type="percentile" val="50"/>
        <cfvo type="max"/>
        <color rgb="FFF8696B"/>
        <color rgb="FFFFEB84"/>
        <color rgb="FF63BE7B"/>
      </colorScale>
    </cfRule>
  </conditionalFormatting>
  <conditionalFormatting sqref="NF14:NF92">
    <cfRule type="colorScale" priority="46">
      <colorScale>
        <cfvo type="min"/>
        <cfvo type="percentile" val="50"/>
        <cfvo type="max"/>
        <color rgb="FFF8696B"/>
        <color rgb="FFFFEB84"/>
        <color rgb="FF63BE7B"/>
      </colorScale>
    </cfRule>
  </conditionalFormatting>
  <conditionalFormatting sqref="NF14:NF92">
    <cfRule type="colorScale" priority="45">
      <colorScale>
        <cfvo type="min"/>
        <cfvo type="percentile" val="50"/>
        <cfvo type="max"/>
        <color rgb="FFF8696B"/>
        <color rgb="FFFFEB84"/>
        <color rgb="FF63BE7B"/>
      </colorScale>
    </cfRule>
  </conditionalFormatting>
  <conditionalFormatting sqref="NI2:NI10">
    <cfRule type="colorScale" priority="44">
      <colorScale>
        <cfvo type="min"/>
        <cfvo type="percentile" val="50"/>
        <cfvo type="max"/>
        <color rgb="FFF8696B"/>
        <color rgb="FFFFEB84"/>
        <color rgb="FF63BE7B"/>
      </colorScale>
    </cfRule>
  </conditionalFormatting>
  <conditionalFormatting sqref="NM2:NM10">
    <cfRule type="colorScale" priority="43">
      <colorScale>
        <cfvo type="min"/>
        <cfvo type="percentile" val="50"/>
        <cfvo type="max"/>
        <color rgb="FFF8696B"/>
        <color rgb="FFFFEB84"/>
        <color rgb="FF63BE7B"/>
      </colorScale>
    </cfRule>
  </conditionalFormatting>
  <conditionalFormatting sqref="NK2:NK10">
    <cfRule type="colorScale" priority="42">
      <colorScale>
        <cfvo type="min"/>
        <cfvo type="percentile" val="50"/>
        <cfvo type="max"/>
        <color rgb="FFF8696B"/>
        <color rgb="FFFFEB84"/>
        <color rgb="FF63BE7B"/>
      </colorScale>
    </cfRule>
  </conditionalFormatting>
  <conditionalFormatting sqref="NO2:NO10">
    <cfRule type="colorScale" priority="41">
      <colorScale>
        <cfvo type="min"/>
        <cfvo type="percentile" val="50"/>
        <cfvo type="max"/>
        <color rgb="FFF8696B"/>
        <color rgb="FFFFEB84"/>
        <color rgb="FF63BE7B"/>
      </colorScale>
    </cfRule>
  </conditionalFormatting>
  <conditionalFormatting sqref="OH96:OH123">
    <cfRule type="colorScale" priority="35">
      <colorScale>
        <cfvo type="min"/>
        <cfvo type="percentile" val="50"/>
        <cfvo type="max"/>
        <color rgb="FFF8696B"/>
        <color rgb="FFFFEB84"/>
        <color rgb="FF63BE7B"/>
      </colorScale>
    </cfRule>
  </conditionalFormatting>
  <conditionalFormatting sqref="OA14:OA92">
    <cfRule type="colorScale" priority="29">
      <colorScale>
        <cfvo type="min"/>
        <cfvo type="percentile" val="50"/>
        <cfvo type="max"/>
        <color rgb="FFF8696B"/>
        <color rgb="FFFFEB84"/>
        <color rgb="FF63BE7B"/>
      </colorScale>
    </cfRule>
  </conditionalFormatting>
  <conditionalFormatting sqref="OE96:OE123 NU96:NZ123">
    <cfRule type="colorScale" priority="37">
      <colorScale>
        <cfvo type="min"/>
        <cfvo type="percentile" val="50"/>
        <cfvo type="max"/>
        <color rgb="FFF8696B"/>
        <color rgb="FFFFEB84"/>
        <color rgb="FF63BE7B"/>
      </colorScale>
    </cfRule>
  </conditionalFormatting>
  <conditionalFormatting sqref="OF96:OG123">
    <cfRule type="colorScale" priority="36">
      <colorScale>
        <cfvo type="min"/>
        <cfvo type="percentile" val="50"/>
        <cfvo type="max"/>
        <color rgb="FFF8696B"/>
        <color rgb="FFFFEB84"/>
        <color rgb="FF63BE7B"/>
      </colorScale>
    </cfRule>
  </conditionalFormatting>
  <conditionalFormatting sqref="OE15:OE24 NU82:NU92 NU15:NU24 OE82:OE92 NZ15:NZ24 NZ82:NZ92">
    <cfRule type="colorScale" priority="34">
      <colorScale>
        <cfvo type="min"/>
        <cfvo type="percentile" val="50"/>
        <cfvo type="max"/>
        <color rgb="FFF8696B"/>
        <color rgb="FFFFEB84"/>
        <color rgb="FF63BE7B"/>
      </colorScale>
    </cfRule>
  </conditionalFormatting>
  <conditionalFormatting sqref="NT96:NT123">
    <cfRule type="colorScale" priority="33">
      <colorScale>
        <cfvo type="min"/>
        <cfvo type="percentile" val="50"/>
        <cfvo type="max"/>
        <color rgb="FFF8696B"/>
        <color rgb="FFFFEB84"/>
        <color rgb="FF63BE7B"/>
      </colorScale>
    </cfRule>
  </conditionalFormatting>
  <conditionalFormatting sqref="OH14:OH92">
    <cfRule type="colorScale" priority="38">
      <colorScale>
        <cfvo type="min"/>
        <cfvo type="percentile" val="50"/>
        <cfvo type="max"/>
        <color rgb="FFF8696B"/>
        <color rgb="FFFFEB84"/>
        <color rgb="FF63BE7B"/>
      </colorScale>
    </cfRule>
  </conditionalFormatting>
  <conditionalFormatting sqref="OE25:OE81 NU25:NU81 NZ25:NZ81">
    <cfRule type="colorScale" priority="39">
      <colorScale>
        <cfvo type="min"/>
        <cfvo type="percentile" val="50"/>
        <cfvo type="max"/>
        <color rgb="FFF8696B"/>
        <color rgb="FFFFEB84"/>
        <color rgb="FF63BE7B"/>
      </colorScale>
    </cfRule>
  </conditionalFormatting>
  <conditionalFormatting sqref="OF12:OG13 OG14:OG92">
    <cfRule type="colorScale" priority="40">
      <colorScale>
        <cfvo type="min"/>
        <cfvo type="percentile" val="50"/>
        <cfvo type="max"/>
        <color rgb="FFF8696B"/>
        <color rgb="FFFFEB84"/>
        <color rgb="FF63BE7B"/>
      </colorScale>
    </cfRule>
  </conditionalFormatting>
  <conditionalFormatting sqref="NU14 NZ14">
    <cfRule type="colorScale" priority="32">
      <colorScale>
        <cfvo type="min"/>
        <cfvo type="percentile" val="50"/>
        <cfvo type="max"/>
        <color rgb="FFF8696B"/>
        <color rgb="FFFFEB84"/>
        <color rgb="FF63BE7B"/>
      </colorScale>
    </cfRule>
  </conditionalFormatting>
  <conditionalFormatting sqref="OE14:OE92">
    <cfRule type="colorScale" priority="31">
      <colorScale>
        <cfvo type="min"/>
        <cfvo type="percentile" val="50"/>
        <cfvo type="max"/>
        <color rgb="FFF8696B"/>
        <color rgb="FFFFEB84"/>
        <color rgb="FF63BE7B"/>
      </colorScale>
    </cfRule>
  </conditionalFormatting>
  <conditionalFormatting sqref="NT14:NT92">
    <cfRule type="colorScale" priority="30">
      <colorScale>
        <cfvo type="min"/>
        <cfvo type="percentile" val="50"/>
        <cfvo type="max"/>
        <color rgb="FFF8696B"/>
        <color rgb="FFFFEB84"/>
        <color rgb="FF63BE7B"/>
      </colorScale>
    </cfRule>
  </conditionalFormatting>
  <conditionalFormatting sqref="OI96:OJ123">
    <cfRule type="colorScale" priority="28">
      <colorScale>
        <cfvo type="min"/>
        <cfvo type="percentile" val="50"/>
        <cfvo type="max"/>
        <color rgb="FFF8696B"/>
        <color rgb="FFFFEB84"/>
        <color rgb="FF63BE7B"/>
      </colorScale>
    </cfRule>
  </conditionalFormatting>
  <conditionalFormatting sqref="OI14:OI92">
    <cfRule type="colorScale" priority="27">
      <colorScale>
        <cfvo type="min"/>
        <cfvo type="percentile" val="50"/>
        <cfvo type="max"/>
        <color rgb="FF63BE7B"/>
        <color rgb="FFFFEB84"/>
        <color rgb="FFF8696B"/>
      </colorScale>
    </cfRule>
  </conditionalFormatting>
  <conditionalFormatting sqref="OA96:OB123">
    <cfRule type="colorScale" priority="26">
      <colorScale>
        <cfvo type="min"/>
        <cfvo type="percentile" val="50"/>
        <cfvo type="max"/>
        <color rgb="FFF8696B"/>
        <color rgb="FFFFEB84"/>
        <color rgb="FF63BE7B"/>
      </colorScale>
    </cfRule>
  </conditionalFormatting>
  <conditionalFormatting sqref="OC96:OD123">
    <cfRule type="colorScale" priority="25">
      <colorScale>
        <cfvo type="min"/>
        <cfvo type="percentile" val="50"/>
        <cfvo type="max"/>
        <color rgb="FFF8696B"/>
        <color rgb="FFFFEB84"/>
        <color rgb="FF63BE7B"/>
      </colorScale>
    </cfRule>
  </conditionalFormatting>
  <conditionalFormatting sqref="OI96:OJ123">
    <cfRule type="colorScale" priority="24">
      <colorScale>
        <cfvo type="min"/>
        <cfvo type="percentile" val="50"/>
        <cfvo type="max"/>
        <color rgb="FF63BE7B"/>
        <color rgb="FFFFEB84"/>
        <color rgb="FFF8696B"/>
      </colorScale>
    </cfRule>
  </conditionalFormatting>
  <conditionalFormatting sqref="OC14:OD92">
    <cfRule type="colorScale" priority="23">
      <colorScale>
        <cfvo type="min"/>
        <cfvo type="percentile" val="50"/>
        <cfvo type="max"/>
        <color rgb="FFF8696B"/>
        <color rgb="FFFFEB84"/>
        <color rgb="FF63BE7B"/>
      </colorScale>
    </cfRule>
  </conditionalFormatting>
  <conditionalFormatting sqref="OE96:OE123">
    <cfRule type="colorScale" priority="22">
      <colorScale>
        <cfvo type="min"/>
        <cfvo type="percentile" val="50"/>
        <cfvo type="max"/>
        <color rgb="FFF8696B"/>
        <color rgb="FFFFEB84"/>
        <color rgb="FF63BE7B"/>
      </colorScale>
    </cfRule>
  </conditionalFormatting>
  <conditionalFormatting sqref="ON14:OO92">
    <cfRule type="colorScale" priority="21">
      <colorScale>
        <cfvo type="min"/>
        <cfvo type="percentile" val="50"/>
        <cfvo type="max"/>
        <color rgb="FFF8696B"/>
        <color rgb="FFFFEB84"/>
        <color rgb="FF63BE7B"/>
      </colorScale>
    </cfRule>
  </conditionalFormatting>
  <conditionalFormatting sqref="ON96:OP123">
    <cfRule type="colorScale" priority="20">
      <colorScale>
        <cfvo type="min"/>
        <cfvo type="percentile" val="50"/>
        <cfvo type="max"/>
        <color rgb="FFF8696B"/>
        <color rgb="FFFFEB84"/>
        <color rgb="FF63BE7B"/>
      </colorScale>
    </cfRule>
  </conditionalFormatting>
  <conditionalFormatting sqref="OQ14:OQ92">
    <cfRule type="colorScale" priority="19">
      <colorScale>
        <cfvo type="min"/>
        <cfvo type="percentile" val="50"/>
        <cfvo type="max"/>
        <color rgb="FFF8696B"/>
        <color rgb="FFFFEB84"/>
        <color rgb="FF63BE7B"/>
      </colorScale>
    </cfRule>
  </conditionalFormatting>
  <conditionalFormatting sqref="OQ96:OQ123">
    <cfRule type="colorScale" priority="18">
      <colorScale>
        <cfvo type="min"/>
        <cfvo type="percentile" val="50"/>
        <cfvo type="max"/>
        <color rgb="FFF8696B"/>
        <color rgb="FFFFEB84"/>
        <color rgb="FF63BE7B"/>
      </colorScale>
    </cfRule>
  </conditionalFormatting>
  <conditionalFormatting sqref="OD2:OD10 NZ2:NZ10">
    <cfRule type="colorScale" priority="17">
      <colorScale>
        <cfvo type="min"/>
        <cfvo type="percentile" val="50"/>
        <cfvo type="max"/>
        <color rgb="FFF8696B"/>
        <color rgb="FFFFEB84"/>
        <color rgb="FF63BE7B"/>
      </colorScale>
    </cfRule>
  </conditionalFormatting>
  <conditionalFormatting sqref="OA2:OB10">
    <cfRule type="colorScale" priority="16">
      <colorScale>
        <cfvo type="min"/>
        <cfvo type="percentile" val="50"/>
        <cfvo type="max"/>
        <color rgb="FFF8696B"/>
        <color rgb="FFFFEB84"/>
        <color rgb="FF63BE7B"/>
      </colorScale>
    </cfRule>
  </conditionalFormatting>
  <conditionalFormatting sqref="OE2:OE10">
    <cfRule type="colorScale" priority="15">
      <colorScale>
        <cfvo type="min"/>
        <cfvo type="percentile" val="50"/>
        <cfvo type="max"/>
        <color rgb="FFF8696B"/>
        <color rgb="FFFFEB84"/>
        <color rgb="FF63BE7B"/>
      </colorScale>
    </cfRule>
  </conditionalFormatting>
  <conditionalFormatting sqref="NX14:NY92">
    <cfRule type="colorScale" priority="14">
      <colorScale>
        <cfvo type="min"/>
        <cfvo type="percentile" val="50"/>
        <cfvo type="max"/>
        <color rgb="FFF8696B"/>
        <color rgb="FFFFEB84"/>
        <color rgb="FF63BE7B"/>
      </colorScale>
    </cfRule>
  </conditionalFormatting>
  <conditionalFormatting sqref="NV14:NW92">
    <cfRule type="colorScale" priority="13">
      <colorScale>
        <cfvo type="min"/>
        <cfvo type="percentile" val="50"/>
        <cfvo type="max"/>
        <color rgb="FFF8696B"/>
        <color rgb="FFFFEB84"/>
        <color rgb="FF63BE7B"/>
      </colorScale>
    </cfRule>
  </conditionalFormatting>
  <conditionalFormatting sqref="OB14:OB92">
    <cfRule type="colorScale" priority="12">
      <colorScale>
        <cfvo type="min"/>
        <cfvo type="percentile" val="50"/>
        <cfvo type="max"/>
        <color rgb="FFF8696B"/>
        <color rgb="FFFFEB84"/>
        <color rgb="FF63BE7B"/>
      </colorScale>
    </cfRule>
  </conditionalFormatting>
  <conditionalFormatting sqref="OP14:OP92">
    <cfRule type="colorScale" priority="11">
      <colorScale>
        <cfvo type="min"/>
        <cfvo type="percentile" val="50"/>
        <cfvo type="max"/>
        <color rgb="FFF8696B"/>
        <color rgb="FFFFEB84"/>
        <color rgb="FF63BE7B"/>
      </colorScale>
    </cfRule>
  </conditionalFormatting>
  <conditionalFormatting sqref="NV14:NV92">
    <cfRule type="colorScale" priority="10">
      <colorScale>
        <cfvo type="min"/>
        <cfvo type="percentile" val="50"/>
        <cfvo type="max"/>
        <color rgb="FFF8696B"/>
        <color rgb="FFFFEB84"/>
        <color rgb="FF63BE7B"/>
      </colorScale>
    </cfRule>
  </conditionalFormatting>
  <conditionalFormatting sqref="NU14:NU92">
    <cfRule type="colorScale" priority="9">
      <colorScale>
        <cfvo type="min"/>
        <cfvo type="percentile" val="50"/>
        <cfvo type="max"/>
        <color rgb="FFF8696B"/>
        <color rgb="FFFFEB84"/>
        <color rgb="FF63BE7B"/>
      </colorScale>
    </cfRule>
  </conditionalFormatting>
  <conditionalFormatting sqref="OR14:OR92">
    <cfRule type="colorScale" priority="8">
      <colorScale>
        <cfvo type="min"/>
        <cfvo type="percentile" val="50"/>
        <cfvo type="max"/>
        <color rgb="FFF8696B"/>
        <color rgb="FFFFEB84"/>
        <color rgb="FF63BE7B"/>
      </colorScale>
    </cfRule>
  </conditionalFormatting>
  <conditionalFormatting sqref="OR96:OR123">
    <cfRule type="colorScale" priority="7">
      <colorScale>
        <cfvo type="min"/>
        <cfvo type="percentile" val="50"/>
        <cfvo type="max"/>
        <color rgb="FFF8696B"/>
        <color rgb="FFFFEB84"/>
        <color rgb="FF63BE7B"/>
      </colorScale>
    </cfRule>
  </conditionalFormatting>
  <conditionalFormatting sqref="OF14:OF92">
    <cfRule type="colorScale" priority="6">
      <colorScale>
        <cfvo type="min"/>
        <cfvo type="percentile" val="50"/>
        <cfvo type="max"/>
        <color rgb="FFF8696B"/>
        <color rgb="FFFFEB84"/>
        <color rgb="FF63BE7B"/>
      </colorScale>
    </cfRule>
  </conditionalFormatting>
  <conditionalFormatting sqref="OF14:OF92">
    <cfRule type="colorScale" priority="5">
      <colorScale>
        <cfvo type="min"/>
        <cfvo type="percentile" val="50"/>
        <cfvo type="max"/>
        <color rgb="FFF8696B"/>
        <color rgb="FFFFEB84"/>
        <color rgb="FF63BE7B"/>
      </colorScale>
    </cfRule>
  </conditionalFormatting>
  <conditionalFormatting sqref="OI2:OI10">
    <cfRule type="colorScale" priority="4">
      <colorScale>
        <cfvo type="min"/>
        <cfvo type="percentile" val="50"/>
        <cfvo type="max"/>
        <color rgb="FFF8696B"/>
        <color rgb="FFFFEB84"/>
        <color rgb="FF63BE7B"/>
      </colorScale>
    </cfRule>
  </conditionalFormatting>
  <conditionalFormatting sqref="OM2:OM10">
    <cfRule type="colorScale" priority="3">
      <colorScale>
        <cfvo type="min"/>
        <cfvo type="percentile" val="50"/>
        <cfvo type="max"/>
        <color rgb="FFF8696B"/>
        <color rgb="FFFFEB84"/>
        <color rgb="FF63BE7B"/>
      </colorScale>
    </cfRule>
  </conditionalFormatting>
  <conditionalFormatting sqref="OK2:OK10">
    <cfRule type="colorScale" priority="2">
      <colorScale>
        <cfvo type="min"/>
        <cfvo type="percentile" val="50"/>
        <cfvo type="max"/>
        <color rgb="FFF8696B"/>
        <color rgb="FFFFEB84"/>
        <color rgb="FF63BE7B"/>
      </colorScale>
    </cfRule>
  </conditionalFormatting>
  <conditionalFormatting sqref="OO2:OO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A80" sqref="A2:A80"/>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4" customWidth="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PC2016-06-21 00:00:00</v>
      </c>
      <c r="O1" s="134" t="s">
        <v>924</v>
      </c>
      <c r="P1" s="154" t="s">
        <v>1153</v>
      </c>
      <c r="Q1" s="155" t="s">
        <v>1089</v>
      </c>
      <c r="R1" s="155">
        <f>MARGIN!B7*MARGIN!B8</f>
        <v>2000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1.573</v>
      </c>
      <c r="O2" s="156">
        <f>N2*I2/H2</f>
        <v>45617</v>
      </c>
      <c r="P2" s="203">
        <f>VLOOKUP($A2,[3]futuresATR!$A$2:$F$80,3)</f>
        <v>3.44E-2</v>
      </c>
      <c r="Q2" s="155">
        <f t="shared" ref="Q2:Q11" si="0">P2*I2/H2</f>
        <v>997.6</v>
      </c>
      <c r="R2" s="145">
        <f>MAX(ROUND($R$1/Q2,0),1)</f>
        <v>2</v>
      </c>
      <c r="S2" s="140">
        <f t="shared" ref="S2:S33" si="1">R2*O2</f>
        <v>91234</v>
      </c>
      <c r="T2" s="111">
        <f>IF(R2&gt;$T$1,$T$1,R2)</f>
        <v>2</v>
      </c>
      <c r="U2" s="111">
        <f>T2*2*7</f>
        <v>28</v>
      </c>
      <c r="V2" s="163">
        <f>IF(ROUND(T2*Q2/$R$1,0)&lt;1,0,T2)</f>
        <v>2</v>
      </c>
      <c r="W2" s="163">
        <f>V2*Q2</f>
        <v>1995.2</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VLOOKUP($A3,[3]futuresATR!$A$2:$F$80,2)</f>
        <v>0.74460000000000004</v>
      </c>
      <c r="O3" s="156">
        <f t="shared" ref="O3:O66" si="5">N3*I3/H3</f>
        <v>74460</v>
      </c>
      <c r="P3" s="203">
        <f>VLOOKUP($A3,[3]futuresATR!$A$2:$F$80,3)</f>
        <v>7.9344254999999999E-3</v>
      </c>
      <c r="Q3" s="155">
        <f t="shared" si="0"/>
        <v>793.44254999999998</v>
      </c>
      <c r="R3" s="145">
        <f t="shared" ref="R3:R66" si="6">MAX(ROUND($R$1/Q3,0),1)</f>
        <v>3</v>
      </c>
      <c r="S3" s="140">
        <f t="shared" si="1"/>
        <v>223380</v>
      </c>
      <c r="T3" s="111">
        <f t="shared" ref="T3:T66" si="7">IF(R3&gt;$T$1,$T$1,R3)</f>
        <v>3</v>
      </c>
      <c r="U3" s="111">
        <f t="shared" ref="U3:U66" si="8">T3*2*7</f>
        <v>42</v>
      </c>
      <c r="V3" s="163">
        <f t="shared" ref="V3:V66" si="9">IF(ROUND(T3*Q3/$R$1,0)&lt;1,0,T3)</f>
        <v>3</v>
      </c>
      <c r="W3" s="163">
        <f t="shared" ref="W3:W66" si="10">V3*Q3</f>
        <v>2380.3276500000002</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0.88952935002090394</v>
      </c>
      <c r="I4" s="113">
        <v>200</v>
      </c>
      <c r="J4" s="113">
        <v>0.01</v>
      </c>
      <c r="K4" s="113" t="s">
        <v>299</v>
      </c>
      <c r="L4" s="113" t="s">
        <v>793</v>
      </c>
      <c r="M4" s="149" t="s">
        <v>297</v>
      </c>
      <c r="N4" s="202">
        <f>VLOOKUP($A4,[3]futuresATR!$A$2:$F$80,2)</f>
        <v>439.7</v>
      </c>
      <c r="O4" s="156">
        <f t="shared" si="5"/>
        <v>98861.268599999996</v>
      </c>
      <c r="P4" s="203">
        <f>VLOOKUP($A4,[3]futuresATR!$A$2:$F$80,3)</f>
        <v>6.5475276434999996</v>
      </c>
      <c r="Q4" s="155">
        <f t="shared" si="0"/>
        <v>1472.133020309253</v>
      </c>
      <c r="R4" s="145">
        <f t="shared" si="6"/>
        <v>1</v>
      </c>
      <c r="S4" s="140">
        <f t="shared" si="1"/>
        <v>98861.268599999996</v>
      </c>
      <c r="T4" s="111">
        <f t="shared" si="7"/>
        <v>1</v>
      </c>
      <c r="U4" s="111">
        <f t="shared" si="8"/>
        <v>14</v>
      </c>
      <c r="V4" s="163">
        <f t="shared" si="9"/>
        <v>1</v>
      </c>
      <c r="W4" s="163">
        <f t="shared" si="10"/>
        <v>1472.133020309253</v>
      </c>
      <c r="X4" s="113" t="s">
        <v>911</v>
      </c>
      <c r="Y4" s="113">
        <v>4</v>
      </c>
      <c r="Z4" s="113">
        <v>445.6</v>
      </c>
      <c r="AA4" s="172">
        <v>0</v>
      </c>
      <c r="AB4" s="113" t="s">
        <v>915</v>
      </c>
      <c r="AC4" s="113">
        <v>449.35</v>
      </c>
      <c r="AD4" s="165">
        <v>-3344</v>
      </c>
      <c r="AE4" s="165">
        <v>0</v>
      </c>
      <c r="AF4" s="169">
        <f t="shared" si="2"/>
        <v>-3.75</v>
      </c>
      <c r="AG4" s="145">
        <f t="shared" si="3"/>
        <v>-3372.57</v>
      </c>
      <c r="AH4" s="142">
        <f t="shared" si="4"/>
        <v>28.570000000000164</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v>
      </c>
      <c r="O5" s="156">
        <f t="shared" si="5"/>
        <v>19200</v>
      </c>
      <c r="P5" s="203">
        <f>VLOOKUP($A5,[3]futuresATR!$A$2:$F$80,3)</f>
        <v>0.68141051699999999</v>
      </c>
      <c r="Q5" s="155">
        <f t="shared" si="0"/>
        <v>408.8463102</v>
      </c>
      <c r="R5" s="145">
        <f t="shared" si="6"/>
        <v>5</v>
      </c>
      <c r="S5" s="140">
        <f t="shared" si="1"/>
        <v>96000</v>
      </c>
      <c r="T5" s="111">
        <f t="shared" si="7"/>
        <v>5</v>
      </c>
      <c r="U5" s="111">
        <f t="shared" si="8"/>
        <v>70</v>
      </c>
      <c r="V5" s="163">
        <f t="shared" si="9"/>
        <v>5</v>
      </c>
      <c r="W5" s="163">
        <f t="shared" si="10"/>
        <v>2044.2315510000001</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VLOOKUP($A6,[3]futuresATR!$A$2:$F$80,2)</f>
        <v>1.4673</v>
      </c>
      <c r="O6" s="156">
        <f t="shared" si="5"/>
        <v>91706.25</v>
      </c>
      <c r="P6" s="203">
        <f>VLOOKUP($A6,[3]futuresATR!$A$2:$F$80,3)</f>
        <v>1.6320499499999998E-2</v>
      </c>
      <c r="Q6" s="155">
        <f t="shared" si="0"/>
        <v>1020.0312187499999</v>
      </c>
      <c r="R6" s="145">
        <f t="shared" si="6"/>
        <v>2</v>
      </c>
      <c r="S6" s="140">
        <f t="shared" si="1"/>
        <v>183412.5</v>
      </c>
      <c r="T6" s="111">
        <f t="shared" si="7"/>
        <v>2</v>
      </c>
      <c r="U6" s="111">
        <f t="shared" si="8"/>
        <v>28</v>
      </c>
      <c r="V6" s="163">
        <f t="shared" si="9"/>
        <v>2</v>
      </c>
      <c r="W6" s="163">
        <f t="shared" si="10"/>
        <v>2040.0624374999998</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402.25</v>
      </c>
      <c r="O7" s="156">
        <f t="shared" si="5"/>
        <v>20112.5</v>
      </c>
      <c r="P7" s="203">
        <f>VLOOKUP($A7,[3]futuresATR!$A$2:$F$80,3)</f>
        <v>11.203629725000001</v>
      </c>
      <c r="Q7" s="155">
        <f t="shared" si="0"/>
        <v>560.18148625000003</v>
      </c>
      <c r="R7" s="145">
        <f t="shared" si="6"/>
        <v>4</v>
      </c>
      <c r="S7" s="140">
        <f t="shared" si="1"/>
        <v>80450</v>
      </c>
      <c r="T7" s="111">
        <f t="shared" si="7"/>
        <v>4</v>
      </c>
      <c r="U7" s="111">
        <f t="shared" si="8"/>
        <v>56</v>
      </c>
      <c r="V7" s="163">
        <f t="shared" si="9"/>
        <v>4</v>
      </c>
      <c r="W7" s="163">
        <f t="shared" si="10"/>
        <v>2240.7259450000001</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3146</v>
      </c>
      <c r="O8" s="156">
        <f t="shared" si="5"/>
        <v>31460</v>
      </c>
      <c r="P8" s="203">
        <f>VLOOKUP($A8,[3]futuresATR!$A$2:$F$80,3)</f>
        <v>57.812048588000003</v>
      </c>
      <c r="Q8" s="155">
        <f t="shared" si="0"/>
        <v>578.12048588000005</v>
      </c>
      <c r="R8" s="145">
        <f t="shared" si="6"/>
        <v>3</v>
      </c>
      <c r="S8" s="140">
        <f t="shared" si="1"/>
        <v>94380</v>
      </c>
      <c r="T8" s="111">
        <f t="shared" si="7"/>
        <v>3</v>
      </c>
      <c r="U8" s="111">
        <f t="shared" si="8"/>
        <v>42</v>
      </c>
      <c r="V8" s="163">
        <f t="shared" si="9"/>
        <v>3</v>
      </c>
      <c r="W8" s="163">
        <f t="shared" si="10"/>
        <v>1734.36145764</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VLOOKUP($A9,[3]futuresATR!$A$2:$F$80,2)</f>
        <v>0.78139999999999998</v>
      </c>
      <c r="O9" s="156">
        <f t="shared" si="5"/>
        <v>78140</v>
      </c>
      <c r="P9" s="203">
        <f>VLOOKUP($A9,[3]futuresATR!$A$2:$F$80,3)</f>
        <v>6.7105595000000002E-3</v>
      </c>
      <c r="Q9" s="155">
        <f t="shared" si="0"/>
        <v>671.05595000000005</v>
      </c>
      <c r="R9" s="145">
        <f t="shared" si="6"/>
        <v>3</v>
      </c>
      <c r="S9" s="140">
        <f t="shared" si="1"/>
        <v>234420</v>
      </c>
      <c r="T9" s="111">
        <f t="shared" si="7"/>
        <v>3</v>
      </c>
      <c r="U9" s="111">
        <f t="shared" si="8"/>
        <v>42</v>
      </c>
      <c r="V9" s="163">
        <f t="shared" si="9"/>
        <v>3</v>
      </c>
      <c r="W9" s="163">
        <f t="shared" si="10"/>
        <v>2013.1678500000003</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1.28111</v>
      </c>
      <c r="I10" s="148">
        <v>1000</v>
      </c>
      <c r="J10" s="113">
        <v>0.01</v>
      </c>
      <c r="K10" s="113" t="s">
        <v>1223</v>
      </c>
      <c r="L10" s="113" t="s">
        <v>312</v>
      </c>
      <c r="M10" s="149" t="s">
        <v>493</v>
      </c>
      <c r="N10" s="202">
        <f>VLOOKUP($A10,[3]futuresATR!$A$2:$F$80,2)</f>
        <v>145.72</v>
      </c>
      <c r="O10" s="156">
        <f t="shared" si="5"/>
        <v>113745.11166098149</v>
      </c>
      <c r="P10" s="203">
        <f>VLOOKUP($A10,[3]futuresATR!$A$2:$F$80,3)</f>
        <v>0.64350070699999995</v>
      </c>
      <c r="Q10" s="155">
        <f t="shared" si="0"/>
        <v>502.29933963516009</v>
      </c>
      <c r="R10" s="145">
        <f t="shared" si="6"/>
        <v>4</v>
      </c>
      <c r="S10" s="140">
        <f t="shared" si="1"/>
        <v>454980.44664392597</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49.85</v>
      </c>
      <c r="O11" s="156">
        <f t="shared" si="5"/>
        <v>49850</v>
      </c>
      <c r="P11" s="203">
        <f>VLOOKUP($A11,[3]futuresATR!$A$2:$F$80,3)</f>
        <v>1.3394623624999999</v>
      </c>
      <c r="Q11" s="155">
        <f t="shared" si="0"/>
        <v>1339.4623624999999</v>
      </c>
      <c r="R11" s="145">
        <f t="shared" si="6"/>
        <v>1</v>
      </c>
      <c r="S11" s="140">
        <f t="shared" si="1"/>
        <v>49850</v>
      </c>
      <c r="T11" s="111">
        <f t="shared" si="7"/>
        <v>1</v>
      </c>
      <c r="U11" s="111">
        <f t="shared" si="8"/>
        <v>14</v>
      </c>
      <c r="V11" s="163">
        <f t="shared" si="9"/>
        <v>1</v>
      </c>
      <c r="W11" s="163">
        <f t="shared" si="10"/>
        <v>1339.4623624999999</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64.39</v>
      </c>
      <c r="O12" s="176">
        <f>N12*I12/H12*100</f>
        <v>32195</v>
      </c>
      <c r="P12" s="203">
        <f>VLOOKUP($A12,[3]futuresATR!$A$2:$F$80,3)</f>
        <v>1.2944427409999999</v>
      </c>
      <c r="Q12" s="160">
        <f>P12*I12/H12*100</f>
        <v>647.22137049999992</v>
      </c>
      <c r="R12" s="145">
        <f t="shared" si="6"/>
        <v>3</v>
      </c>
      <c r="S12" s="140">
        <f t="shared" si="1"/>
        <v>96585</v>
      </c>
      <c r="T12" s="111">
        <f t="shared" si="7"/>
        <v>3</v>
      </c>
      <c r="U12" s="111">
        <f t="shared" si="8"/>
        <v>42</v>
      </c>
      <c r="V12" s="163">
        <f t="shared" si="9"/>
        <v>3</v>
      </c>
      <c r="W12" s="163">
        <f t="shared" si="10"/>
        <v>1941.6641114999998</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VLOOKUP($A13,[3]futuresATR!$A$2:$F$80,2)</f>
        <v>1.1294</v>
      </c>
      <c r="O13" s="156">
        <f t="shared" si="5"/>
        <v>141175</v>
      </c>
      <c r="P13" s="203">
        <f>VLOOKUP($A13,[3]futuresATR!$A$2:$F$80,3)</f>
        <v>8.9168330000000007E-3</v>
      </c>
      <c r="Q13" s="155">
        <f t="shared" ref="Q13:Q33" si="11">P13*I13/H13</f>
        <v>1114.6041250000001</v>
      </c>
      <c r="R13" s="145">
        <f t="shared" si="6"/>
        <v>2</v>
      </c>
      <c r="S13" s="140">
        <f t="shared" si="1"/>
        <v>282350</v>
      </c>
      <c r="T13" s="111">
        <f t="shared" si="7"/>
        <v>2</v>
      </c>
      <c r="U13" s="111">
        <f t="shared" si="8"/>
        <v>28</v>
      </c>
      <c r="V13" s="163">
        <f t="shared" si="9"/>
        <v>2</v>
      </c>
      <c r="W13" s="163">
        <f t="shared" si="10"/>
        <v>2229.2082500000001</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94.061000000000007</v>
      </c>
      <c r="O14" s="156">
        <f t="shared" si="5"/>
        <v>94061</v>
      </c>
      <c r="P14" s="203">
        <f>VLOOKUP($A14,[3]futuresATR!$A$2:$F$80,3)</f>
        <v>0.65023865449999996</v>
      </c>
      <c r="Q14" s="155">
        <f t="shared" si="11"/>
        <v>650.23865449999994</v>
      </c>
      <c r="R14" s="145">
        <f t="shared" si="6"/>
        <v>3</v>
      </c>
      <c r="S14" s="140">
        <f t="shared" si="1"/>
        <v>282183</v>
      </c>
      <c r="T14" s="111">
        <f t="shared" si="7"/>
        <v>3</v>
      </c>
      <c r="U14" s="111">
        <f t="shared" si="8"/>
        <v>42</v>
      </c>
      <c r="V14" s="163">
        <f t="shared" si="9"/>
        <v>3</v>
      </c>
      <c r="W14" s="163">
        <f t="shared" si="10"/>
        <v>1950.7159634999998</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0.88952935002090394</v>
      </c>
      <c r="I15" s="132">
        <v>1000</v>
      </c>
      <c r="J15">
        <v>0.01</v>
      </c>
      <c r="K15" t="s">
        <v>1223</v>
      </c>
      <c r="L15" t="s">
        <v>812</v>
      </c>
      <c r="M15" s="134" t="s">
        <v>571</v>
      </c>
      <c r="N15" s="202">
        <f>VLOOKUP($A15,[3]futuresATR!$A$2:$F$80,2)</f>
        <v>164.44</v>
      </c>
      <c r="O15" s="156">
        <f t="shared" si="5"/>
        <v>184861.80360000001</v>
      </c>
      <c r="P15" s="203">
        <f>VLOOKUP($A15,[3]futuresATR!$A$2:$F$80,3)</f>
        <v>0.55866997149999997</v>
      </c>
      <c r="Q15" s="155">
        <f t="shared" si="11"/>
        <v>628.05119526058502</v>
      </c>
      <c r="R15" s="145">
        <f t="shared" si="6"/>
        <v>3</v>
      </c>
      <c r="S15" s="140">
        <f t="shared" si="1"/>
        <v>554585.41080000007</v>
      </c>
      <c r="T15" s="111">
        <f t="shared" si="7"/>
        <v>3</v>
      </c>
      <c r="U15" s="111">
        <f t="shared" si="8"/>
        <v>42</v>
      </c>
      <c r="V15" s="163">
        <f t="shared" si="9"/>
        <v>3</v>
      </c>
      <c r="W15" s="163">
        <f t="shared" si="10"/>
        <v>1884.1535857817551</v>
      </c>
      <c r="X15" t="s">
        <v>912</v>
      </c>
      <c r="Y15">
        <v>2</v>
      </c>
      <c r="Z15">
        <v>162.88999999999999</v>
      </c>
      <c r="AA15" s="138">
        <v>0.01</v>
      </c>
      <c r="AB15" s="135">
        <v>1E-4</v>
      </c>
      <c r="AC15">
        <v>162.9</v>
      </c>
      <c r="AD15" s="109">
        <v>22</v>
      </c>
      <c r="AE15" s="109">
        <v>0</v>
      </c>
      <c r="AF15" s="169">
        <f t="shared" si="2"/>
        <v>-1.0000000000019327E-2</v>
      </c>
      <c r="AG15" s="145">
        <f t="shared" si="3"/>
        <v>-22.483800000043455</v>
      </c>
      <c r="AH15" s="142">
        <f t="shared" si="4"/>
        <v>0.48380000004345547</v>
      </c>
    </row>
    <row r="16" spans="1:34" ht="15.75" thickBot="1" x14ac:dyDescent="0.3">
      <c r="A16" s="5" t="s">
        <v>323</v>
      </c>
      <c r="B16" t="s">
        <v>324</v>
      </c>
      <c r="C16" s="158" t="s">
        <v>323</v>
      </c>
      <c r="D16" t="s">
        <v>535</v>
      </c>
      <c r="E16" t="s">
        <v>791</v>
      </c>
      <c r="F16" t="s">
        <v>811</v>
      </c>
      <c r="G16" t="s">
        <v>478</v>
      </c>
      <c r="H16">
        <f>VLOOKUP(G16,MARGIN!$E$1:$F$9,2)</f>
        <v>0.88952935002090394</v>
      </c>
      <c r="I16" s="132">
        <v>1000</v>
      </c>
      <c r="J16">
        <v>0.01</v>
      </c>
      <c r="K16" t="s">
        <v>1223</v>
      </c>
      <c r="L16" t="s">
        <v>813</v>
      </c>
      <c r="M16" s="134" t="s">
        <v>569</v>
      </c>
      <c r="N16" s="202">
        <f>VLOOKUP($A16,[3]futuresATR!$A$2:$F$80,2)</f>
        <v>132.94999999999999</v>
      </c>
      <c r="O16" s="156">
        <f t="shared" si="5"/>
        <v>149461.06049999999</v>
      </c>
      <c r="P16" s="203">
        <f>VLOOKUP($A16,[3]futuresATR!$A$2:$F$80,3)</f>
        <v>0.1488975105</v>
      </c>
      <c r="Q16" s="155">
        <f t="shared" si="11"/>
        <v>167.38909232899502</v>
      </c>
      <c r="R16" s="145">
        <f t="shared" si="6"/>
        <v>12</v>
      </c>
      <c r="S16" s="140">
        <f t="shared" si="1"/>
        <v>1793532.7259999998</v>
      </c>
      <c r="T16" s="111">
        <f t="shared" si="7"/>
        <v>12</v>
      </c>
      <c r="U16" s="111">
        <f t="shared" si="8"/>
        <v>168</v>
      </c>
      <c r="V16" s="163">
        <f t="shared" si="9"/>
        <v>12</v>
      </c>
      <c r="W16" s="163">
        <f t="shared" si="10"/>
        <v>2008.6691079479401</v>
      </c>
      <c r="X16" t="s">
        <v>911</v>
      </c>
      <c r="Y16">
        <v>7</v>
      </c>
      <c r="Z16">
        <v>132.27000000000001</v>
      </c>
      <c r="AA16" s="138">
        <v>0.02</v>
      </c>
      <c r="AB16" s="135">
        <v>2.0000000000000001E-4</v>
      </c>
      <c r="AC16">
        <v>132.29</v>
      </c>
      <c r="AD16" s="109">
        <v>-156</v>
      </c>
      <c r="AE16" s="109">
        <v>0</v>
      </c>
      <c r="AF16" s="169">
        <f t="shared" si="2"/>
        <v>-1.999999999998181E-2</v>
      </c>
      <c r="AG16" s="145">
        <f t="shared" si="3"/>
        <v>-157.38659999985686</v>
      </c>
      <c r="AH16" s="142">
        <f t="shared" si="4"/>
        <v>1.3865999998568554</v>
      </c>
    </row>
    <row r="17" spans="1:34" ht="15.75" thickBot="1" x14ac:dyDescent="0.3">
      <c r="A17" s="5" t="s">
        <v>325</v>
      </c>
      <c r="B17" t="s">
        <v>326</v>
      </c>
      <c r="C17" s="158" t="s">
        <v>325</v>
      </c>
      <c r="D17" t="s">
        <v>535</v>
      </c>
      <c r="E17" t="s">
        <v>791</v>
      </c>
      <c r="F17" t="s">
        <v>811</v>
      </c>
      <c r="G17" t="s">
        <v>478</v>
      </c>
      <c r="H17">
        <f>VLOOKUP(G17,MARGIN!$E$1:$F$9,2)</f>
        <v>0.88952935002090394</v>
      </c>
      <c r="I17" s="132">
        <v>1000</v>
      </c>
      <c r="J17">
        <v>1E-3</v>
      </c>
      <c r="K17" t="s">
        <v>1223</v>
      </c>
      <c r="L17" t="s">
        <v>814</v>
      </c>
      <c r="M17" s="134" t="s">
        <v>573</v>
      </c>
      <c r="N17" s="202">
        <f>VLOOKUP($A17,[3]futuresATR!$A$2:$F$80,2)</f>
        <v>111.92</v>
      </c>
      <c r="O17" s="156">
        <f t="shared" si="5"/>
        <v>125819.34480000001</v>
      </c>
      <c r="P17" s="203">
        <f>VLOOKUP($A17,[3]futuresATR!$A$2:$F$80,3)</f>
        <v>3.6741288499999997E-2</v>
      </c>
      <c r="Q17" s="155">
        <f t="shared" si="11"/>
        <v>41.304189118814996</v>
      </c>
      <c r="R17" s="145">
        <f t="shared" si="6"/>
        <v>48</v>
      </c>
      <c r="S17" s="140">
        <f t="shared" si="1"/>
        <v>6039328.5504000001</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-404.70839999991949</v>
      </c>
      <c r="AH17" s="142">
        <f t="shared" si="4"/>
        <v>-2.291600000080507</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VLOOKUP($A18,[3]futuresATR!$A$2:$F$80,2)</f>
        <v>99.185000000000002</v>
      </c>
      <c r="O18" s="156">
        <f t="shared" si="5"/>
        <v>247962.5</v>
      </c>
      <c r="P18" s="203">
        <f>VLOOKUP($A18,[3]futuresATR!$A$2:$F$80,3)</f>
        <v>4.0750000000000001E-2</v>
      </c>
      <c r="Q18" s="155">
        <f t="shared" si="11"/>
        <v>101.875</v>
      </c>
      <c r="R18" s="145">
        <f t="shared" si="6"/>
        <v>20</v>
      </c>
      <c r="S18" s="140">
        <f t="shared" si="1"/>
        <v>4959250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1490.3</v>
      </c>
      <c r="O19" s="156">
        <f t="shared" si="5"/>
        <v>149030</v>
      </c>
      <c r="P19" s="203">
        <f>VLOOKUP($A19,[3]futuresATR!$A$2:$F$80,3)</f>
        <v>15.2661949185</v>
      </c>
      <c r="Q19" s="155">
        <f t="shared" si="11"/>
        <v>1526.61949185</v>
      </c>
      <c r="R19" s="145">
        <f t="shared" si="6"/>
        <v>1</v>
      </c>
      <c r="S19" s="140">
        <f t="shared" si="1"/>
        <v>149030</v>
      </c>
      <c r="T19" s="111">
        <f t="shared" si="7"/>
        <v>1</v>
      </c>
      <c r="U19" s="111">
        <f t="shared" si="8"/>
        <v>14</v>
      </c>
      <c r="V19" s="163">
        <f t="shared" si="9"/>
        <v>1</v>
      </c>
      <c r="W19" s="163">
        <f t="shared" si="10"/>
        <v>1526.61949185</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2080.5</v>
      </c>
      <c r="O20" s="156">
        <f t="shared" si="5"/>
        <v>104025</v>
      </c>
      <c r="P20" s="203">
        <f>VLOOKUP($A20,[3]futuresATR!$A$2:$F$80,3)</f>
        <v>17.628010740000001</v>
      </c>
      <c r="Q20" s="155">
        <f t="shared" si="11"/>
        <v>881.40053699999999</v>
      </c>
      <c r="R20" s="145">
        <f t="shared" si="6"/>
        <v>2</v>
      </c>
      <c r="S20" s="140">
        <f t="shared" si="1"/>
        <v>208050</v>
      </c>
      <c r="T20" s="111">
        <f t="shared" si="7"/>
        <v>2</v>
      </c>
      <c r="U20" s="111">
        <f t="shared" si="8"/>
        <v>28</v>
      </c>
      <c r="V20" s="163">
        <f t="shared" si="9"/>
        <v>2</v>
      </c>
      <c r="W20" s="163">
        <f t="shared" si="10"/>
        <v>1762.801074</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139.27500000000001</v>
      </c>
      <c r="O21" s="156">
        <f t="shared" si="5"/>
        <v>69637.5</v>
      </c>
      <c r="P21" s="203">
        <f>VLOOKUP($A21,[3]futuresATR!$A$2:$F$80,3)</f>
        <v>2.895</v>
      </c>
      <c r="Q21" s="155">
        <f t="shared" si="11"/>
        <v>1447.5</v>
      </c>
      <c r="R21" s="145">
        <f t="shared" si="6"/>
        <v>1</v>
      </c>
      <c r="S21" s="140">
        <f t="shared" si="1"/>
        <v>69637.5</v>
      </c>
      <c r="T21" s="111">
        <f t="shared" si="7"/>
        <v>1</v>
      </c>
      <c r="U21" s="111">
        <f t="shared" si="8"/>
        <v>14</v>
      </c>
      <c r="V21" s="163">
        <f t="shared" si="9"/>
        <v>1</v>
      </c>
      <c r="W21" s="163">
        <f t="shared" si="10"/>
        <v>1447.5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0.88952935002090394</v>
      </c>
      <c r="I22">
        <v>10</v>
      </c>
      <c r="J22">
        <v>0.1</v>
      </c>
      <c r="K22" t="s">
        <v>299</v>
      </c>
      <c r="L22" t="s">
        <v>491</v>
      </c>
      <c r="M22" s="134" t="s">
        <v>490</v>
      </c>
      <c r="N22" s="202">
        <f>VLOOKUP($A22,[3]futuresATR!$A$2:$F$80,2)</f>
        <v>4362.5</v>
      </c>
      <c r="O22" s="156">
        <f t="shared" si="5"/>
        <v>49042.78875</v>
      </c>
      <c r="P22" s="203">
        <f>VLOOKUP($A22,[3]futuresATR!$A$2:$F$80,3)</f>
        <v>65.034535627500006</v>
      </c>
      <c r="Q22" s="155">
        <f t="shared" si="11"/>
        <v>731.11174607079238</v>
      </c>
      <c r="R22" s="145">
        <f t="shared" si="6"/>
        <v>3</v>
      </c>
      <c r="S22" s="140">
        <f t="shared" si="1"/>
        <v>147128.36624999999</v>
      </c>
      <c r="T22" s="111">
        <f t="shared" si="7"/>
        <v>3</v>
      </c>
      <c r="U22" s="111">
        <f t="shared" si="8"/>
        <v>42</v>
      </c>
      <c r="V22" s="163">
        <f t="shared" si="9"/>
        <v>3</v>
      </c>
      <c r="W22" s="163">
        <f t="shared" si="10"/>
        <v>2193.3352382123771</v>
      </c>
      <c r="X22" t="s">
        <v>911</v>
      </c>
      <c r="Y22">
        <v>16</v>
      </c>
      <c r="Z22">
        <v>4440.5</v>
      </c>
      <c r="AA22" s="138">
        <v>-2</v>
      </c>
      <c r="AB22" t="s">
        <v>921</v>
      </c>
      <c r="AC22">
        <v>4438.5</v>
      </c>
      <c r="AD22" s="109">
        <v>358</v>
      </c>
      <c r="AE22" s="109">
        <v>0</v>
      </c>
      <c r="AF22" s="169">
        <f t="shared" si="2"/>
        <v>2</v>
      </c>
      <c r="AG22" s="145">
        <f t="shared" si="3"/>
        <v>359.74079999999998</v>
      </c>
      <c r="AH22" s="142">
        <f t="shared" si="4"/>
        <v>1.7407999999999788</v>
      </c>
    </row>
    <row r="23" spans="1:34" ht="15.75" thickBot="1" x14ac:dyDescent="0.3">
      <c r="A23" s="5" t="s">
        <v>338</v>
      </c>
      <c r="B23" s="186" t="s">
        <v>1202</v>
      </c>
      <c r="C23" s="158" t="s">
        <v>338</v>
      </c>
      <c r="D23" t="s">
        <v>535</v>
      </c>
      <c r="E23" t="s">
        <v>791</v>
      </c>
      <c r="F23" t="s">
        <v>1203</v>
      </c>
      <c r="G23" t="s">
        <v>478</v>
      </c>
      <c r="H23">
        <f>VLOOKUP(G23,MARGIN!$E$1:$F$9,2)</f>
        <v>0.88952935002090394</v>
      </c>
      <c r="I23">
        <v>5</v>
      </c>
      <c r="J23">
        <v>0.1</v>
      </c>
      <c r="K23" t="s">
        <v>299</v>
      </c>
      <c r="L23" t="s">
        <v>825</v>
      </c>
      <c r="M23" s="134" t="s">
        <v>672</v>
      </c>
      <c r="N23" s="202">
        <f>VLOOKUP($A23,[3]futuresATR!$A$2:$F$80,2)</f>
        <v>10029.5</v>
      </c>
      <c r="O23" s="156">
        <f t="shared" si="5"/>
        <v>56375.318025</v>
      </c>
      <c r="P23" s="203">
        <f>VLOOKUP($A23,[3]futuresATR!$A$2:$F$80,3)</f>
        <v>164.10280396499999</v>
      </c>
      <c r="Q23" s="155">
        <f t="shared" si="11"/>
        <v>922.41365594706679</v>
      </c>
      <c r="R23" s="145">
        <f t="shared" si="6"/>
        <v>2</v>
      </c>
      <c r="S23" s="140">
        <f t="shared" si="1"/>
        <v>112750.63605</v>
      </c>
      <c r="T23" s="111">
        <f t="shared" si="7"/>
        <v>2</v>
      </c>
      <c r="U23" s="111">
        <f t="shared" si="8"/>
        <v>28</v>
      </c>
      <c r="V23" s="163">
        <f t="shared" si="9"/>
        <v>2</v>
      </c>
      <c r="W23" s="163">
        <f t="shared" si="10"/>
        <v>1844.8273118941336</v>
      </c>
      <c r="X23" t="s">
        <v>911</v>
      </c>
      <c r="Y23">
        <v>1</v>
      </c>
      <c r="Z23">
        <v>10177</v>
      </c>
      <c r="AA23" s="138">
        <v>0</v>
      </c>
      <c r="AB23" s="141" t="s">
        <v>915</v>
      </c>
      <c r="AC23">
        <v>10255</v>
      </c>
      <c r="AD23" s="109">
        <v>-2174</v>
      </c>
      <c r="AE23" s="109">
        <v>0</v>
      </c>
      <c r="AF23" s="169">
        <f t="shared" si="2"/>
        <v>-78</v>
      </c>
      <c r="AG23" s="145">
        <f t="shared" si="3"/>
        <v>-438.4341</v>
      </c>
      <c r="AH23" s="142">
        <f t="shared" si="4"/>
        <v>-1735.5659000000001</v>
      </c>
    </row>
    <row r="24" spans="1:34" s="1" customFormat="1" ht="15.75" thickBot="1" x14ac:dyDescent="0.3">
      <c r="A24" s="5" t="s">
        <v>340</v>
      </c>
      <c r="B24" s="113" t="s">
        <v>341</v>
      </c>
      <c r="C24" s="158" t="s">
        <v>340</v>
      </c>
      <c r="D24" s="113" t="s">
        <v>822</v>
      </c>
      <c r="E24" s="113" t="s">
        <v>791</v>
      </c>
      <c r="F24" s="113" t="s">
        <v>826</v>
      </c>
      <c r="G24" s="113" t="s">
        <v>478</v>
      </c>
      <c r="H24">
        <f>VLOOKUP(G24,MARGIN!$E$1:$F$9,2)</f>
        <v>0.88952935002090394</v>
      </c>
      <c r="I24" s="148">
        <v>2500</v>
      </c>
      <c r="J24" s="113">
        <v>1E-3</v>
      </c>
      <c r="K24" s="113" t="s">
        <v>1223</v>
      </c>
      <c r="L24" s="113" t="s">
        <v>827</v>
      </c>
      <c r="M24" s="149" t="s">
        <v>577</v>
      </c>
      <c r="N24" s="202">
        <f>VLOOKUP($A24,[3]futuresATR!$A$2:$F$80,2)</f>
        <v>100.295</v>
      </c>
      <c r="O24" s="156">
        <f t="shared" si="5"/>
        <v>281876.59012499999</v>
      </c>
      <c r="P24" s="203">
        <f>VLOOKUP($A24,[3]futuresATR!$A$2:$F$80,3)</f>
        <v>1.125E-2</v>
      </c>
      <c r="Q24" s="155">
        <f t="shared" si="11"/>
        <v>31.617843749999999</v>
      </c>
      <c r="R24" s="145">
        <f t="shared" si="6"/>
        <v>63</v>
      </c>
      <c r="S24" s="140">
        <f t="shared" si="1"/>
        <v>17758225.177875001</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2107.8562500000799</v>
      </c>
      <c r="AH24" s="142">
        <f t="shared" si="4"/>
        <v>7.8562500000798536</v>
      </c>
    </row>
    <row r="25" spans="1:34" x14ac:dyDescent="0.25">
      <c r="A25" s="5" t="s">
        <v>342</v>
      </c>
      <c r="B25" s="113" t="s">
        <v>343</v>
      </c>
      <c r="C25" s="158" t="s">
        <v>342</v>
      </c>
      <c r="D25" s="113" t="s">
        <v>822</v>
      </c>
      <c r="E25" s="113" t="s">
        <v>791</v>
      </c>
      <c r="F25" s="113" t="s">
        <v>828</v>
      </c>
      <c r="G25" s="113" t="s">
        <v>465</v>
      </c>
      <c r="H25">
        <f>VLOOKUP(G25,MARGIN!$E$1:$F$9,2)</f>
        <v>0.68195147233322873</v>
      </c>
      <c r="I25" s="113">
        <v>10</v>
      </c>
      <c r="J25" s="113">
        <v>0.1</v>
      </c>
      <c r="K25" s="113" t="s">
        <v>299</v>
      </c>
      <c r="L25" s="113" t="s">
        <v>829</v>
      </c>
      <c r="M25" s="149" t="s">
        <v>600</v>
      </c>
      <c r="N25" s="202">
        <f>VLOOKUP($A25,[3]futuresATR!$A$2:$F$80,2)</f>
        <v>6193</v>
      </c>
      <c r="O25" s="156">
        <f t="shared" si="5"/>
        <v>90812.913400000005</v>
      </c>
      <c r="P25" s="203">
        <f>VLOOKUP($A25,[3]futuresATR!$A$2:$F$80,3)</f>
        <v>89.463532322000006</v>
      </c>
      <c r="Q25" s="155">
        <f t="shared" si="11"/>
        <v>1311.8753452633437</v>
      </c>
      <c r="R25" s="145">
        <f t="shared" si="6"/>
        <v>2</v>
      </c>
      <c r="S25" s="140">
        <f t="shared" si="1"/>
        <v>181625.82680000001</v>
      </c>
      <c r="T25" s="111">
        <f t="shared" si="7"/>
        <v>2</v>
      </c>
      <c r="U25" s="111">
        <f t="shared" si="8"/>
        <v>28</v>
      </c>
      <c r="V25" s="163">
        <f t="shared" si="9"/>
        <v>2</v>
      </c>
      <c r="W25" s="163">
        <f t="shared" si="10"/>
        <v>2623.7506905266873</v>
      </c>
      <c r="X25" s="113" t="s">
        <v>911</v>
      </c>
      <c r="Y25" s="113">
        <v>3</v>
      </c>
      <c r="Z25" s="113">
        <v>6187</v>
      </c>
      <c r="AA25" s="113" t="s">
        <v>1150</v>
      </c>
      <c r="AB25" s="113" t="s">
        <v>915</v>
      </c>
      <c r="AC25" s="113">
        <v>6211.5</v>
      </c>
      <c r="AD25" s="165">
        <v>-1058</v>
      </c>
      <c r="AE25" s="165">
        <v>0</v>
      </c>
      <c r="AF25" s="169">
        <f t="shared" si="2"/>
        <v>-24.5</v>
      </c>
      <c r="AG25" s="145">
        <f t="shared" si="3"/>
        <v>-1077.7893000000001</v>
      </c>
      <c r="AH25" s="142">
        <f t="shared" si="4"/>
        <v>19.789300000000139</v>
      </c>
    </row>
    <row r="26" spans="1:34" ht="15.75" thickBot="1" x14ac:dyDescent="0.3">
      <c r="A26" s="5" t="s">
        <v>344</v>
      </c>
      <c r="B26" s="113" t="s">
        <v>345</v>
      </c>
      <c r="C26" s="158" t="s">
        <v>344</v>
      </c>
      <c r="D26" s="113" t="s">
        <v>822</v>
      </c>
      <c r="E26" s="113" t="s">
        <v>791</v>
      </c>
      <c r="F26" s="113" t="s">
        <v>830</v>
      </c>
      <c r="G26" s="113" t="s">
        <v>465</v>
      </c>
      <c r="H26">
        <f>VLOOKUP(G26,MARGIN!$E$1:$F$9,2)</f>
        <v>0.68195147233322873</v>
      </c>
      <c r="I26" s="148">
        <v>1000</v>
      </c>
      <c r="J26" s="113">
        <v>0.01</v>
      </c>
      <c r="K26" s="113" t="s">
        <v>1223</v>
      </c>
      <c r="L26" s="113" t="s">
        <v>831</v>
      </c>
      <c r="M26" s="149" t="s">
        <v>605</v>
      </c>
      <c r="N26" s="202">
        <f>VLOOKUP($A26,[3]futuresATR!$A$2:$F$80,2)</f>
        <v>124.58</v>
      </c>
      <c r="O26" s="156">
        <f t="shared" si="5"/>
        <v>182681.62040000001</v>
      </c>
      <c r="P26" s="203">
        <f>VLOOKUP($A26,[3]futuresATR!$A$2:$F$80,3)</f>
        <v>0.63771525849999999</v>
      </c>
      <c r="Q26" s="155">
        <f t="shared" si="11"/>
        <v>935.1329007592301</v>
      </c>
      <c r="R26" s="145">
        <f t="shared" si="6"/>
        <v>2</v>
      </c>
      <c r="S26" s="140">
        <f t="shared" si="1"/>
        <v>365363.24080000003</v>
      </c>
      <c r="T26" s="111">
        <f t="shared" si="7"/>
        <v>2</v>
      </c>
      <c r="U26" s="111">
        <f t="shared" si="8"/>
        <v>28</v>
      </c>
      <c r="V26" s="163">
        <f t="shared" si="9"/>
        <v>2</v>
      </c>
      <c r="W26" s="163">
        <f t="shared" si="10"/>
        <v>1870.2658015184602</v>
      </c>
      <c r="X26" s="113" t="s">
        <v>912</v>
      </c>
      <c r="Y26" s="113">
        <v>3</v>
      </c>
      <c r="Z26" s="113">
        <v>123.47</v>
      </c>
      <c r="AA26" s="113" t="s">
        <v>1150</v>
      </c>
      <c r="AB26" s="113" t="s">
        <v>915</v>
      </c>
      <c r="AC26" s="113">
        <v>123.83</v>
      </c>
      <c r="AD26" s="165">
        <v>1557</v>
      </c>
      <c r="AE26" s="165">
        <v>0</v>
      </c>
      <c r="AF26" s="169">
        <f t="shared" si="2"/>
        <v>-0.35999999999999943</v>
      </c>
      <c r="AG26" s="145">
        <f t="shared" si="3"/>
        <v>-1583.6903999999975</v>
      </c>
      <c r="AH26" s="142">
        <f t="shared" si="4"/>
        <v>26.690399999997453</v>
      </c>
    </row>
    <row r="27" spans="1:34" ht="15.75" thickBot="1" x14ac:dyDescent="0.3">
      <c r="A27" s="5" t="s">
        <v>346</v>
      </c>
      <c r="B27" s="113" t="s">
        <v>347</v>
      </c>
      <c r="C27" s="158" t="s">
        <v>346</v>
      </c>
      <c r="D27" s="113" t="s">
        <v>822</v>
      </c>
      <c r="E27" s="113" t="s">
        <v>791</v>
      </c>
      <c r="F27" s="113" t="s">
        <v>832</v>
      </c>
      <c r="G27" s="113" t="s">
        <v>465</v>
      </c>
      <c r="H27">
        <f>VLOOKUP(G27,MARGIN!$E$1:$F$9,2)</f>
        <v>0.68195147233322873</v>
      </c>
      <c r="I27" s="148">
        <v>1250</v>
      </c>
      <c r="J27" s="113">
        <v>0.01</v>
      </c>
      <c r="K27" s="113" t="s">
        <v>1223</v>
      </c>
      <c r="L27" s="113" t="s">
        <v>833</v>
      </c>
      <c r="M27" s="149" t="s">
        <v>462</v>
      </c>
      <c r="N27" s="202">
        <f>VLOOKUP($A27,[3]futuresATR!$A$2:$F$80,2)</f>
        <v>99.41</v>
      </c>
      <c r="O27" s="156">
        <f t="shared" si="5"/>
        <v>182216.04475</v>
      </c>
      <c r="P27" s="203">
        <f>VLOOKUP($A27,[3]futuresATR!$A$2:$F$80,3)</f>
        <v>2.9499999999999998E-2</v>
      </c>
      <c r="Q27" s="155">
        <f t="shared" si="11"/>
        <v>54.072762500000003</v>
      </c>
      <c r="R27" s="145">
        <f t="shared" si="6"/>
        <v>37</v>
      </c>
      <c r="S27" s="140">
        <f t="shared" si="1"/>
        <v>6741993.6557499999</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916.4875000004688</v>
      </c>
      <c r="AH27" s="142">
        <f t="shared" si="4"/>
        <v>15.487500000468799</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VLOOKUP($A28,[3]futuresATR!$A$2:$F$80,2)</f>
        <v>121.1484375</v>
      </c>
      <c r="O28" s="156">
        <f t="shared" si="5"/>
        <v>121148.4375</v>
      </c>
      <c r="P28" s="203">
        <f>VLOOKUP($A28,[3]futuresATR!$A$2:$F$80,3)</f>
        <v>0.30265668550000002</v>
      </c>
      <c r="Q28" s="155">
        <f t="shared" si="11"/>
        <v>302.65668550000004</v>
      </c>
      <c r="R28" s="145">
        <f t="shared" si="6"/>
        <v>7</v>
      </c>
      <c r="S28" s="140">
        <f t="shared" si="1"/>
        <v>848039.0625</v>
      </c>
      <c r="T28" s="111">
        <f t="shared" si="7"/>
        <v>7</v>
      </c>
      <c r="U28" s="111">
        <f t="shared" si="8"/>
        <v>98</v>
      </c>
      <c r="V28" s="163">
        <f t="shared" si="9"/>
        <v>7</v>
      </c>
      <c r="W28" s="163">
        <f t="shared" si="10"/>
        <v>2118.5967985000002</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1272.5</v>
      </c>
      <c r="O29" s="156">
        <f t="shared" si="5"/>
        <v>127250</v>
      </c>
      <c r="P29" s="203">
        <f>VLOOKUP($A29,[3]futuresATR!$A$2:$F$80,3)</f>
        <v>17.745000000000001</v>
      </c>
      <c r="Q29" s="155">
        <f t="shared" si="11"/>
        <v>1774.5</v>
      </c>
      <c r="R29" s="145">
        <f t="shared" si="6"/>
        <v>1</v>
      </c>
      <c r="S29" s="140">
        <f t="shared" si="1"/>
        <v>127250</v>
      </c>
      <c r="T29" s="111">
        <f t="shared" si="7"/>
        <v>1</v>
      </c>
      <c r="U29" s="111">
        <f t="shared" si="8"/>
        <v>14</v>
      </c>
      <c r="V29" s="163">
        <f t="shared" si="9"/>
        <v>1</v>
      </c>
      <c r="W29" s="163">
        <f t="shared" si="10"/>
        <v>1774.5</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8538</v>
      </c>
      <c r="O30" s="156">
        <f t="shared" si="5"/>
        <v>54942.084942084948</v>
      </c>
      <c r="P30" s="203">
        <f>VLOOKUP($A30,[3]futuresATR!$A$2:$F$80,3)</f>
        <v>173.70472440899999</v>
      </c>
      <c r="Q30" s="155">
        <f t="shared" si="11"/>
        <v>1117.7910193629345</v>
      </c>
      <c r="R30" s="145">
        <f t="shared" si="6"/>
        <v>2</v>
      </c>
      <c r="S30" s="140">
        <f t="shared" si="1"/>
        <v>109884.1698841699</v>
      </c>
      <c r="T30" s="111">
        <f t="shared" si="7"/>
        <v>2</v>
      </c>
      <c r="U30" s="111">
        <f t="shared" si="8"/>
        <v>28</v>
      </c>
      <c r="V30" s="163">
        <f t="shared" si="9"/>
        <v>2</v>
      </c>
      <c r="W30" s="163">
        <f t="shared" si="10"/>
        <v>2235.5820387258691</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211.6</v>
      </c>
      <c r="O31" s="156">
        <f t="shared" si="5"/>
        <v>52900</v>
      </c>
      <c r="P31" s="203">
        <f>VLOOKUP($A31,[3]futuresATR!$A$2:$F$80,3)</f>
        <v>4.3849999999999998</v>
      </c>
      <c r="Q31" s="155">
        <f t="shared" si="11"/>
        <v>1096.25</v>
      </c>
      <c r="R31" s="145">
        <f t="shared" si="6"/>
        <v>2</v>
      </c>
      <c r="S31" s="140">
        <f t="shared" si="1"/>
        <v>105800</v>
      </c>
      <c r="T31" s="111">
        <f t="shared" si="7"/>
        <v>2</v>
      </c>
      <c r="U31" s="111">
        <f t="shared" si="8"/>
        <v>28</v>
      </c>
      <c r="V31" s="163">
        <f t="shared" si="9"/>
        <v>2</v>
      </c>
      <c r="W31" s="163">
        <f t="shared" si="10"/>
        <v>2192.5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20475</v>
      </c>
      <c r="O32" s="156">
        <f t="shared" si="5"/>
        <v>131756.75675675677</v>
      </c>
      <c r="P32" s="203">
        <f>VLOOKUP($A32,[3]futuresATR!$A$2:$F$80,3)</f>
        <v>340.84180780100002</v>
      </c>
      <c r="Q32" s="155">
        <f t="shared" si="11"/>
        <v>2193.3192265186617</v>
      </c>
      <c r="R32" s="145">
        <f t="shared" si="6"/>
        <v>1</v>
      </c>
      <c r="S32" s="140">
        <f t="shared" si="1"/>
        <v>131756.75675675677</v>
      </c>
      <c r="T32" s="111">
        <f t="shared" si="7"/>
        <v>1</v>
      </c>
      <c r="U32" s="111">
        <f t="shared" si="8"/>
        <v>14</v>
      </c>
      <c r="V32" s="163">
        <f t="shared" si="9"/>
        <v>1</v>
      </c>
      <c r="W32" s="163">
        <f t="shared" si="10"/>
        <v>2193.3192265186617</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1.5263</v>
      </c>
      <c r="O33" s="156">
        <f t="shared" si="5"/>
        <v>64104.6</v>
      </c>
      <c r="P33" s="203">
        <f>VLOOKUP($A33,[3]futuresATR!$A$2:$F$80,3)</f>
        <v>3.89364715E-2</v>
      </c>
      <c r="Q33" s="155">
        <f t="shared" si="11"/>
        <v>1635.331803</v>
      </c>
      <c r="R33" s="145">
        <f t="shared" si="6"/>
        <v>1</v>
      </c>
      <c r="S33" s="140">
        <f t="shared" si="1"/>
        <v>64104.6</v>
      </c>
      <c r="T33" s="111">
        <f t="shared" si="7"/>
        <v>1</v>
      </c>
      <c r="U33" s="111">
        <f t="shared" si="8"/>
        <v>14</v>
      </c>
      <c r="V33" s="163">
        <f t="shared" si="9"/>
        <v>1</v>
      </c>
      <c r="W33" s="163">
        <f t="shared" si="10"/>
        <v>1635.331803</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VLOOKUP($A34,[3]futuresATR!$A$2:$F$80,2)</f>
        <v>0.95740000000000003</v>
      </c>
      <c r="O34" s="176">
        <f>N34*I34/H34/100</f>
        <v>119675</v>
      </c>
      <c r="P34" s="203">
        <f>VLOOKUP($A34,[3]futuresATR!$A$2:$F$80,3)</f>
        <v>9.8421155E-3</v>
      </c>
      <c r="Q34" s="162">
        <f>P34*I34/H34/100</f>
        <v>1230.2644375</v>
      </c>
      <c r="R34" s="145">
        <f t="shared" si="6"/>
        <v>2</v>
      </c>
      <c r="S34" s="140">
        <f t="shared" ref="S34:S65" si="12">R34*O34</f>
        <v>239350</v>
      </c>
      <c r="T34" s="111">
        <f t="shared" si="7"/>
        <v>2</v>
      </c>
      <c r="U34" s="111">
        <f t="shared" si="8"/>
        <v>28</v>
      </c>
      <c r="V34" s="163">
        <f t="shared" si="9"/>
        <v>2</v>
      </c>
      <c r="W34" s="163">
        <f t="shared" si="10"/>
        <v>2460.528875</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140.94999999999999</v>
      </c>
      <c r="O35" s="156">
        <f t="shared" si="5"/>
        <v>52856.249999999993</v>
      </c>
      <c r="P35" s="203">
        <f>VLOOKUP($A35,[3]futuresATR!$A$2:$F$80,3)</f>
        <v>4.2495135094999998</v>
      </c>
      <c r="Q35" s="155">
        <f t="shared" ref="Q35:Q51" si="14">P35*I35/H35</f>
        <v>1593.5675660625</v>
      </c>
      <c r="R35" s="145">
        <f t="shared" si="6"/>
        <v>1</v>
      </c>
      <c r="S35" s="140">
        <f t="shared" si="12"/>
        <v>52856.249999999993</v>
      </c>
      <c r="T35" s="111">
        <f t="shared" si="7"/>
        <v>1</v>
      </c>
      <c r="U35" s="111">
        <f t="shared" si="8"/>
        <v>14</v>
      </c>
      <c r="V35" s="163">
        <f t="shared" si="9"/>
        <v>1</v>
      </c>
      <c r="W35" s="163">
        <f t="shared" si="10"/>
        <v>1593.5675660625</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452.5</v>
      </c>
      <c r="O36" s="156">
        <f t="shared" si="5"/>
        <v>22625</v>
      </c>
      <c r="P36" s="203">
        <f>VLOOKUP($A36,[3]futuresATR!$A$2:$F$80,3)</f>
        <v>12.28919677</v>
      </c>
      <c r="Q36" s="155">
        <f t="shared" si="14"/>
        <v>614.45983850000005</v>
      </c>
      <c r="R36" s="145">
        <f t="shared" si="6"/>
        <v>3</v>
      </c>
      <c r="S36" s="140">
        <f t="shared" si="12"/>
        <v>67875</v>
      </c>
      <c r="T36" s="111">
        <f t="shared" si="7"/>
        <v>3</v>
      </c>
      <c r="U36" s="111">
        <f t="shared" si="8"/>
        <v>42</v>
      </c>
      <c r="V36" s="163">
        <f t="shared" si="9"/>
        <v>3</v>
      </c>
      <c r="W36" s="163">
        <f t="shared" si="10"/>
        <v>1843.3795155000003</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308.2</v>
      </c>
      <c r="O37" s="156">
        <f t="shared" si="5"/>
        <v>33902</v>
      </c>
      <c r="P37" s="203">
        <f>VLOOKUP($A37,[3]futuresATR!$A$2:$F$80,3)</f>
        <v>7.1603045525000004</v>
      </c>
      <c r="Q37" s="155">
        <f t="shared" si="14"/>
        <v>787.63350077500002</v>
      </c>
      <c r="R37" s="145">
        <f t="shared" si="6"/>
        <v>3</v>
      </c>
      <c r="S37" s="140">
        <f t="shared" si="12"/>
        <v>101706</v>
      </c>
      <c r="T37" s="111">
        <f t="shared" si="7"/>
        <v>3</v>
      </c>
      <c r="U37" s="111">
        <f t="shared" si="8"/>
        <v>42</v>
      </c>
      <c r="V37" s="163">
        <f t="shared" si="9"/>
        <v>3</v>
      </c>
      <c r="W37" s="163">
        <f t="shared" si="10"/>
        <v>2362.9005023250002</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111.45</v>
      </c>
      <c r="O38" s="156">
        <f t="shared" si="5"/>
        <v>44580</v>
      </c>
      <c r="P38" s="203">
        <f>VLOOKUP($A38,[3]futuresATR!$A$2:$F$80,3)</f>
        <v>2.1475</v>
      </c>
      <c r="Q38" s="155">
        <f t="shared" si="14"/>
        <v>859</v>
      </c>
      <c r="R38" s="145">
        <f t="shared" si="6"/>
        <v>2</v>
      </c>
      <c r="S38" s="140">
        <f t="shared" si="12"/>
        <v>89160</v>
      </c>
      <c r="T38" s="111">
        <f t="shared" si="7"/>
        <v>2</v>
      </c>
      <c r="U38" s="111">
        <f t="shared" si="8"/>
        <v>28</v>
      </c>
      <c r="V38" s="163">
        <f t="shared" si="9"/>
        <v>2</v>
      </c>
      <c r="W38" s="163">
        <f t="shared" si="10"/>
        <v>1718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52.42</v>
      </c>
      <c r="O39" s="156">
        <f t="shared" si="5"/>
        <v>52420</v>
      </c>
      <c r="P39" s="203">
        <f>VLOOKUP($A39,[3]futuresATR!$A$2:$F$80,3)</f>
        <v>1.2649999999999999</v>
      </c>
      <c r="Q39" s="155">
        <f t="shared" si="14"/>
        <v>1265</v>
      </c>
      <c r="R39" s="145">
        <f t="shared" si="6"/>
        <v>2</v>
      </c>
      <c r="S39" s="140">
        <f t="shared" si="12"/>
        <v>104840</v>
      </c>
      <c r="T39" s="111">
        <f t="shared" si="7"/>
        <v>2</v>
      </c>
      <c r="U39" s="111">
        <f t="shared" si="8"/>
        <v>28</v>
      </c>
      <c r="V39" s="163">
        <f t="shared" si="9"/>
        <v>2</v>
      </c>
      <c r="W39" s="163">
        <f t="shared" si="10"/>
        <v>2530</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VLOOKUP($A40,[3]futuresATR!$A$2:$F$80,2)</f>
        <v>448.75</v>
      </c>
      <c r="O40" s="156">
        <f t="shared" si="5"/>
        <v>44875</v>
      </c>
      <c r="P40" s="203">
        <f>VLOOKUP($A40,[3]futuresATR!$A$2:$F$80,3)</f>
        <v>12.637802988000001</v>
      </c>
      <c r="Q40" s="155">
        <f t="shared" si="14"/>
        <v>1263.7802988000001</v>
      </c>
      <c r="R40" s="145">
        <f t="shared" si="6"/>
        <v>2</v>
      </c>
      <c r="S40" s="140">
        <f t="shared" si="12"/>
        <v>89750</v>
      </c>
      <c r="T40" s="111">
        <f t="shared" si="7"/>
        <v>2</v>
      </c>
      <c r="U40" s="111">
        <f t="shared" si="8"/>
        <v>28</v>
      </c>
      <c r="V40" s="163">
        <f t="shared" si="9"/>
        <v>2</v>
      </c>
      <c r="W40" s="163">
        <f t="shared" si="10"/>
        <v>2527.5605976000002</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88.474999999999994</v>
      </c>
      <c r="O41" s="156">
        <f t="shared" si="5"/>
        <v>35390</v>
      </c>
      <c r="P41" s="203">
        <f>VLOOKUP($A41,[3]futuresATR!$A$2:$F$80,3)</f>
        <v>1.386107081</v>
      </c>
      <c r="Q41" s="155">
        <f t="shared" si="14"/>
        <v>554.44283240000004</v>
      </c>
      <c r="R41" s="145">
        <f t="shared" si="6"/>
        <v>4</v>
      </c>
      <c r="S41" s="140">
        <f t="shared" si="12"/>
        <v>141560</v>
      </c>
      <c r="T41" s="111">
        <f t="shared" si="7"/>
        <v>4</v>
      </c>
      <c r="U41" s="111">
        <f t="shared" si="8"/>
        <v>56</v>
      </c>
      <c r="V41" s="163">
        <f t="shared" si="9"/>
        <v>4</v>
      </c>
      <c r="W41" s="163">
        <f t="shared" si="10"/>
        <v>2217.7713296000002</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1715</v>
      </c>
      <c r="O42" s="156">
        <f t="shared" si="5"/>
        <v>17150</v>
      </c>
      <c r="P42" s="203">
        <f>VLOOKUP($A42,[3]futuresATR!$A$2:$F$80,3)</f>
        <v>31.676877715500002</v>
      </c>
      <c r="Q42" s="155">
        <f>P42*I42/H42</f>
        <v>316.76877715500001</v>
      </c>
      <c r="R42" s="145">
        <f t="shared" si="6"/>
        <v>6</v>
      </c>
      <c r="S42" s="140">
        <f t="shared" si="12"/>
        <v>102900</v>
      </c>
      <c r="T42" s="111">
        <f t="shared" si="7"/>
        <v>6</v>
      </c>
      <c r="U42" s="111">
        <f t="shared" si="8"/>
        <v>84</v>
      </c>
      <c r="V42" s="163">
        <f>IF(ROUND(T42*Q42/$R$1,0)&lt;1,0,T42)</f>
        <v>6</v>
      </c>
      <c r="W42" s="163">
        <f t="shared" si="10"/>
        <v>1900.6126629300002</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531.20000000000005</v>
      </c>
      <c r="O43" s="156">
        <f t="shared" si="5"/>
        <v>26560.000000000004</v>
      </c>
      <c r="P43" s="203">
        <f>VLOOKUP($A43,[3]futuresATR!$A$2:$F$80,3)</f>
        <v>11.17</v>
      </c>
      <c r="Q43" s="155">
        <f t="shared" si="14"/>
        <v>558.5</v>
      </c>
      <c r="R43" s="145">
        <f t="shared" si="6"/>
        <v>4</v>
      </c>
      <c r="S43" s="140">
        <f t="shared" si="12"/>
        <v>106240.00000000001</v>
      </c>
      <c r="T43" s="111">
        <f t="shared" si="7"/>
        <v>4</v>
      </c>
      <c r="U43" s="111">
        <f t="shared" si="8"/>
        <v>56</v>
      </c>
      <c r="V43" s="163">
        <f t="shared" si="9"/>
        <v>4</v>
      </c>
      <c r="W43" s="163">
        <f t="shared" si="10"/>
        <v>2234</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822.3</v>
      </c>
      <c r="O44" s="156">
        <f t="shared" si="5"/>
        <v>41115</v>
      </c>
      <c r="P44" s="203">
        <f>VLOOKUP($A44,[3]futuresATR!$A$2:$F$80,3)</f>
        <v>11.9982727275</v>
      </c>
      <c r="Q44" s="155">
        <f t="shared" si="14"/>
        <v>599.91363637500001</v>
      </c>
      <c r="R44" s="145">
        <f t="shared" si="6"/>
        <v>3</v>
      </c>
      <c r="S44" s="140">
        <f t="shared" si="12"/>
        <v>123345</v>
      </c>
      <c r="T44" s="111">
        <f t="shared" si="7"/>
        <v>3</v>
      </c>
      <c r="U44" s="111">
        <f t="shared" si="8"/>
        <v>42</v>
      </c>
      <c r="V44" s="163">
        <f t="shared" si="9"/>
        <v>3</v>
      </c>
      <c r="W44" s="163">
        <f t="shared" si="10"/>
        <v>1799.7409091250001</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0.88952935002090394</v>
      </c>
      <c r="I45">
        <v>10</v>
      </c>
      <c r="J45">
        <v>0.1</v>
      </c>
      <c r="K45" t="s">
        <v>299</v>
      </c>
      <c r="M45" s="134" t="s">
        <v>629</v>
      </c>
      <c r="N45" s="202">
        <f>VLOOKUP($A45,[3]futuresATR!$A$2:$F$80,2)</f>
        <v>8618.7000000000007</v>
      </c>
      <c r="O45" s="156">
        <f t="shared" si="5"/>
        <v>96890.563529999999</v>
      </c>
      <c r="P45" s="203">
        <f>VLOOKUP($A45,[3]futuresATR!$A$2:$F$80,3)</f>
        <v>159.30870365199999</v>
      </c>
      <c r="Q45" s="155">
        <f t="shared" si="14"/>
        <v>1790.9325155854187</v>
      </c>
      <c r="R45" s="145">
        <f t="shared" si="6"/>
        <v>1</v>
      </c>
      <c r="S45" s="140">
        <f t="shared" si="12"/>
        <v>96890.563529999999</v>
      </c>
      <c r="T45" s="111">
        <f t="shared" si="7"/>
        <v>1</v>
      </c>
      <c r="U45" s="111">
        <f t="shared" si="8"/>
        <v>14</v>
      </c>
      <c r="V45" s="163">
        <f t="shared" si="9"/>
        <v>1</v>
      </c>
      <c r="W45" s="163">
        <f t="shared" si="10"/>
        <v>1790.9325155854187</v>
      </c>
      <c r="X45" t="s">
        <v>911</v>
      </c>
      <c r="Y45">
        <v>2</v>
      </c>
      <c r="Z45">
        <v>8908.6</v>
      </c>
      <c r="AA45" s="138">
        <v>0</v>
      </c>
      <c r="AB45" t="s">
        <v>915</v>
      </c>
      <c r="AC45">
        <v>8979</v>
      </c>
      <c r="AD45" s="109">
        <v>-1569</v>
      </c>
      <c r="AE45" s="109">
        <v>0</v>
      </c>
      <c r="AF45" s="169">
        <f t="shared" si="2"/>
        <v>-70.399999999999636</v>
      </c>
      <c r="AG45" s="145">
        <f t="shared" si="13"/>
        <v>-1582.8595199999918</v>
      </c>
      <c r="AH45" s="142">
        <f t="shared" si="4"/>
        <v>13.85951999999179</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VLOOKUP($A46,[3]futuresATR!$A$2:$F$80,2)</f>
        <v>5.3280000000000001E-2</v>
      </c>
      <c r="O46" s="156">
        <f t="shared" si="5"/>
        <v>26640</v>
      </c>
      <c r="P46" s="203">
        <f>VLOOKUP($A46,[3]futuresATR!$A$2:$F$80,3)</f>
        <v>6.0587399999999995E-4</v>
      </c>
      <c r="Q46" s="155">
        <f t="shared" si="14"/>
        <v>302.93699999999995</v>
      </c>
      <c r="R46" s="145">
        <f t="shared" si="6"/>
        <v>7</v>
      </c>
      <c r="S46" s="140">
        <f t="shared" si="12"/>
        <v>186480</v>
      </c>
      <c r="T46" s="111">
        <f t="shared" si="7"/>
        <v>7</v>
      </c>
      <c r="U46" s="111">
        <f t="shared" si="8"/>
        <v>98</v>
      </c>
      <c r="V46" s="163">
        <f t="shared" si="9"/>
        <v>7</v>
      </c>
      <c r="W46" s="163">
        <f t="shared" si="10"/>
        <v>2120.5589999999997</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534.5</v>
      </c>
      <c r="O47" s="156">
        <f t="shared" si="5"/>
        <v>26725</v>
      </c>
      <c r="P47" s="203">
        <f>VLOOKUP($A47,[3]futuresATR!$A$2:$F$80,3)</f>
        <v>9.8886632030000001</v>
      </c>
      <c r="Q47" s="155">
        <f t="shared" si="14"/>
        <v>494.43316014999999</v>
      </c>
      <c r="R47" s="145">
        <f t="shared" si="6"/>
        <v>4</v>
      </c>
      <c r="S47" s="140">
        <f t="shared" si="12"/>
        <v>106900</v>
      </c>
      <c r="T47" s="111">
        <f t="shared" si="7"/>
        <v>4</v>
      </c>
      <c r="U47" s="111">
        <f t="shared" si="8"/>
        <v>56</v>
      </c>
      <c r="V47" s="163">
        <f t="shared" si="9"/>
        <v>4</v>
      </c>
      <c r="W47" s="163">
        <f t="shared" si="10"/>
        <v>1977.7326406</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VLOOKUP($A48,[3]futuresATR!$A$2:$F$80,2)</f>
        <v>0.71130000000000004</v>
      </c>
      <c r="O48" s="156">
        <f t="shared" si="5"/>
        <v>71130</v>
      </c>
      <c r="P48" s="203">
        <f>VLOOKUP($A48,[3]futuresATR!$A$2:$F$80,3)</f>
        <v>7.8516434999999999E-3</v>
      </c>
      <c r="Q48" s="155">
        <f t="shared" si="14"/>
        <v>785.16435000000001</v>
      </c>
      <c r="R48" s="145">
        <f t="shared" si="6"/>
        <v>3</v>
      </c>
      <c r="S48" s="140">
        <f t="shared" si="12"/>
        <v>213390</v>
      </c>
      <c r="T48" s="111">
        <f t="shared" si="7"/>
        <v>3</v>
      </c>
      <c r="U48" s="111">
        <f t="shared" si="8"/>
        <v>42</v>
      </c>
      <c r="V48" s="163">
        <f t="shared" si="9"/>
        <v>3</v>
      </c>
      <c r="W48" s="163">
        <f t="shared" si="10"/>
        <v>2355.49305</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2.8130000000000002</v>
      </c>
      <c r="O49" s="156">
        <f t="shared" si="5"/>
        <v>28130</v>
      </c>
      <c r="P49" s="203">
        <f>VLOOKUP($A49,[3]futuresATR!$A$2:$F$80,3)</f>
        <v>8.1118073499999999E-2</v>
      </c>
      <c r="Q49" s="155">
        <f t="shared" si="14"/>
        <v>811.18073500000003</v>
      </c>
      <c r="R49" s="145">
        <f t="shared" si="6"/>
        <v>2</v>
      </c>
      <c r="S49" s="140">
        <f t="shared" si="12"/>
        <v>56260</v>
      </c>
      <c r="T49" s="111">
        <f t="shared" si="7"/>
        <v>2</v>
      </c>
      <c r="U49" s="111">
        <f t="shared" si="8"/>
        <v>28</v>
      </c>
      <c r="V49" s="163">
        <f t="shared" si="9"/>
        <v>2</v>
      </c>
      <c r="W49" s="163">
        <f t="shared" si="10"/>
        <v>1622.3614700000001</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104.536</v>
      </c>
      <c r="I50" s="148">
        <f>500</f>
        <v>500</v>
      </c>
      <c r="J50" s="113">
        <v>5</v>
      </c>
      <c r="K50" s="113" t="s">
        <v>299</v>
      </c>
      <c r="L50" s="113" t="s">
        <v>382</v>
      </c>
      <c r="M50" s="149" t="s">
        <v>703</v>
      </c>
      <c r="N50" s="202">
        <f>VLOOKUP($A50,[3]futuresATR!$A$2:$F$80,2)</f>
        <v>16115</v>
      </c>
      <c r="O50" s="156">
        <f t="shared" si="5"/>
        <v>77078.709726792687</v>
      </c>
      <c r="P50" s="203">
        <f>VLOOKUP($A50,[3]futuresATR!$A$2:$F$80,3)</f>
        <v>354.23502013400002</v>
      </c>
      <c r="Q50" s="155">
        <f t="shared" si="14"/>
        <v>1694.3207131227523</v>
      </c>
      <c r="R50" s="145">
        <f t="shared" si="6"/>
        <v>1</v>
      </c>
      <c r="S50" s="140">
        <f t="shared" si="12"/>
        <v>77078.709726792687</v>
      </c>
      <c r="T50" s="111">
        <f t="shared" si="7"/>
        <v>1</v>
      </c>
      <c r="U50" s="111">
        <f t="shared" si="8"/>
        <v>14</v>
      </c>
      <c r="V50" s="163">
        <f t="shared" si="9"/>
        <v>1</v>
      </c>
      <c r="W50" s="163">
        <f t="shared" si="10"/>
        <v>1694.3207131227523</v>
      </c>
      <c r="X50" s="161" t="s">
        <v>912</v>
      </c>
      <c r="Y50" s="113">
        <v>2</v>
      </c>
      <c r="Z50" s="113">
        <v>16645</v>
      </c>
      <c r="AA50" s="165">
        <v>35</v>
      </c>
      <c r="AB50" s="164">
        <v>2.0999999999999999E-3</v>
      </c>
      <c r="AC50" s="113">
        <v>16680</v>
      </c>
      <c r="AD50" s="165">
        <v>350</v>
      </c>
      <c r="AE50" s="165">
        <v>0</v>
      </c>
      <c r="AF50" s="169">
        <f t="shared" si="2"/>
        <v>-35</v>
      </c>
      <c r="AG50" s="145">
        <f t="shared" si="13"/>
        <v>-334.81288742634115</v>
      </c>
      <c r="AH50" s="142">
        <f t="shared" si="4"/>
        <v>-15.187112573658851</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4400.25</v>
      </c>
      <c r="O51" s="156">
        <f t="shared" si="5"/>
        <v>88005</v>
      </c>
      <c r="P51" s="203">
        <f>VLOOKUP($A51,[3]futuresATR!$A$2:$F$80,3)</f>
        <v>42.491558551499999</v>
      </c>
      <c r="Q51" s="155">
        <f t="shared" si="14"/>
        <v>849.83117102999995</v>
      </c>
      <c r="R51" s="145">
        <f t="shared" si="6"/>
        <v>2</v>
      </c>
      <c r="S51" s="140">
        <f t="shared" si="12"/>
        <v>176010</v>
      </c>
      <c r="T51" s="111">
        <f t="shared" si="7"/>
        <v>2</v>
      </c>
      <c r="U51" s="111">
        <f t="shared" si="8"/>
        <v>28</v>
      </c>
      <c r="V51" s="163">
        <f t="shared" si="9"/>
        <v>2</v>
      </c>
      <c r="W51" s="163">
        <f t="shared" si="10"/>
        <v>1699.6623420599999</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216.25</v>
      </c>
      <c r="O52" s="156">
        <f t="shared" si="5"/>
        <v>10812.5</v>
      </c>
      <c r="P52" s="203">
        <f>VLOOKUP($A52,[3]futuresATR!$A$2:$F$80,3)</f>
        <v>6.1128151260000001</v>
      </c>
      <c r="Q52" s="177">
        <f>P52*I52/H52</f>
        <v>305.64075630000002</v>
      </c>
      <c r="R52" s="145">
        <f t="shared" si="6"/>
        <v>7</v>
      </c>
      <c r="S52" s="140">
        <f t="shared" si="12"/>
        <v>75687.5</v>
      </c>
      <c r="T52" s="111">
        <f t="shared" si="7"/>
        <v>7</v>
      </c>
      <c r="U52" s="111">
        <f t="shared" si="8"/>
        <v>98</v>
      </c>
      <c r="V52" s="163">
        <f t="shared" si="9"/>
        <v>7</v>
      </c>
      <c r="W52" s="163">
        <f t="shared" si="10"/>
        <v>2139.4852940999999</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167.4</v>
      </c>
      <c r="O53" s="156">
        <f t="shared" si="5"/>
        <v>25110</v>
      </c>
      <c r="P53" s="203">
        <f>VLOOKUP($A53,[3]futuresATR!$A$2:$F$80,3)</f>
        <v>4.6724803149999996</v>
      </c>
      <c r="Q53" s="155">
        <f t="shared" ref="Q53:Q61" si="15">P53*I53/H53</f>
        <v>700.87204724999992</v>
      </c>
      <c r="R53" s="145">
        <f t="shared" si="6"/>
        <v>3</v>
      </c>
      <c r="S53" s="140">
        <f t="shared" si="12"/>
        <v>75330</v>
      </c>
      <c r="T53" s="111">
        <f t="shared" si="7"/>
        <v>3</v>
      </c>
      <c r="U53" s="111">
        <f t="shared" si="8"/>
        <v>42</v>
      </c>
      <c r="V53" s="163">
        <f t="shared" si="9"/>
        <v>3</v>
      </c>
      <c r="W53" s="163">
        <f t="shared" si="10"/>
        <v>2102.6161417499998</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551.35</v>
      </c>
      <c r="O54" s="156">
        <f t="shared" si="5"/>
        <v>55135</v>
      </c>
      <c r="P54" s="203">
        <f>VLOOKUP($A54,[3]futuresATR!$A$2:$F$80,3)</f>
        <v>16.09</v>
      </c>
      <c r="Q54" s="155">
        <f t="shared" si="15"/>
        <v>1609</v>
      </c>
      <c r="R54" s="145">
        <f t="shared" si="6"/>
        <v>1</v>
      </c>
      <c r="S54" s="140">
        <f t="shared" si="12"/>
        <v>55135</v>
      </c>
      <c r="T54" s="111">
        <f t="shared" si="7"/>
        <v>1</v>
      </c>
      <c r="U54" s="111">
        <f t="shared" si="8"/>
        <v>14</v>
      </c>
      <c r="V54" s="163">
        <f t="shared" si="9"/>
        <v>1</v>
      </c>
      <c r="W54" s="163">
        <f t="shared" si="10"/>
        <v>1609</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981.5</v>
      </c>
      <c r="O55" s="156">
        <f t="shared" si="5"/>
        <v>49075</v>
      </c>
      <c r="P55" s="203">
        <f>VLOOKUP($A55,[3]futuresATR!$A$2:$F$80,3)</f>
        <v>19.71</v>
      </c>
      <c r="Q55" s="155">
        <f t="shared" si="15"/>
        <v>985.5</v>
      </c>
      <c r="R55" s="145">
        <f t="shared" si="6"/>
        <v>2</v>
      </c>
      <c r="S55" s="140">
        <f t="shared" si="12"/>
        <v>98150</v>
      </c>
      <c r="T55" s="111">
        <f t="shared" si="7"/>
        <v>2</v>
      </c>
      <c r="U55" s="111">
        <f t="shared" si="8"/>
        <v>28</v>
      </c>
      <c r="V55" s="163">
        <f t="shared" si="9"/>
        <v>2</v>
      </c>
      <c r="W55" s="163">
        <f t="shared" si="10"/>
        <v>1971</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1.6033999999999999</v>
      </c>
      <c r="O56" s="156">
        <f t="shared" si="5"/>
        <v>67342.8</v>
      </c>
      <c r="P56" s="203">
        <f>VLOOKUP($A56,[3]futuresATR!$A$2:$F$80,3)</f>
        <v>4.71219155E-2</v>
      </c>
      <c r="Q56" s="155">
        <f t="shared" si="15"/>
        <v>1979.120451</v>
      </c>
      <c r="R56" s="145">
        <f t="shared" si="6"/>
        <v>1</v>
      </c>
      <c r="S56" s="140">
        <f t="shared" si="12"/>
        <v>67342.8</v>
      </c>
      <c r="T56" s="111">
        <f t="shared" si="7"/>
        <v>1</v>
      </c>
      <c r="U56" s="111">
        <f t="shared" si="8"/>
        <v>14</v>
      </c>
      <c r="V56" s="163">
        <f t="shared" si="9"/>
        <v>1</v>
      </c>
      <c r="W56" s="163">
        <f t="shared" si="10"/>
        <v>1979.120451</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11.295</v>
      </c>
      <c r="O57" s="156">
        <f t="shared" si="5"/>
        <v>22590</v>
      </c>
      <c r="P57" s="203">
        <f>VLOOKUP($A57,[3]futuresATR!$A$2:$F$80,3)</f>
        <v>0.29225044249999999</v>
      </c>
      <c r="Q57" s="155">
        <f t="shared" si="15"/>
        <v>584.50088499999993</v>
      </c>
      <c r="R57" s="145">
        <f t="shared" si="6"/>
        <v>3</v>
      </c>
      <c r="S57" s="140">
        <f t="shared" si="12"/>
        <v>67770</v>
      </c>
      <c r="T57" s="111">
        <f t="shared" si="7"/>
        <v>3</v>
      </c>
      <c r="U57" s="111">
        <f t="shared" si="8"/>
        <v>42</v>
      </c>
      <c r="V57" s="163">
        <f t="shared" si="9"/>
        <v>3</v>
      </c>
      <c r="W57" s="163">
        <f t="shared" si="10"/>
        <v>1753.5026549999998</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1.28111</v>
      </c>
      <c r="I58" s="151">
        <v>20</v>
      </c>
      <c r="J58" s="113">
        <v>0.1</v>
      </c>
      <c r="K58" s="113" t="s">
        <v>302</v>
      </c>
      <c r="M58" s="149" t="s">
        <v>499</v>
      </c>
      <c r="N58" s="202">
        <f>VLOOKUP($A58,[3]futuresATR!$A$2:$F$80,2)</f>
        <v>493.6</v>
      </c>
      <c r="O58" s="156">
        <f t="shared" si="5"/>
        <v>7705.8176112902092</v>
      </c>
      <c r="P58" s="203">
        <f>VLOOKUP($A58,[3]futuresATR!$A$2:$F$80,3)</f>
        <v>9.4811100370000005</v>
      </c>
      <c r="Q58" s="155">
        <f t="shared" si="15"/>
        <v>148.01398844751819</v>
      </c>
      <c r="R58" s="145">
        <f t="shared" si="6"/>
        <v>14</v>
      </c>
      <c r="S58" s="140">
        <f t="shared" si="12"/>
        <v>107881.44655806293</v>
      </c>
      <c r="T58" s="111">
        <f t="shared" si="7"/>
        <v>14</v>
      </c>
      <c r="U58" s="111">
        <f t="shared" si="8"/>
        <v>196</v>
      </c>
      <c r="V58" s="163">
        <f t="shared" si="9"/>
        <v>14</v>
      </c>
      <c r="W58" s="163">
        <f t="shared" si="10"/>
        <v>2072.1958382652547</v>
      </c>
      <c r="X58" s="113" t="s">
        <v>911</v>
      </c>
      <c r="Y58" s="113">
        <v>28</v>
      </c>
      <c r="Z58" s="113">
        <v>516.20000000000005</v>
      </c>
      <c r="AA58" s="113" t="s">
        <v>1135</v>
      </c>
      <c r="AB58" s="164">
        <v>1.5E-3</v>
      </c>
      <c r="AC58" s="113">
        <v>517</v>
      </c>
      <c r="AD58" s="165">
        <v>-342</v>
      </c>
      <c r="AE58" s="165">
        <v>0</v>
      </c>
      <c r="AF58" s="169">
        <f t="shared" si="2"/>
        <v>-0.79999999999995453</v>
      </c>
      <c r="AG58" s="145">
        <f t="shared" si="13"/>
        <v>-349.6967473518859</v>
      </c>
      <c r="AH58" s="142">
        <f>ABS(AG58)-ABS(AD58)</f>
        <v>7.6967473518859038</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1110.75</v>
      </c>
      <c r="O59" s="156">
        <f t="shared" si="5"/>
        <v>55537.5</v>
      </c>
      <c r="P59" s="203">
        <f>VLOOKUP($A59,[3]futuresATR!$A$2:$F$80,3)</f>
        <v>28.0591677295</v>
      </c>
      <c r="Q59" s="155">
        <f t="shared" si="15"/>
        <v>1402.958386475</v>
      </c>
      <c r="R59" s="145">
        <f t="shared" si="6"/>
        <v>1</v>
      </c>
      <c r="S59" s="140">
        <f t="shared" si="12"/>
        <v>55537.5</v>
      </c>
      <c r="T59" s="111">
        <f t="shared" si="7"/>
        <v>1</v>
      </c>
      <c r="U59" s="111">
        <f t="shared" si="8"/>
        <v>14</v>
      </c>
      <c r="V59" s="163">
        <f t="shared" si="9"/>
        <v>1</v>
      </c>
      <c r="W59" s="163">
        <f t="shared" si="10"/>
        <v>1402.958386475</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19.34</v>
      </c>
      <c r="O60" s="156">
        <f t="shared" si="5"/>
        <v>21660.799999999999</v>
      </c>
      <c r="P60" s="203">
        <f>VLOOKUP($A60,[3]futuresATR!$A$2:$F$80,3)</f>
        <v>0.55079168850000004</v>
      </c>
      <c r="Q60" s="155">
        <f t="shared" si="15"/>
        <v>616.88669112000002</v>
      </c>
      <c r="R60" s="145">
        <f t="shared" si="6"/>
        <v>3</v>
      </c>
      <c r="S60" s="140">
        <f t="shared" si="12"/>
        <v>64982.399999999994</v>
      </c>
      <c r="T60" s="111">
        <f t="shared" si="7"/>
        <v>3</v>
      </c>
      <c r="U60" s="111">
        <f t="shared" si="8"/>
        <v>42</v>
      </c>
      <c r="V60" s="163">
        <f t="shared" si="9"/>
        <v>3</v>
      </c>
      <c r="W60" s="163">
        <f t="shared" si="10"/>
        <v>1850.6600733600001</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VLOOKUP($A61,[3]futuresATR!$A$2:$F$80,2)</f>
        <v>1.0450999999999999</v>
      </c>
      <c r="O61" s="156">
        <f t="shared" si="5"/>
        <v>130637.49999999999</v>
      </c>
      <c r="P61" s="203">
        <f>VLOOKUP($A61,[3]futuresATR!$A$2:$F$80,3)</f>
        <v>7.4568380000000004E-3</v>
      </c>
      <c r="Q61" s="155">
        <f t="shared" si="15"/>
        <v>932.10475000000008</v>
      </c>
      <c r="R61" s="145">
        <f t="shared" si="6"/>
        <v>2</v>
      </c>
      <c r="S61" s="140">
        <f t="shared" si="12"/>
        <v>261274.99999999997</v>
      </c>
      <c r="T61" s="111">
        <f t="shared" si="7"/>
        <v>2</v>
      </c>
      <c r="U61" s="111">
        <f t="shared" si="8"/>
        <v>28</v>
      </c>
      <c r="V61" s="163">
        <f t="shared" si="9"/>
        <v>2</v>
      </c>
      <c r="W61" s="163">
        <f t="shared" si="10"/>
        <v>1864.2095000000002</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1731.9</v>
      </c>
      <c r="O62" s="176">
        <f>N62*I62/H62/100</f>
        <v>86595</v>
      </c>
      <c r="P62" s="203">
        <f>VLOOKUP($A62,[3]futuresATR!$A$2:$F$80,3)</f>
        <v>33.055</v>
      </c>
      <c r="Q62" s="162">
        <f>P62*I62/H62/100</f>
        <v>1652.75</v>
      </c>
      <c r="R62" s="145">
        <f t="shared" si="6"/>
        <v>1</v>
      </c>
      <c r="S62" s="140">
        <f t="shared" si="12"/>
        <v>86595</v>
      </c>
      <c r="T62" s="111">
        <f t="shared" si="7"/>
        <v>1</v>
      </c>
      <c r="U62" s="111">
        <f t="shared" si="8"/>
        <v>14</v>
      </c>
      <c r="V62" s="163">
        <f t="shared" si="9"/>
        <v>1</v>
      </c>
      <c r="W62" s="163">
        <f t="shared" si="10"/>
        <v>1652.75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8220.5</v>
      </c>
      <c r="O63" s="156">
        <f t="shared" si="5"/>
        <v>16441</v>
      </c>
      <c r="P63" s="203">
        <f>VLOOKUP($A63,[3]futuresATR!$A$2:$F$80,3)</f>
        <v>96.2</v>
      </c>
      <c r="Q63" s="155">
        <f t="shared" ref="Q63:Q80" si="16">P63*I63/H63</f>
        <v>192.4</v>
      </c>
      <c r="R63" s="145">
        <f t="shared" si="6"/>
        <v>10</v>
      </c>
      <c r="S63" s="140">
        <f t="shared" si="12"/>
        <v>164410</v>
      </c>
      <c r="T63" s="111">
        <f t="shared" si="7"/>
        <v>10</v>
      </c>
      <c r="U63" s="111">
        <f t="shared" si="8"/>
        <v>140</v>
      </c>
      <c r="V63" s="163">
        <f t="shared" si="9"/>
        <v>10</v>
      </c>
      <c r="W63" s="163">
        <f t="shared" si="10"/>
        <v>1924</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104.536</v>
      </c>
      <c r="I64" s="113">
        <v>100000</v>
      </c>
      <c r="J64" s="113">
        <v>0.01</v>
      </c>
      <c r="K64" s="113" t="s">
        <v>1223</v>
      </c>
      <c r="L64" s="113"/>
      <c r="M64" s="149" t="s">
        <v>452</v>
      </c>
      <c r="N64" s="202">
        <f>VLOOKUP($A64,[3]futuresATR!$A$2:$F$80,2)</f>
        <v>152.16999999999999</v>
      </c>
      <c r="O64" s="156">
        <f t="shared" si="5"/>
        <v>145567.07737047522</v>
      </c>
      <c r="P64" s="203">
        <f>VLOOKUP($A64,[3]futuresATR!$A$2:$F$80,3)</f>
        <v>0.22144606</v>
      </c>
      <c r="Q64" s="155">
        <f t="shared" si="16"/>
        <v>211.83712787939083</v>
      </c>
      <c r="R64" s="145">
        <f t="shared" si="6"/>
        <v>9</v>
      </c>
      <c r="S64" s="140">
        <f t="shared" si="12"/>
        <v>1310103.696334277</v>
      </c>
      <c r="T64" s="111">
        <f t="shared" si="7"/>
        <v>9</v>
      </c>
      <c r="U64" s="111">
        <f t="shared" si="8"/>
        <v>126</v>
      </c>
      <c r="V64" s="163">
        <f t="shared" si="9"/>
        <v>9</v>
      </c>
      <c r="W64" s="163">
        <f t="shared" si="10"/>
        <v>1906.5341509145176</v>
      </c>
      <c r="X64" s="113" t="s">
        <v>911</v>
      </c>
      <c r="Y64" s="113">
        <v>10</v>
      </c>
      <c r="Z64" s="113">
        <v>152</v>
      </c>
      <c r="AA64" s="113" t="s">
        <v>1152</v>
      </c>
      <c r="AB64" s="164" t="s">
        <v>918</v>
      </c>
      <c r="AC64" s="113">
        <v>152.01</v>
      </c>
      <c r="AD64" s="165">
        <v>-91</v>
      </c>
      <c r="AE64" s="165">
        <v>147</v>
      </c>
      <c r="AF64" s="169">
        <f t="shared" si="2"/>
        <v>-9.9999999999909051E-3</v>
      </c>
      <c r="AG64" s="145">
        <f t="shared" si="13"/>
        <v>-95.660824978867609</v>
      </c>
      <c r="AH64" s="142">
        <f t="shared" si="4"/>
        <v>4.660824978867609</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391.5</v>
      </c>
      <c r="O65" s="156">
        <f t="shared" si="5"/>
        <v>39150</v>
      </c>
      <c r="P65" s="203">
        <f>VLOOKUP($A65,[3]futuresATR!$A$2:$F$80,3)</f>
        <v>12.737877081000001</v>
      </c>
      <c r="Q65" s="155">
        <f t="shared" si="16"/>
        <v>1273.7877081000001</v>
      </c>
      <c r="R65" s="145">
        <f t="shared" si="6"/>
        <v>2</v>
      </c>
      <c r="S65" s="140">
        <f t="shared" si="12"/>
        <v>78300</v>
      </c>
      <c r="T65" s="111">
        <f t="shared" si="7"/>
        <v>2</v>
      </c>
      <c r="U65" s="111">
        <f t="shared" si="8"/>
        <v>28</v>
      </c>
      <c r="V65" s="163">
        <f t="shared" si="9"/>
        <v>2</v>
      </c>
      <c r="W65" s="163">
        <f t="shared" si="10"/>
        <v>2547.5754162000003</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0.96208000000000005</v>
      </c>
      <c r="I66" s="113">
        <v>10</v>
      </c>
      <c r="J66" s="113">
        <v>1</v>
      </c>
      <c r="K66" s="113" t="s">
        <v>299</v>
      </c>
      <c r="L66" s="113" t="s">
        <v>881</v>
      </c>
      <c r="M66" s="149" t="s">
        <v>755</v>
      </c>
      <c r="N66" s="202">
        <f>VLOOKUP($A66,[3]futuresATR!$A$2:$F$80,2)</f>
        <v>7917</v>
      </c>
      <c r="O66" s="156">
        <f t="shared" si="5"/>
        <v>82290.454016298012</v>
      </c>
      <c r="P66" s="203">
        <f>VLOOKUP($A66,[3]futuresATR!$A$2:$F$80,3)</f>
        <v>112.623255356</v>
      </c>
      <c r="Q66" s="155">
        <f t="shared" si="16"/>
        <v>1170.6225610760021</v>
      </c>
      <c r="R66" s="145">
        <f t="shared" si="6"/>
        <v>2</v>
      </c>
      <c r="S66" s="140">
        <f t="shared" ref="S66:S80" si="17">R66*O66</f>
        <v>164580.90803259602</v>
      </c>
      <c r="T66" s="111">
        <f t="shared" si="7"/>
        <v>2</v>
      </c>
      <c r="U66" s="111">
        <f t="shared" si="8"/>
        <v>28</v>
      </c>
      <c r="V66" s="163">
        <f t="shared" si="9"/>
        <v>2</v>
      </c>
      <c r="W66" s="163">
        <f t="shared" si="10"/>
        <v>2341.2451221520041</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-3949.7754864460335</v>
      </c>
      <c r="AH66" s="142">
        <f t="shared" ref="AH66:AH75" si="20">ABS(AG66)-ABS(AD66)</f>
        <v>113.77548644603348</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310.45</v>
      </c>
      <c r="O67" s="156">
        <f t="shared" ref="O67:O80" si="21">N67*I67/H67</f>
        <v>45654.411764705881</v>
      </c>
      <c r="P67" s="203">
        <f>VLOOKUP($A67,[3]futuresATR!$A$2:$F$80,3)</f>
        <v>4.1200521749999997</v>
      </c>
      <c r="Q67" s="155">
        <f t="shared" si="16"/>
        <v>605.89002573529399</v>
      </c>
      <c r="R67" s="145">
        <f t="shared" ref="R67:R80" si="22">MAX(ROUND($R$1/Q67,0),1)</f>
        <v>3</v>
      </c>
      <c r="S67" s="140">
        <f t="shared" si="17"/>
        <v>136963.23529411765</v>
      </c>
      <c r="T67" s="111">
        <f t="shared" ref="T67:T80" si="23">IF(R67&gt;$T$1,$T$1,R67)</f>
        <v>3</v>
      </c>
      <c r="U67" s="111">
        <f t="shared" ref="U67:U80" si="24">T67*2*7</f>
        <v>42</v>
      </c>
      <c r="V67" s="163">
        <f t="shared" ref="V67:V80" si="25">IF(ROUND(T67*Q67/$R$1,0)&lt;1,0,T67)</f>
        <v>3</v>
      </c>
      <c r="W67" s="163">
        <f t="shared" ref="W67:W80" si="26">V67*Q67</f>
        <v>1817.6700772058821</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319.3</v>
      </c>
      <c r="O68" s="156">
        <f t="shared" si="21"/>
        <v>31930</v>
      </c>
      <c r="P68" s="203">
        <f>VLOOKUP($A68,[3]futuresATR!$A$2:$F$80,3)</f>
        <v>4.4494307009999998</v>
      </c>
      <c r="Q68" s="155">
        <f t="shared" si="16"/>
        <v>444.9430701</v>
      </c>
      <c r="R68" s="145">
        <f t="shared" si="22"/>
        <v>4</v>
      </c>
      <c r="S68" s="140">
        <f t="shared" si="17"/>
        <v>127720</v>
      </c>
      <c r="T68" s="111">
        <f t="shared" si="23"/>
        <v>4</v>
      </c>
      <c r="U68" s="111">
        <f t="shared" si="24"/>
        <v>56</v>
      </c>
      <c r="V68" s="163">
        <f t="shared" si="25"/>
        <v>4</v>
      </c>
      <c r="W68" s="163">
        <f t="shared" si="26"/>
        <v>1779.7722804</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0.88952935002090394</v>
      </c>
      <c r="I69">
        <v>10</v>
      </c>
      <c r="J69">
        <v>1</v>
      </c>
      <c r="K69" t="s">
        <v>299</v>
      </c>
      <c r="L69" t="s">
        <v>883</v>
      </c>
      <c r="M69" s="134" t="s">
        <v>536</v>
      </c>
      <c r="N69" s="202">
        <f>VLOOKUP($A69,[3]futuresATR!$A$2:$F$80,2)</f>
        <v>2967</v>
      </c>
      <c r="O69" s="156">
        <f t="shared" si="21"/>
        <v>33354.717299999997</v>
      </c>
      <c r="P69" s="203">
        <f>VLOOKUP($A69,[3]futuresATR!$A$2:$F$80,3)</f>
        <v>51.659479093000002</v>
      </c>
      <c r="Q69" s="155">
        <f t="shared" si="16"/>
        <v>580.75069801559675</v>
      </c>
      <c r="R69" s="145">
        <f t="shared" si="22"/>
        <v>3</v>
      </c>
      <c r="S69" s="140">
        <f t="shared" si="17"/>
        <v>100064.1519</v>
      </c>
      <c r="T69" s="111">
        <f t="shared" si="23"/>
        <v>3</v>
      </c>
      <c r="U69" s="111">
        <f t="shared" si="24"/>
        <v>42</v>
      </c>
      <c r="V69" s="163">
        <f t="shared" si="25"/>
        <v>3</v>
      </c>
      <c r="W69" s="163">
        <f t="shared" si="26"/>
        <v>1742.2520940467903</v>
      </c>
      <c r="X69" t="s">
        <v>912</v>
      </c>
      <c r="Y69">
        <v>3</v>
      </c>
      <c r="Z69">
        <v>2942.67</v>
      </c>
      <c r="AA69" s="138">
        <v>-6</v>
      </c>
      <c r="AB69" t="s">
        <v>922</v>
      </c>
      <c r="AC69">
        <v>3037</v>
      </c>
      <c r="AD69" s="109">
        <v>3164</v>
      </c>
      <c r="AE69" s="109">
        <v>0</v>
      </c>
      <c r="AF69" s="169">
        <f t="shared" si="18"/>
        <v>-94.329999999999927</v>
      </c>
      <c r="AG69" s="145">
        <f t="shared" si="19"/>
        <v>-3181.3452809999976</v>
      </c>
      <c r="AH69" s="142">
        <f t="shared" si="20"/>
        <v>17.345280999997613</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1148.5</v>
      </c>
      <c r="O70" s="156">
        <f t="shared" si="21"/>
        <v>114850</v>
      </c>
      <c r="P70" s="203">
        <f>VLOOKUP($A70,[3]futuresATR!$A$2:$F$80,3)</f>
        <v>14.286978595500001</v>
      </c>
      <c r="Q70" s="155">
        <f t="shared" si="16"/>
        <v>1428.69785955</v>
      </c>
      <c r="R70" s="145">
        <f t="shared" si="22"/>
        <v>1</v>
      </c>
      <c r="S70" s="140">
        <f t="shared" si="17"/>
        <v>114850</v>
      </c>
      <c r="T70" s="111">
        <f t="shared" si="23"/>
        <v>1</v>
      </c>
      <c r="U70" s="111">
        <f t="shared" si="24"/>
        <v>14</v>
      </c>
      <c r="V70" s="163">
        <f t="shared" si="25"/>
        <v>1</v>
      </c>
      <c r="W70" s="163">
        <f t="shared" si="26"/>
        <v>1428.69785955</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VLOOKUP($A71,[3]futuresATR!$A$2:$F$80,2)</f>
        <v>109.3125</v>
      </c>
      <c r="O71" s="156">
        <f t="shared" si="21"/>
        <v>218625</v>
      </c>
      <c r="P71" s="203">
        <f>VLOOKUP($A71,[3]futuresATR!$A$2:$F$80,3)</f>
        <v>0.1163956205</v>
      </c>
      <c r="Q71" s="155">
        <f t="shared" si="16"/>
        <v>232.79124100000001</v>
      </c>
      <c r="R71" s="145">
        <f t="shared" si="22"/>
        <v>9</v>
      </c>
      <c r="S71" s="140">
        <f t="shared" si="17"/>
        <v>1967625</v>
      </c>
      <c r="T71" s="111">
        <f t="shared" si="23"/>
        <v>9</v>
      </c>
      <c r="U71" s="111">
        <f t="shared" si="24"/>
        <v>126</v>
      </c>
      <c r="V71" s="163">
        <f t="shared" si="25"/>
        <v>9</v>
      </c>
      <c r="W71" s="163">
        <f t="shared" si="26"/>
        <v>2095.121169</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VLOOKUP($A72,[3]futuresATR!$A$2:$F$80,2)</f>
        <v>131.25</v>
      </c>
      <c r="O72" s="156">
        <f t="shared" si="21"/>
        <v>131250</v>
      </c>
      <c r="P72" s="203">
        <f>VLOOKUP($A72,[3]futuresATR!$A$2:$F$80,3)</f>
        <v>0.48278541450000001</v>
      </c>
      <c r="Q72" s="155">
        <f t="shared" si="16"/>
        <v>482.7854145</v>
      </c>
      <c r="R72" s="145">
        <f t="shared" si="22"/>
        <v>4</v>
      </c>
      <c r="S72" s="140">
        <f t="shared" si="17"/>
        <v>525000</v>
      </c>
      <c r="T72" s="111">
        <f t="shared" si="23"/>
        <v>4</v>
      </c>
      <c r="U72" s="111">
        <f t="shared" si="24"/>
        <v>56</v>
      </c>
      <c r="V72" s="163">
        <f t="shared" si="25"/>
        <v>4</v>
      </c>
      <c r="W72" s="163">
        <f t="shared" si="26"/>
        <v>1931.141658</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VLOOKUP($A73,[3]futuresATR!$A$2:$F$80,2)</f>
        <v>167.59375</v>
      </c>
      <c r="O73" s="156">
        <f t="shared" si="21"/>
        <v>167593.75</v>
      </c>
      <c r="P73" s="203">
        <f>VLOOKUP($A73,[3]futuresATR!$A$2:$F$80,3)</f>
        <v>1.2679131795</v>
      </c>
      <c r="Q73" s="155">
        <f t="shared" si="16"/>
        <v>1267.9131795000001</v>
      </c>
      <c r="R73" s="145">
        <f t="shared" si="22"/>
        <v>2</v>
      </c>
      <c r="S73" s="140">
        <f t="shared" si="17"/>
        <v>335187.5</v>
      </c>
      <c r="T73" s="111">
        <f t="shared" si="23"/>
        <v>2</v>
      </c>
      <c r="U73" s="111">
        <f t="shared" si="24"/>
        <v>28</v>
      </c>
      <c r="V73" s="163">
        <f t="shared" si="25"/>
        <v>2</v>
      </c>
      <c r="W73" s="163">
        <f t="shared" si="26"/>
        <v>2535.8263590000001</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18.675000000000001</v>
      </c>
      <c r="O74" s="156">
        <f t="shared" si="21"/>
        <v>18675</v>
      </c>
      <c r="P74" s="203">
        <f>VLOOKUP($A74,[3]futuresATR!$A$2:$F$80,3)</f>
        <v>1.1794712009999999</v>
      </c>
      <c r="Q74" s="155">
        <f t="shared" si="16"/>
        <v>1179.4712009999998</v>
      </c>
      <c r="R74" s="145">
        <f t="shared" si="22"/>
        <v>2</v>
      </c>
      <c r="S74" s="140">
        <f t="shared" si="17"/>
        <v>37350</v>
      </c>
      <c r="T74" s="111">
        <f t="shared" si="23"/>
        <v>2</v>
      </c>
      <c r="U74" s="111">
        <f t="shared" si="24"/>
        <v>28</v>
      </c>
      <c r="V74" s="163">
        <f t="shared" si="25"/>
        <v>2</v>
      </c>
      <c r="W74" s="163">
        <f t="shared" si="26"/>
        <v>2358.9424019999997</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472.5</v>
      </c>
      <c r="O75" s="156">
        <f t="shared" si="21"/>
        <v>23625</v>
      </c>
      <c r="P75" s="203">
        <f>VLOOKUP($A75,[3]futuresATR!$A$2:$F$80,3)</f>
        <v>13.172853402499999</v>
      </c>
      <c r="Q75" s="155">
        <f t="shared" si="16"/>
        <v>658.642670125</v>
      </c>
      <c r="R75" s="145">
        <f t="shared" si="22"/>
        <v>3</v>
      </c>
      <c r="S75" s="140">
        <f t="shared" si="17"/>
        <v>70875</v>
      </c>
      <c r="T75" s="111">
        <f t="shared" si="23"/>
        <v>3</v>
      </c>
      <c r="U75" s="111">
        <f t="shared" si="24"/>
        <v>42</v>
      </c>
      <c r="V75" s="163">
        <f t="shared" si="25"/>
        <v>3</v>
      </c>
      <c r="W75" s="163">
        <f t="shared" si="26"/>
        <v>1975.928010375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1.3433457368923039</v>
      </c>
      <c r="I76" s="113">
        <v>25</v>
      </c>
      <c r="J76" s="113">
        <v>0.1</v>
      </c>
      <c r="K76" s="113" t="s">
        <v>299</v>
      </c>
      <c r="L76" s="113" t="s">
        <v>893</v>
      </c>
      <c r="M76" s="149" t="s">
        <v>747</v>
      </c>
      <c r="N76" s="202">
        <f>VLOOKUP($A76,[3]futuresATR!$A$2:$F$80,2)</f>
        <v>5215</v>
      </c>
      <c r="O76" s="156">
        <f t="shared" si="21"/>
        <v>97052.453750000015</v>
      </c>
      <c r="P76" s="203">
        <f>VLOOKUP($A76,[3]futuresATR!$A$2:$F$80,3)</f>
        <v>61.855105971999997</v>
      </c>
      <c r="Q76" s="155">
        <f t="shared" si="16"/>
        <v>1151.1389859154131</v>
      </c>
      <c r="R76" s="145">
        <f t="shared" si="22"/>
        <v>2</v>
      </c>
      <c r="S76" s="140">
        <f t="shared" si="17"/>
        <v>194104.90750000003</v>
      </c>
      <c r="T76" s="111">
        <f t="shared" si="23"/>
        <v>2</v>
      </c>
      <c r="U76" s="111">
        <f t="shared" si="24"/>
        <v>28</v>
      </c>
      <c r="V76" s="163">
        <f t="shared" si="25"/>
        <v>2</v>
      </c>
      <c r="W76" s="163">
        <f t="shared" si="26"/>
        <v>2302.2779718308261</v>
      </c>
      <c r="X76" s="113" t="s">
        <v>911</v>
      </c>
      <c r="Y76" s="113">
        <v>2</v>
      </c>
      <c r="Z76" s="113">
        <v>5304</v>
      </c>
      <c r="AA76" s="113" t="s">
        <v>1130</v>
      </c>
      <c r="AB76" s="164">
        <v>1.9E-3</v>
      </c>
      <c r="AC76" s="113">
        <v>5314</v>
      </c>
      <c r="AD76" s="165">
        <v>-361</v>
      </c>
      <c r="AE76" s="165">
        <v>0</v>
      </c>
      <c r="AF76" s="169">
        <f t="shared" ref="AF76" si="27">Z76-AC76</f>
        <v>-10</v>
      </c>
      <c r="AG76" s="145">
        <f>AF76*I76*Y76/H76</f>
        <v>-372.20500000000004</v>
      </c>
      <c r="AH76" s="142">
        <f>ABS(AG76)-ABS(AD76)</f>
        <v>11.205000000000041</v>
      </c>
    </row>
    <row r="77" spans="1:34" ht="15.75" thickBot="1" x14ac:dyDescent="0.3">
      <c r="A77" s="5" t="s">
        <v>1142</v>
      </c>
      <c r="B77" t="s">
        <v>426</v>
      </c>
      <c r="C77" s="158" t="s">
        <v>1109</v>
      </c>
      <c r="D77" t="s">
        <v>458</v>
      </c>
      <c r="E77" t="s">
        <v>791</v>
      </c>
      <c r="F77" t="s">
        <v>894</v>
      </c>
      <c r="G77" t="s">
        <v>459</v>
      </c>
      <c r="H77">
        <f>VLOOKUP(G77,MARGIN!$E$1:$F$9,2)</f>
        <v>1.3433457368923039</v>
      </c>
      <c r="I77" s="150">
        <v>2400</v>
      </c>
      <c r="J77">
        <v>0.01</v>
      </c>
      <c r="K77" t="s">
        <v>1223</v>
      </c>
      <c r="L77" t="s">
        <v>895</v>
      </c>
      <c r="M77" s="134" t="s">
        <v>472</v>
      </c>
      <c r="N77" s="202">
        <f>VLOOKUP($A77,[3]futuresATR!$A$2:$F$80,2)</f>
        <v>98.08</v>
      </c>
      <c r="O77" s="156">
        <f t="shared" si="21"/>
        <v>175228.15872000001</v>
      </c>
      <c r="P77" s="203">
        <f>VLOOKUP($A77,[3]futuresATR!$A$2:$F$80,3)</f>
        <v>3.3500000000000002E-2</v>
      </c>
      <c r="Q77" s="155">
        <f t="shared" si="16"/>
        <v>59.850564000000013</v>
      </c>
      <c r="R77" s="145">
        <f t="shared" si="22"/>
        <v>33</v>
      </c>
      <c r="S77" s="140">
        <f t="shared" si="17"/>
        <v>5782529.2377599999</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-732.49943999933384</v>
      </c>
      <c r="AH77" s="142">
        <f t="shared" ref="AH77:AH80" si="29">ABS(AG77)-ABS(AD77)</f>
        <v>20.499439999333845</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17737</v>
      </c>
      <c r="O78" s="156">
        <f t="shared" si="21"/>
        <v>88685</v>
      </c>
      <c r="P78" s="203">
        <f>VLOOKUP($A78,[3]futuresATR!$A$2:$F$80,3)</f>
        <v>149.57049756399999</v>
      </c>
      <c r="Q78" s="155">
        <f t="shared" si="16"/>
        <v>747.85248781999996</v>
      </c>
      <c r="R78" s="145">
        <f t="shared" si="22"/>
        <v>3</v>
      </c>
      <c r="S78" s="140">
        <f t="shared" si="17"/>
        <v>266055</v>
      </c>
      <c r="T78" s="111">
        <f t="shared" si="23"/>
        <v>3</v>
      </c>
      <c r="U78" s="111">
        <f t="shared" si="24"/>
        <v>42</v>
      </c>
      <c r="V78" s="163">
        <f t="shared" si="25"/>
        <v>3</v>
      </c>
      <c r="W78" s="163">
        <f t="shared" si="26"/>
        <v>2243.5574634599998</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1.3433457368923039</v>
      </c>
      <c r="I79" s="150">
        <v>2800</v>
      </c>
      <c r="J79">
        <v>0.1</v>
      </c>
      <c r="K79" t="s">
        <v>1223</v>
      </c>
      <c r="L79" t="s">
        <v>899</v>
      </c>
      <c r="M79" s="134" t="s">
        <v>468</v>
      </c>
      <c r="N79" s="202">
        <f>VLOOKUP($A79,[3]futuresATR!$A$2:$F$80,2)</f>
        <v>98.42</v>
      </c>
      <c r="O79" s="156">
        <f t="shared" si="21"/>
        <v>205141.53016000002</v>
      </c>
      <c r="P79" s="203">
        <f>VLOOKUP($A79,[3]futuresATR!$A$2:$F$80,3)</f>
        <v>6.3532387999999995E-2</v>
      </c>
      <c r="Q79" s="155">
        <f t="shared" si="16"/>
        <v>132.42360586302399</v>
      </c>
      <c r="R79" s="145">
        <f t="shared" si="22"/>
        <v>15</v>
      </c>
      <c r="S79" s="140">
        <f t="shared" si="17"/>
        <v>3077122.9524000003</v>
      </c>
      <c r="T79" s="111">
        <f t="shared" si="23"/>
        <v>15</v>
      </c>
      <c r="U79" s="111">
        <f t="shared" si="24"/>
        <v>210</v>
      </c>
      <c r="V79" s="163">
        <f t="shared" si="25"/>
        <v>15</v>
      </c>
      <c r="W79" s="163">
        <f t="shared" si="26"/>
        <v>1986.3540879453599</v>
      </c>
      <c r="X79" t="s">
        <v>912</v>
      </c>
      <c r="Y79">
        <v>22</v>
      </c>
      <c r="Z79">
        <v>98.38</v>
      </c>
      <c r="AA79" t="s">
        <v>1146</v>
      </c>
      <c r="AB79" s="135">
        <v>1E-4</v>
      </c>
      <c r="AC79">
        <v>98.39</v>
      </c>
      <c r="AD79" s="109">
        <v>446</v>
      </c>
      <c r="AE79"/>
      <c r="AF79" s="169">
        <f t="shared" si="28"/>
        <v>-1.0000000000005116E-2</v>
      </c>
      <c r="AG79" s="145">
        <f t="shared" si="30"/>
        <v>-458.55656000023464</v>
      </c>
      <c r="AH79" s="142">
        <f t="shared" si="29"/>
        <v>12.55656000023464</v>
      </c>
    </row>
    <row r="80" spans="1:34" x14ac:dyDescent="0.25">
      <c r="A80" s="5" t="s">
        <v>1113</v>
      </c>
      <c r="B80" t="s">
        <v>429</v>
      </c>
      <c r="C80" s="158" t="s">
        <v>1113</v>
      </c>
      <c r="D80" t="s">
        <v>458</v>
      </c>
      <c r="E80" t="s">
        <v>791</v>
      </c>
      <c r="F80" t="s">
        <v>897</v>
      </c>
      <c r="G80" t="s">
        <v>459</v>
      </c>
      <c r="H80">
        <f>VLOOKUP(G80,MARGIN!$E$1:$F$9,2)</f>
        <v>1.3433457368923039</v>
      </c>
      <c r="I80" s="150">
        <v>8000</v>
      </c>
      <c r="J80">
        <v>1E-3</v>
      </c>
      <c r="K80" t="s">
        <v>1223</v>
      </c>
      <c r="L80" t="s">
        <v>898</v>
      </c>
      <c r="M80" s="134" t="s">
        <v>456</v>
      </c>
      <c r="N80" s="202">
        <f>VLOOKUP($A80,[3]futuresATR!$A$2:$F$80,2)</f>
        <v>97.83</v>
      </c>
      <c r="O80" s="156">
        <f t="shared" si="21"/>
        <v>582605.04240000003</v>
      </c>
      <c r="P80" s="203">
        <f>VLOOKUP($A80,[3]futuresATR!$A$2:$F$80,3)</f>
        <v>6.5593683E-2</v>
      </c>
      <c r="Q80" s="155">
        <f t="shared" si="16"/>
        <v>390.62874849624001</v>
      </c>
      <c r="R80" s="145">
        <f t="shared" si="22"/>
        <v>5</v>
      </c>
      <c r="S80" s="140">
        <f t="shared" si="17"/>
        <v>2913025.2120000003</v>
      </c>
      <c r="T80" s="111">
        <f t="shared" si="23"/>
        <v>5</v>
      </c>
      <c r="U80" s="111">
        <f t="shared" si="24"/>
        <v>70</v>
      </c>
      <c r="V80" s="163">
        <f t="shared" si="25"/>
        <v>5</v>
      </c>
      <c r="W80" s="163">
        <f t="shared" si="26"/>
        <v>1953.1437424812</v>
      </c>
      <c r="X80" t="s">
        <v>912</v>
      </c>
      <c r="Y80">
        <v>8</v>
      </c>
      <c r="Z80">
        <v>97.734999999999999</v>
      </c>
      <c r="AA80" t="s">
        <v>1134</v>
      </c>
      <c r="AB80" s="135">
        <v>1E-4</v>
      </c>
      <c r="AC80">
        <v>97.74</v>
      </c>
      <c r="AD80" s="109">
        <v>232</v>
      </c>
      <c r="AE80" s="109">
        <v>0</v>
      </c>
      <c r="AF80" s="169">
        <f t="shared" si="28"/>
        <v>-4.9999999999954525E-3</v>
      </c>
      <c r="AG80" s="145">
        <f t="shared" si="30"/>
        <v>-238.21119999978336</v>
      </c>
      <c r="AH80" s="142">
        <f t="shared" si="29"/>
        <v>6.2111999997833607</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H1" workbookViewId="0">
      <selection activeCell="B6" sqref="B6"/>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1.3433457368923039</v>
      </c>
    </row>
    <row r="2" spans="1:17" x14ac:dyDescent="0.25">
      <c r="A2" t="s">
        <v>782</v>
      </c>
      <c r="B2" s="143">
        <v>50</v>
      </c>
      <c r="E2" s="180" t="s">
        <v>496</v>
      </c>
      <c r="F2" s="181">
        <f>G38</f>
        <v>1.28111</v>
      </c>
    </row>
    <row r="3" spans="1:17" x14ac:dyDescent="0.25">
      <c r="A3" t="s">
        <v>784</v>
      </c>
      <c r="B3" s="114">
        <f>B1/B2</f>
        <v>10000</v>
      </c>
      <c r="E3" s="180" t="s">
        <v>544</v>
      </c>
      <c r="F3" s="181">
        <f>G37</f>
        <v>0.96208000000000005</v>
      </c>
    </row>
    <row r="4" spans="1:17" x14ac:dyDescent="0.25">
      <c r="B4" s="114"/>
      <c r="E4" s="180" t="s">
        <v>478</v>
      </c>
      <c r="F4" s="181">
        <f>1/G32</f>
        <v>0.88952935002090394</v>
      </c>
    </row>
    <row r="5" spans="1:17" x14ac:dyDescent="0.25">
      <c r="A5" t="s">
        <v>1197</v>
      </c>
      <c r="B5" s="207">
        <v>50000</v>
      </c>
      <c r="E5" s="180" t="s">
        <v>465</v>
      </c>
      <c r="F5" s="181">
        <f>1/G23</f>
        <v>0.68195147233322873</v>
      </c>
    </row>
    <row r="6" spans="1:17" x14ac:dyDescent="0.25">
      <c r="A6" t="s">
        <v>1198</v>
      </c>
      <c r="B6" s="207">
        <v>35000</v>
      </c>
      <c r="E6" s="180" t="s">
        <v>511</v>
      </c>
      <c r="F6" s="182">
        <v>7.77</v>
      </c>
    </row>
    <row r="7" spans="1:17" x14ac:dyDescent="0.25">
      <c r="A7" t="s">
        <v>1235</v>
      </c>
      <c r="B7" s="207">
        <v>1000000</v>
      </c>
      <c r="E7" s="180" t="s">
        <v>449</v>
      </c>
      <c r="F7" s="181">
        <f>G39</f>
        <v>104.536</v>
      </c>
    </row>
    <row r="8" spans="1:17" x14ac:dyDescent="0.25">
      <c r="A8" t="s">
        <v>1236</v>
      </c>
      <c r="B8" s="208">
        <v>2E-3</v>
      </c>
      <c r="E8" s="180" t="s">
        <v>786</v>
      </c>
      <c r="F8" s="181">
        <f>1/G36</f>
        <v>1.4040211164775918</v>
      </c>
    </row>
    <row r="9" spans="1:17" ht="15.75" thickBot="1" x14ac:dyDescent="0.3">
      <c r="B9" s="205"/>
      <c r="E9" s="183" t="s">
        <v>481</v>
      </c>
      <c r="F9" s="184">
        <v>1</v>
      </c>
    </row>
    <row r="10" spans="1:17" x14ac:dyDescent="0.25">
      <c r="B10" s="114"/>
      <c r="E10" s="111"/>
      <c r="F10" s="1"/>
    </row>
    <row r="11" spans="1:17" x14ac:dyDescent="0.25">
      <c r="G11" s="112" t="str">
        <f>[4]currenciesATR!$B1</f>
        <v>Close2016.06.22 00:00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1.4040211164775918</v>
      </c>
      <c r="E12" t="s">
        <v>1165</v>
      </c>
      <c r="F12" t="s">
        <v>22</v>
      </c>
      <c r="G12" s="112">
        <f>[4]currenciesATR!$B2</f>
        <v>1.04484</v>
      </c>
      <c r="H12" s="112">
        <f>[4]currenciesATR!$C2</f>
        <v>2.826E-3</v>
      </c>
      <c r="I12" s="139">
        <f>J12*10000*G12/D12</f>
        <v>52092.378912000007</v>
      </c>
      <c r="J12" s="114">
        <f>ROUND($B$5*$D12/$G12/10000,0)</f>
        <v>7</v>
      </c>
      <c r="L12" t="s">
        <v>20</v>
      </c>
      <c r="M12" s="114">
        <f>ROUND($B$6*Q12/N12/10000,0)</f>
        <v>5</v>
      </c>
      <c r="N12" s="169">
        <f>G17</f>
        <v>0.95369000000000004</v>
      </c>
      <c r="O12" s="139">
        <f>N12*M12/Q12*10000</f>
        <v>37221.237832816863</v>
      </c>
      <c r="P12" t="str">
        <f t="shared" ref="P12:P39" si="0">RIGHT(L12,3)</f>
        <v>CAD</v>
      </c>
      <c r="Q12">
        <f>VLOOKUP(P12,$E$1:$F$9,2)</f>
        <v>1.28111</v>
      </c>
    </row>
    <row r="13" spans="1:17" x14ac:dyDescent="0.25">
      <c r="A13" t="s">
        <v>1177</v>
      </c>
      <c r="B13" t="s">
        <v>23</v>
      </c>
      <c r="C13" t="str">
        <f t="shared" ref="C13:C17" si="1">RIGHT(B13,3)</f>
        <v>AUD</v>
      </c>
      <c r="D13">
        <f>VLOOKUP(C13,$E$1:$F$9,2)</f>
        <v>1.3433457368923039</v>
      </c>
      <c r="E13" t="s">
        <v>1177</v>
      </c>
      <c r="F13" t="s">
        <v>23</v>
      </c>
      <c r="G13" s="112">
        <f>[4]currenciesATR!$B3</f>
        <v>1.9696100000000001</v>
      </c>
      <c r="H13" s="112">
        <f>[4]currenciesATR!$C3</f>
        <v>9.7715000000000007E-3</v>
      </c>
      <c r="I13" s="139">
        <f t="shared" ref="I13:I39" si="2">J13*10000*G13/D13</f>
        <v>43985.921403000008</v>
      </c>
      <c r="J13" s="114">
        <f t="shared" ref="J13:J39" si="3">ROUND($B$5*$D13/$G13/10000,0)</f>
        <v>3</v>
      </c>
      <c r="L13" t="s">
        <v>21</v>
      </c>
      <c r="M13" s="114">
        <f t="shared" ref="M13:M39" si="4">ROUND($B$6*Q13/N13/10000,0)</f>
        <v>5</v>
      </c>
      <c r="N13" s="169">
        <f>G15</f>
        <v>0.71616000000000002</v>
      </c>
      <c r="O13" s="139">
        <f t="shared" ref="O13:O39" si="5">N13*M13/Q13*10000</f>
        <v>37219.358057541991</v>
      </c>
      <c r="P13" t="str">
        <f t="shared" si="0"/>
        <v>CHF</v>
      </c>
      <c r="Q13">
        <f t="shared" ref="Q13:Q39" si="6">VLOOKUP(P13,$E$1:$F$9,2)</f>
        <v>0.96208000000000005</v>
      </c>
    </row>
    <row r="14" spans="1:17" x14ac:dyDescent="0.25">
      <c r="A14" t="s">
        <v>1162</v>
      </c>
      <c r="B14" t="s">
        <v>7</v>
      </c>
      <c r="C14" t="str">
        <f t="shared" si="1"/>
        <v>JPY</v>
      </c>
      <c r="D14">
        <f>VLOOKUP(C14,$E$1:$F$9,2)</f>
        <v>104.536</v>
      </c>
      <c r="E14" t="s">
        <v>1162</v>
      </c>
      <c r="F14" t="s">
        <v>7</v>
      </c>
      <c r="G14" s="112">
        <f>[4]currenciesATR!$B4</f>
        <v>77.811000000000007</v>
      </c>
      <c r="H14" s="112">
        <f>[4]currenciesATR!$C4</f>
        <v>0.43595</v>
      </c>
      <c r="I14" s="139">
        <f t="shared" si="2"/>
        <v>52104.251167062073</v>
      </c>
      <c r="J14" s="114">
        <f t="shared" si="3"/>
        <v>7</v>
      </c>
      <c r="L14" t="s">
        <v>7</v>
      </c>
      <c r="M14" s="114">
        <f t="shared" si="4"/>
        <v>5</v>
      </c>
      <c r="N14" s="169">
        <f>G14</f>
        <v>77.811000000000007</v>
      </c>
      <c r="O14" s="139">
        <f t="shared" si="5"/>
        <v>37217.322262187197</v>
      </c>
      <c r="P14" t="str">
        <f t="shared" si="0"/>
        <v>JPY</v>
      </c>
      <c r="Q14">
        <f t="shared" si="6"/>
        <v>104.536</v>
      </c>
    </row>
    <row r="15" spans="1:17" x14ac:dyDescent="0.25">
      <c r="A15" t="s">
        <v>1163</v>
      </c>
      <c r="B15" t="s">
        <v>21</v>
      </c>
      <c r="C15" t="str">
        <f t="shared" si="1"/>
        <v>CHF</v>
      </c>
      <c r="D15">
        <f>VLOOKUP(C15,$E$1:$F$9,2)</f>
        <v>0.96208000000000005</v>
      </c>
      <c r="E15" t="s">
        <v>1163</v>
      </c>
      <c r="F15" t="s">
        <v>21</v>
      </c>
      <c r="G15" s="112">
        <f>[4]currenciesATR!$B5</f>
        <v>0.71616000000000002</v>
      </c>
      <c r="H15" s="112">
        <f>[4]currenciesATR!$C5</f>
        <v>2.8904999999999998E-3</v>
      </c>
      <c r="I15" s="139">
        <f t="shared" si="2"/>
        <v>52107.101280558789</v>
      </c>
      <c r="J15" s="114">
        <f t="shared" si="3"/>
        <v>7</v>
      </c>
      <c r="L15" t="s">
        <v>22</v>
      </c>
      <c r="M15" s="114">
        <f t="shared" si="4"/>
        <v>5</v>
      </c>
      <c r="N15" s="169">
        <f>G12</f>
        <v>1.04484</v>
      </c>
      <c r="O15" s="139">
        <f t="shared" si="5"/>
        <v>37208.842080000002</v>
      </c>
      <c r="P15" t="str">
        <f t="shared" si="0"/>
        <v>NZD</v>
      </c>
      <c r="Q15">
        <f t="shared" si="6"/>
        <v>1.4040211164775918</v>
      </c>
    </row>
    <row r="16" spans="1:17" x14ac:dyDescent="0.25">
      <c r="A16" t="s">
        <v>1164</v>
      </c>
      <c r="B16" t="s">
        <v>9</v>
      </c>
      <c r="C16" t="str">
        <f t="shared" si="1"/>
        <v>USD</v>
      </c>
      <c r="D16">
        <f>VLOOKUP(C16,$E$1:$F$9,2)</f>
        <v>1</v>
      </c>
      <c r="E16" t="s">
        <v>1164</v>
      </c>
      <c r="F16" t="s">
        <v>9</v>
      </c>
      <c r="G16" s="112">
        <f>[4]currenciesATR!$B6</f>
        <v>0.74441000000000002</v>
      </c>
      <c r="H16" s="112">
        <f>[4]currenciesATR!$C6</f>
        <v>2.6844999999999998E-3</v>
      </c>
      <c r="I16" s="139">
        <f t="shared" si="2"/>
        <v>52108.700000000004</v>
      </c>
      <c r="J16" s="114">
        <f t="shared" si="3"/>
        <v>7</v>
      </c>
      <c r="L16" t="s">
        <v>9</v>
      </c>
      <c r="M16" s="114">
        <f t="shared" si="4"/>
        <v>5</v>
      </c>
      <c r="N16" s="169">
        <f>G16</f>
        <v>0.74441000000000002</v>
      </c>
      <c r="O16" s="139">
        <f t="shared" si="5"/>
        <v>37220.5</v>
      </c>
      <c r="P16" t="str">
        <f t="shared" si="0"/>
        <v>USD</v>
      </c>
      <c r="Q16">
        <f t="shared" si="6"/>
        <v>1</v>
      </c>
    </row>
    <row r="17" spans="1:17" x14ac:dyDescent="0.25">
      <c r="A17" t="s">
        <v>1166</v>
      </c>
      <c r="B17" t="s">
        <v>20</v>
      </c>
      <c r="C17" t="str">
        <f t="shared" si="1"/>
        <v>CAD</v>
      </c>
      <c r="D17">
        <f t="shared" ref="D17:D39" si="7">VLOOKUP(C17,$E$1:$F$9,2)</f>
        <v>1.28111</v>
      </c>
      <c r="E17" t="s">
        <v>1166</v>
      </c>
      <c r="F17" t="s">
        <v>20</v>
      </c>
      <c r="G17" s="112">
        <f>[4]currenciesATR!$B7</f>
        <v>0.95369000000000004</v>
      </c>
      <c r="H17" s="112">
        <f>[4]currenciesATR!$C7</f>
        <v>2.8814999999999999E-3</v>
      </c>
      <c r="I17" s="139">
        <f t="shared" si="2"/>
        <v>52109.7329659436</v>
      </c>
      <c r="J17" s="114">
        <f t="shared" si="3"/>
        <v>7</v>
      </c>
      <c r="L17" t="s">
        <v>27</v>
      </c>
      <c r="M17" s="114">
        <f t="shared" si="4"/>
        <v>4</v>
      </c>
      <c r="N17" s="169">
        <f>G19</f>
        <v>0.75083</v>
      </c>
      <c r="O17" s="139">
        <f t="shared" si="5"/>
        <v>31216.946615666056</v>
      </c>
      <c r="P17" t="str">
        <f t="shared" si="0"/>
        <v>CHF</v>
      </c>
      <c r="Q17">
        <f t="shared" si="6"/>
        <v>0.96208000000000005</v>
      </c>
    </row>
    <row r="18" spans="1:17" x14ac:dyDescent="0.25">
      <c r="A18" t="s">
        <v>1167</v>
      </c>
      <c r="B18" t="s">
        <v>27</v>
      </c>
      <c r="C18" t="str">
        <f>RIGHT(B39,3)</f>
        <v>CAD</v>
      </c>
      <c r="D18">
        <f>VLOOKUP(C18,$E$1:$F$9,2)</f>
        <v>1.28111</v>
      </c>
      <c r="E18" t="s">
        <v>1214</v>
      </c>
      <c r="F18" t="s">
        <v>29</v>
      </c>
      <c r="G18" s="112">
        <f>[4]currenciesATR!$B8</f>
        <v>0.91244999999999998</v>
      </c>
      <c r="H18" s="112">
        <f>[4]currenciesATR!$C8</f>
        <v>3.1365E-3</v>
      </c>
      <c r="I18" s="139">
        <f>J18*10000*G18/D18</f>
        <v>49856.374550194756</v>
      </c>
      <c r="J18" s="114">
        <f>ROUND($B$5*$D18/$G18/10000,0)</f>
        <v>7</v>
      </c>
      <c r="L18" t="s">
        <v>3</v>
      </c>
      <c r="M18" s="114">
        <f t="shared" si="4"/>
        <v>4</v>
      </c>
      <c r="N18" s="169">
        <f>G33</f>
        <v>81.58</v>
      </c>
      <c r="O18" s="139">
        <f t="shared" si="5"/>
        <v>31216.04040713247</v>
      </c>
      <c r="P18" t="str">
        <f t="shared" si="0"/>
        <v>JPY</v>
      </c>
      <c r="Q18">
        <f t="shared" si="6"/>
        <v>104.536</v>
      </c>
    </row>
    <row r="19" spans="1:17" x14ac:dyDescent="0.25">
      <c r="A19" t="s">
        <v>1183</v>
      </c>
      <c r="B19" t="s">
        <v>28</v>
      </c>
      <c r="C19" t="str">
        <f t="shared" ref="C19:C39" si="8">RIGHT(B18,3)</f>
        <v>CHF</v>
      </c>
      <c r="D19">
        <f t="shared" si="7"/>
        <v>0.96208000000000005</v>
      </c>
      <c r="E19" t="s">
        <v>1167</v>
      </c>
      <c r="F19" t="s">
        <v>27</v>
      </c>
      <c r="G19" s="112">
        <f>[4]currenciesATR!$B9</f>
        <v>0.75083</v>
      </c>
      <c r="H19" s="112">
        <f>[4]currenciesATR!$C9</f>
        <v>2.6124999999999998E-3</v>
      </c>
      <c r="I19" s="139">
        <f t="shared" si="2"/>
        <v>46825.419923499088</v>
      </c>
      <c r="J19" s="114">
        <f t="shared" si="3"/>
        <v>6</v>
      </c>
      <c r="L19" t="s">
        <v>4</v>
      </c>
      <c r="M19" s="114">
        <f t="shared" si="4"/>
        <v>3</v>
      </c>
      <c r="N19" s="169">
        <f>G35</f>
        <v>108.636</v>
      </c>
      <c r="O19" s="139">
        <f t="shared" si="5"/>
        <v>31176.628147241143</v>
      </c>
      <c r="P19" t="str">
        <f t="shared" si="0"/>
        <v>JPY</v>
      </c>
      <c r="Q19">
        <f t="shared" si="6"/>
        <v>104.536</v>
      </c>
    </row>
    <row r="20" spans="1:17" x14ac:dyDescent="0.25">
      <c r="A20" t="s">
        <v>1181</v>
      </c>
      <c r="B20" t="s">
        <v>25</v>
      </c>
      <c r="C20" t="str">
        <f t="shared" si="8"/>
        <v>CHF</v>
      </c>
      <c r="D20">
        <f t="shared" si="7"/>
        <v>0.96208000000000005</v>
      </c>
      <c r="E20" t="s">
        <v>1183</v>
      </c>
      <c r="F20" t="s">
        <v>28</v>
      </c>
      <c r="G20" s="112">
        <f>[4]currenciesATR!$B10</f>
        <v>0.68518999999999997</v>
      </c>
      <c r="H20" s="112">
        <f>[4]currenciesATR!$C10</f>
        <v>2.813E-3</v>
      </c>
      <c r="I20" s="139">
        <f t="shared" si="2"/>
        <v>49853.754365541317</v>
      </c>
      <c r="J20" s="114">
        <f t="shared" si="3"/>
        <v>7</v>
      </c>
      <c r="L20" t="s">
        <v>11</v>
      </c>
      <c r="M20" s="114">
        <f t="shared" si="4"/>
        <v>3</v>
      </c>
      <c r="N20" s="169">
        <f>G27</f>
        <v>1.50993</v>
      </c>
      <c r="O20" s="139">
        <f t="shared" si="5"/>
        <v>33720.209739000005</v>
      </c>
      <c r="P20" t="str">
        <f t="shared" si="0"/>
        <v>AUD</v>
      </c>
      <c r="Q20">
        <f t="shared" si="6"/>
        <v>1.3433457368923039</v>
      </c>
    </row>
    <row r="21" spans="1:17" x14ac:dyDescent="0.25">
      <c r="A21" t="s">
        <v>1179</v>
      </c>
      <c r="B21" t="s">
        <v>26</v>
      </c>
      <c r="C21" t="str">
        <f t="shared" si="8"/>
        <v>NZD</v>
      </c>
      <c r="D21">
        <f t="shared" si="7"/>
        <v>1.4040211164775918</v>
      </c>
      <c r="E21" t="s">
        <v>1181</v>
      </c>
      <c r="F21" t="s">
        <v>25</v>
      </c>
      <c r="G21" s="112">
        <f>[4]currenciesATR!$B11</f>
        <v>2.0582699999999998</v>
      </c>
      <c r="H21" s="112">
        <f>[4]currenciesATR!$C11</f>
        <v>1.0997E-2</v>
      </c>
      <c r="I21" s="139">
        <f t="shared" si="2"/>
        <v>43979.466743999998</v>
      </c>
      <c r="J21" s="114">
        <f t="shared" si="3"/>
        <v>3</v>
      </c>
      <c r="L21" t="s">
        <v>12</v>
      </c>
      <c r="M21" s="114">
        <f t="shared" si="4"/>
        <v>3</v>
      </c>
      <c r="N21" s="169">
        <f>G28</f>
        <v>1.4402200000000001</v>
      </c>
      <c r="O21" s="139">
        <f t="shared" si="5"/>
        <v>33725.909562801011</v>
      </c>
      <c r="P21" t="str">
        <f t="shared" si="0"/>
        <v>CAD</v>
      </c>
      <c r="Q21">
        <f t="shared" si="6"/>
        <v>1.28111</v>
      </c>
    </row>
    <row r="22" spans="1:17" x14ac:dyDescent="0.25">
      <c r="A22" t="s">
        <v>1182</v>
      </c>
      <c r="B22" t="s">
        <v>14</v>
      </c>
      <c r="C22" t="str">
        <f t="shared" si="8"/>
        <v>CHF</v>
      </c>
      <c r="D22">
        <f t="shared" si="7"/>
        <v>0.96208000000000005</v>
      </c>
      <c r="E22" t="s">
        <v>1179</v>
      </c>
      <c r="F22" t="s">
        <v>26</v>
      </c>
      <c r="G22" s="112">
        <f>[4]currenciesATR!$B12</f>
        <v>1.41096</v>
      </c>
      <c r="H22" s="112">
        <f>[4]currenciesATR!$C12</f>
        <v>8.1755000000000005E-3</v>
      </c>
      <c r="I22" s="139">
        <f t="shared" si="2"/>
        <v>43997.172792283389</v>
      </c>
      <c r="J22" s="114">
        <f t="shared" si="3"/>
        <v>3</v>
      </c>
      <c r="L22" t="s">
        <v>18</v>
      </c>
      <c r="M22" s="114">
        <f t="shared" si="4"/>
        <v>3</v>
      </c>
      <c r="N22" s="169">
        <f>G30</f>
        <v>1.0816399999999999</v>
      </c>
      <c r="O22" s="139">
        <f t="shared" si="5"/>
        <v>33728.172293364369</v>
      </c>
      <c r="P22" t="str">
        <f t="shared" si="0"/>
        <v>CHF</v>
      </c>
      <c r="Q22">
        <f t="shared" si="6"/>
        <v>0.96208000000000005</v>
      </c>
    </row>
    <row r="23" spans="1:17" x14ac:dyDescent="0.25">
      <c r="A23" t="s">
        <v>1180</v>
      </c>
      <c r="B23" t="s">
        <v>6</v>
      </c>
      <c r="C23" t="str">
        <f t="shared" si="8"/>
        <v>USD</v>
      </c>
      <c r="D23">
        <f t="shared" si="7"/>
        <v>1</v>
      </c>
      <c r="E23" t="s">
        <v>1182</v>
      </c>
      <c r="F23" t="s">
        <v>14</v>
      </c>
      <c r="G23" s="112">
        <f>[4]currenciesATR!$B13</f>
        <v>1.46638</v>
      </c>
      <c r="H23" s="112">
        <f>[4]currenciesATR!$C13</f>
        <v>8.6239999999999997E-3</v>
      </c>
      <c r="I23" s="139">
        <f t="shared" si="2"/>
        <v>43991.4</v>
      </c>
      <c r="J23" s="114">
        <f t="shared" si="3"/>
        <v>3</v>
      </c>
      <c r="L23" t="s">
        <v>19</v>
      </c>
      <c r="M23" s="114">
        <f t="shared" si="4"/>
        <v>3</v>
      </c>
      <c r="N23" s="169">
        <f>G31</f>
        <v>0.76644999999999996</v>
      </c>
      <c r="O23" s="139">
        <f t="shared" si="5"/>
        <v>33717.208530000004</v>
      </c>
      <c r="P23" t="str">
        <f t="shared" si="0"/>
        <v>GBP</v>
      </c>
      <c r="Q23">
        <f t="shared" si="6"/>
        <v>0.68195147233322873</v>
      </c>
    </row>
    <row r="24" spans="1:17" x14ac:dyDescent="0.25">
      <c r="A24" t="s">
        <v>1178</v>
      </c>
      <c r="B24" t="s">
        <v>24</v>
      </c>
      <c r="C24" t="str">
        <f t="shared" si="8"/>
        <v>JPY</v>
      </c>
      <c r="D24">
        <f t="shared" si="7"/>
        <v>104.536</v>
      </c>
      <c r="E24" t="s">
        <v>1180</v>
      </c>
      <c r="F24" t="s">
        <v>6</v>
      </c>
      <c r="G24" s="112">
        <f>[4]currenciesATR!$B14</f>
        <v>153.30199999999999</v>
      </c>
      <c r="H24" s="112">
        <f>[4]currenciesATR!$C14</f>
        <v>1.1306</v>
      </c>
      <c r="I24" s="139">
        <f t="shared" si="2"/>
        <v>43994.987372771102</v>
      </c>
      <c r="J24" s="114">
        <f t="shared" si="3"/>
        <v>3</v>
      </c>
      <c r="L24" t="s">
        <v>5</v>
      </c>
      <c r="M24" s="114">
        <f t="shared" si="4"/>
        <v>3</v>
      </c>
      <c r="N24" s="169">
        <f>G29</f>
        <v>117.529</v>
      </c>
      <c r="O24" s="139">
        <f t="shared" si="5"/>
        <v>33728.763296854668</v>
      </c>
      <c r="P24" t="str">
        <f t="shared" si="0"/>
        <v>JPY</v>
      </c>
      <c r="Q24">
        <f t="shared" si="6"/>
        <v>104.536</v>
      </c>
    </row>
    <row r="25" spans="1:17" x14ac:dyDescent="0.25">
      <c r="A25" t="s">
        <v>1175</v>
      </c>
      <c r="B25" t="s">
        <v>13</v>
      </c>
      <c r="C25" t="str">
        <f t="shared" si="8"/>
        <v>CAD</v>
      </c>
      <c r="D25">
        <f t="shared" si="7"/>
        <v>1.28111</v>
      </c>
      <c r="E25" t="s">
        <v>1178</v>
      </c>
      <c r="F25" t="s">
        <v>24</v>
      </c>
      <c r="G25" s="112">
        <f>[4]currenciesATR!$B15</f>
        <v>1.87863</v>
      </c>
      <c r="H25" s="112">
        <f>[4]currenciesATR!$C15</f>
        <v>9.5875000000000005E-3</v>
      </c>
      <c r="I25" s="139">
        <f t="shared" si="2"/>
        <v>43992.241103418135</v>
      </c>
      <c r="J25" s="114">
        <f t="shared" si="3"/>
        <v>3</v>
      </c>
      <c r="L25" t="s">
        <v>13</v>
      </c>
      <c r="M25" s="114">
        <f t="shared" si="4"/>
        <v>3</v>
      </c>
      <c r="N25" s="169">
        <f>G26</f>
        <v>1.5778399999999999</v>
      </c>
      <c r="O25" s="139">
        <f t="shared" si="5"/>
        <v>33714.022848000001</v>
      </c>
      <c r="P25" t="str">
        <f t="shared" si="0"/>
        <v>NZD</v>
      </c>
      <c r="Q25">
        <f t="shared" si="6"/>
        <v>1.4040211164775918</v>
      </c>
    </row>
    <row r="26" spans="1:17" x14ac:dyDescent="0.25">
      <c r="A26" t="s">
        <v>1170</v>
      </c>
      <c r="B26" t="s">
        <v>11</v>
      </c>
      <c r="C26" t="str">
        <f t="shared" si="8"/>
        <v>NZD</v>
      </c>
      <c r="D26">
        <f t="shared" si="7"/>
        <v>1.4040211164775918</v>
      </c>
      <c r="E26" t="s">
        <v>1175</v>
      </c>
      <c r="F26" t="s">
        <v>13</v>
      </c>
      <c r="G26" s="112">
        <f>[4]currenciesATR!$B16</f>
        <v>1.5778399999999999</v>
      </c>
      <c r="H26" s="112">
        <f>[4]currenciesATR!$C16</f>
        <v>5.6429999999999996E-3</v>
      </c>
      <c r="I26" s="139">
        <f t="shared" si="2"/>
        <v>44952.030464000003</v>
      </c>
      <c r="J26" s="114">
        <f t="shared" si="3"/>
        <v>4</v>
      </c>
      <c r="L26" t="s">
        <v>10</v>
      </c>
      <c r="M26" s="114">
        <f t="shared" si="4"/>
        <v>3</v>
      </c>
      <c r="N26" s="169">
        <f>G32</f>
        <v>1.12419</v>
      </c>
      <c r="O26" s="139">
        <f t="shared" si="5"/>
        <v>33725.699999999997</v>
      </c>
      <c r="P26" t="str">
        <f t="shared" si="0"/>
        <v>USD</v>
      </c>
      <c r="Q26">
        <f t="shared" si="6"/>
        <v>1</v>
      </c>
    </row>
    <row r="27" spans="1:17" x14ac:dyDescent="0.25">
      <c r="A27" t="s">
        <v>1171</v>
      </c>
      <c r="B27" t="s">
        <v>12</v>
      </c>
      <c r="C27" t="str">
        <f t="shared" si="8"/>
        <v>AUD</v>
      </c>
      <c r="D27">
        <f t="shared" si="7"/>
        <v>1.3433457368923039</v>
      </c>
      <c r="E27" t="s">
        <v>1170</v>
      </c>
      <c r="F27" t="s">
        <v>11</v>
      </c>
      <c r="G27" s="112">
        <f>[4]currenciesATR!$B17</f>
        <v>1.50993</v>
      </c>
      <c r="H27" s="112">
        <f>[4]currenciesATR!$C17</f>
        <v>4.6039999999999996E-3</v>
      </c>
      <c r="I27" s="139">
        <f t="shared" si="2"/>
        <v>44960.279652000005</v>
      </c>
      <c r="J27" s="114">
        <f t="shared" si="3"/>
        <v>4</v>
      </c>
      <c r="L27" t="s">
        <v>23</v>
      </c>
      <c r="M27" s="114">
        <f t="shared" si="4"/>
        <v>2</v>
      </c>
      <c r="N27" s="169">
        <f>G13</f>
        <v>1.9696100000000001</v>
      </c>
      <c r="O27" s="139">
        <f>N27*M27/Q27*10000</f>
        <v>29323.947602000004</v>
      </c>
      <c r="P27" t="str">
        <f t="shared" si="0"/>
        <v>AUD</v>
      </c>
      <c r="Q27">
        <f t="shared" si="6"/>
        <v>1.3433457368923039</v>
      </c>
    </row>
    <row r="28" spans="1:17" x14ac:dyDescent="0.25">
      <c r="A28" t="s">
        <v>1172</v>
      </c>
      <c r="B28" t="s">
        <v>5</v>
      </c>
      <c r="C28" t="str">
        <f t="shared" si="8"/>
        <v>CAD</v>
      </c>
      <c r="D28">
        <f t="shared" si="7"/>
        <v>1.28111</v>
      </c>
      <c r="E28" t="s">
        <v>1171</v>
      </c>
      <c r="F28" t="s">
        <v>12</v>
      </c>
      <c r="G28" s="112">
        <f>[4]currenciesATR!$B18</f>
        <v>1.4402200000000001</v>
      </c>
      <c r="H28" s="112">
        <f>[4]currenciesATR!$C18</f>
        <v>4.1415000000000002E-3</v>
      </c>
      <c r="I28" s="139">
        <f t="shared" si="2"/>
        <v>44967.879417068012</v>
      </c>
      <c r="J28" s="114">
        <f t="shared" si="3"/>
        <v>4</v>
      </c>
      <c r="L28" t="s">
        <v>24</v>
      </c>
      <c r="M28" s="114">
        <f t="shared" si="4"/>
        <v>2</v>
      </c>
      <c r="N28" s="169">
        <f>G25</f>
        <v>1.87863</v>
      </c>
      <c r="O28" s="139">
        <f t="shared" si="5"/>
        <v>29328.160735612084</v>
      </c>
      <c r="P28" t="str">
        <f t="shared" si="0"/>
        <v>CAD</v>
      </c>
      <c r="Q28">
        <f t="shared" si="6"/>
        <v>1.28111</v>
      </c>
    </row>
    <row r="29" spans="1:17" x14ac:dyDescent="0.25">
      <c r="A29" t="s">
        <v>1173</v>
      </c>
      <c r="B29" t="s">
        <v>18</v>
      </c>
      <c r="C29" t="str">
        <f t="shared" si="8"/>
        <v>JPY</v>
      </c>
      <c r="D29">
        <f t="shared" si="7"/>
        <v>104.536</v>
      </c>
      <c r="E29" t="s">
        <v>1172</v>
      </c>
      <c r="F29" t="s">
        <v>5</v>
      </c>
      <c r="G29" s="112">
        <f>[4]currenciesATR!$B19</f>
        <v>117.529</v>
      </c>
      <c r="H29" s="112">
        <f>[4]currenciesATR!$C19</f>
        <v>0.60580000000000001</v>
      </c>
      <c r="I29" s="139">
        <f t="shared" si="2"/>
        <v>44971.684395806231</v>
      </c>
      <c r="J29" s="114">
        <f t="shared" si="3"/>
        <v>4</v>
      </c>
      <c r="L29" t="s">
        <v>26</v>
      </c>
      <c r="M29" s="114">
        <f t="shared" si="4"/>
        <v>2</v>
      </c>
      <c r="N29" s="169">
        <f>G22</f>
        <v>1.41096</v>
      </c>
      <c r="O29" s="139">
        <f t="shared" si="5"/>
        <v>29331.448528188925</v>
      </c>
      <c r="P29" t="str">
        <f t="shared" si="0"/>
        <v>CHF</v>
      </c>
      <c r="Q29">
        <f t="shared" si="6"/>
        <v>0.96208000000000005</v>
      </c>
    </row>
    <row r="30" spans="1:17" x14ac:dyDescent="0.25">
      <c r="A30" t="s">
        <v>1174</v>
      </c>
      <c r="B30" t="s">
        <v>19</v>
      </c>
      <c r="C30" t="str">
        <f t="shared" si="8"/>
        <v>CHF</v>
      </c>
      <c r="D30">
        <f t="shared" si="7"/>
        <v>0.96208000000000005</v>
      </c>
      <c r="E30" t="s">
        <v>1173</v>
      </c>
      <c r="F30" t="s">
        <v>18</v>
      </c>
      <c r="G30" s="112">
        <f>[4]currenciesATR!$B20</f>
        <v>1.0816399999999999</v>
      </c>
      <c r="H30" s="112">
        <f>[4]currenciesATR!$C20</f>
        <v>3.0370000000000002E-3</v>
      </c>
      <c r="I30" s="139">
        <f t="shared" si="2"/>
        <v>44970.896391152499</v>
      </c>
      <c r="J30" s="114">
        <f t="shared" si="3"/>
        <v>4</v>
      </c>
      <c r="L30" t="s">
        <v>6</v>
      </c>
      <c r="M30" s="114">
        <f t="shared" si="4"/>
        <v>2</v>
      </c>
      <c r="N30" s="169">
        <f>G24</f>
        <v>153.30199999999999</v>
      </c>
      <c r="O30" s="139">
        <f t="shared" si="5"/>
        <v>29329.9915818474</v>
      </c>
      <c r="P30" t="str">
        <f t="shared" si="0"/>
        <v>JPY</v>
      </c>
      <c r="Q30">
        <f t="shared" si="6"/>
        <v>104.536</v>
      </c>
    </row>
    <row r="31" spans="1:17" x14ac:dyDescent="0.25">
      <c r="A31" t="s">
        <v>1176</v>
      </c>
      <c r="B31" t="s">
        <v>10</v>
      </c>
      <c r="C31" t="str">
        <f t="shared" si="8"/>
        <v>GBP</v>
      </c>
      <c r="D31">
        <f t="shared" si="7"/>
        <v>0.68195147233322873</v>
      </c>
      <c r="E31" t="s">
        <v>1174</v>
      </c>
      <c r="F31" t="s">
        <v>19</v>
      </c>
      <c r="G31" s="112">
        <f>[4]currenciesATR!$B21</f>
        <v>0.76644999999999996</v>
      </c>
      <c r="H31" s="112">
        <f>[4]currenciesATR!$C21</f>
        <v>3.9115E-3</v>
      </c>
      <c r="I31" s="139">
        <f t="shared" si="2"/>
        <v>44956.278040000005</v>
      </c>
      <c r="J31" s="114">
        <f t="shared" si="3"/>
        <v>4</v>
      </c>
      <c r="L31" t="s">
        <v>25</v>
      </c>
      <c r="M31" s="114">
        <f t="shared" si="4"/>
        <v>2</v>
      </c>
      <c r="N31" s="169">
        <f>G21</f>
        <v>2.0582699999999998</v>
      </c>
      <c r="O31" s="139">
        <f t="shared" si="5"/>
        <v>29319.644495999997</v>
      </c>
      <c r="P31" t="str">
        <f t="shared" si="0"/>
        <v>NZD</v>
      </c>
      <c r="Q31">
        <f t="shared" si="6"/>
        <v>1.4040211164775918</v>
      </c>
    </row>
    <row r="32" spans="1:17" x14ac:dyDescent="0.25">
      <c r="A32" t="s">
        <v>1168</v>
      </c>
      <c r="B32" t="s">
        <v>3</v>
      </c>
      <c r="C32" t="str">
        <f t="shared" si="8"/>
        <v>USD</v>
      </c>
      <c r="D32">
        <f t="shared" si="7"/>
        <v>1</v>
      </c>
      <c r="E32" t="s">
        <v>1176</v>
      </c>
      <c r="F32" t="s">
        <v>10</v>
      </c>
      <c r="G32" s="112">
        <f>[4]currenciesATR!$B22</f>
        <v>1.12419</v>
      </c>
      <c r="H32" s="112">
        <f>[4]currenciesATR!$C22</f>
        <v>3.5634999999999998E-3</v>
      </c>
      <c r="I32" s="139">
        <f t="shared" si="2"/>
        <v>44967.6</v>
      </c>
      <c r="J32" s="114">
        <f t="shared" si="3"/>
        <v>4</v>
      </c>
      <c r="L32" t="s">
        <v>14</v>
      </c>
      <c r="M32" s="114">
        <f t="shared" si="4"/>
        <v>2</v>
      </c>
      <c r="N32" s="169">
        <f>G23</f>
        <v>1.46638</v>
      </c>
      <c r="O32" s="139">
        <f t="shared" si="5"/>
        <v>29327.599999999999</v>
      </c>
      <c r="P32" t="str">
        <f t="shared" si="0"/>
        <v>USD</v>
      </c>
      <c r="Q32">
        <f t="shared" si="6"/>
        <v>1</v>
      </c>
    </row>
    <row r="33" spans="1:17" x14ac:dyDescent="0.25">
      <c r="A33" t="s">
        <v>1184</v>
      </c>
      <c r="B33" t="s">
        <v>2</v>
      </c>
      <c r="C33" t="str">
        <f t="shared" si="8"/>
        <v>JPY</v>
      </c>
      <c r="D33">
        <f t="shared" si="7"/>
        <v>104.536</v>
      </c>
      <c r="E33" t="s">
        <v>1168</v>
      </c>
      <c r="F33" t="s">
        <v>3</v>
      </c>
      <c r="G33" s="112">
        <f>[4]currenciesATR!$B23</f>
        <v>81.58</v>
      </c>
      <c r="H33" s="112">
        <f>[4]currenciesATR!$C23</f>
        <v>0.41875000000000001</v>
      </c>
      <c r="I33" s="139">
        <f t="shared" si="2"/>
        <v>46824.060610698703</v>
      </c>
      <c r="J33" s="114">
        <f t="shared" si="3"/>
        <v>6</v>
      </c>
      <c r="L33" t="s">
        <v>29</v>
      </c>
      <c r="M33" s="114">
        <f t="shared" si="4"/>
        <v>5</v>
      </c>
      <c r="N33" s="169">
        <f>G18</f>
        <v>0.91244999999999998</v>
      </c>
      <c r="O33" s="139">
        <f t="shared" si="5"/>
        <v>35611.696107281961</v>
      </c>
      <c r="P33" t="str">
        <f t="shared" si="0"/>
        <v>CAD</v>
      </c>
      <c r="Q33">
        <f t="shared" si="6"/>
        <v>1.28111</v>
      </c>
    </row>
    <row r="34" spans="1:17" x14ac:dyDescent="0.25">
      <c r="A34" t="s">
        <v>1169</v>
      </c>
      <c r="B34" t="s">
        <v>4</v>
      </c>
      <c r="C34" t="str">
        <f t="shared" si="8"/>
        <v>JPY</v>
      </c>
      <c r="D34">
        <f t="shared" si="7"/>
        <v>104.536</v>
      </c>
      <c r="E34" t="s">
        <v>1184</v>
      </c>
      <c r="F34" t="s">
        <v>2</v>
      </c>
      <c r="G34" s="112">
        <f>[4]currenciesATR!$B24</f>
        <v>74.451999999999998</v>
      </c>
      <c r="H34" s="112">
        <f>[4]currenciesATR!$C24</f>
        <v>0.4168</v>
      </c>
      <c r="I34" s="139">
        <f t="shared" si="2"/>
        <v>49854.978189331901</v>
      </c>
      <c r="J34" s="114">
        <f t="shared" si="3"/>
        <v>7</v>
      </c>
      <c r="L34" t="s">
        <v>28</v>
      </c>
      <c r="M34" s="114">
        <f t="shared" si="4"/>
        <v>5</v>
      </c>
      <c r="N34" s="169">
        <f>G20</f>
        <v>0.68518999999999997</v>
      </c>
      <c r="O34" s="139">
        <f t="shared" si="5"/>
        <v>35609.824546815231</v>
      </c>
      <c r="P34" t="str">
        <f t="shared" si="0"/>
        <v>CHF</v>
      </c>
      <c r="Q34">
        <f t="shared" si="6"/>
        <v>0.96208000000000005</v>
      </c>
    </row>
    <row r="35" spans="1:17" x14ac:dyDescent="0.25">
      <c r="A35" t="s">
        <v>1185</v>
      </c>
      <c r="B35" t="s">
        <v>17</v>
      </c>
      <c r="C35" t="str">
        <f t="shared" si="8"/>
        <v>JPY</v>
      </c>
      <c r="D35">
        <f t="shared" si="7"/>
        <v>104.536</v>
      </c>
      <c r="E35" t="s">
        <v>1169</v>
      </c>
      <c r="F35" t="s">
        <v>4</v>
      </c>
      <c r="G35" s="112">
        <f>[4]currenciesATR!$B25</f>
        <v>108.636</v>
      </c>
      <c r="H35" s="112">
        <f>[4]currenciesATR!$C25</f>
        <v>0.47444999999999998</v>
      </c>
      <c r="I35" s="139">
        <f t="shared" si="2"/>
        <v>51961.046912068567</v>
      </c>
      <c r="J35" s="114">
        <f t="shared" si="3"/>
        <v>5</v>
      </c>
      <c r="L35" t="s">
        <v>2</v>
      </c>
      <c r="M35" s="114">
        <f t="shared" si="4"/>
        <v>5</v>
      </c>
      <c r="N35" s="169">
        <f>G34</f>
        <v>74.451999999999998</v>
      </c>
      <c r="O35" s="139">
        <f t="shared" si="5"/>
        <v>35610.698706665644</v>
      </c>
      <c r="P35" t="str">
        <f t="shared" si="0"/>
        <v>JPY</v>
      </c>
      <c r="Q35">
        <f t="shared" si="6"/>
        <v>104.536</v>
      </c>
    </row>
    <row r="36" spans="1:17" x14ac:dyDescent="0.25">
      <c r="A36" t="s">
        <v>1187</v>
      </c>
      <c r="B36" t="s">
        <v>16</v>
      </c>
      <c r="C36" t="str">
        <f t="shared" si="8"/>
        <v>USD</v>
      </c>
      <c r="D36">
        <f t="shared" si="7"/>
        <v>1</v>
      </c>
      <c r="E36" t="s">
        <v>1185</v>
      </c>
      <c r="F36" t="s">
        <v>17</v>
      </c>
      <c r="G36" s="112">
        <f>[4]currenciesATR!$B26</f>
        <v>0.71223999999999998</v>
      </c>
      <c r="H36" s="112">
        <f>[4]currenciesATR!$C26</f>
        <v>2.8175000000000001E-3</v>
      </c>
      <c r="I36" s="139">
        <f t="shared" si="2"/>
        <v>49856.799999999996</v>
      </c>
      <c r="J36" s="114">
        <f t="shared" si="3"/>
        <v>7</v>
      </c>
      <c r="L36" t="s">
        <v>17</v>
      </c>
      <c r="M36" s="114">
        <f t="shared" si="4"/>
        <v>5</v>
      </c>
      <c r="N36" s="169">
        <f>G36</f>
        <v>0.71223999999999998</v>
      </c>
      <c r="O36" s="139">
        <f t="shared" si="5"/>
        <v>35612</v>
      </c>
      <c r="P36" t="str">
        <f t="shared" si="0"/>
        <v>USD</v>
      </c>
      <c r="Q36">
        <f t="shared" si="6"/>
        <v>1</v>
      </c>
    </row>
    <row r="37" spans="1:17" x14ac:dyDescent="0.25">
      <c r="A37" t="s">
        <v>1186</v>
      </c>
      <c r="B37" t="s">
        <v>15</v>
      </c>
      <c r="C37" t="str">
        <f t="shared" si="8"/>
        <v>CHF</v>
      </c>
      <c r="D37">
        <f t="shared" si="7"/>
        <v>0.96208000000000005</v>
      </c>
      <c r="E37" t="s">
        <v>1187</v>
      </c>
      <c r="F37" t="s">
        <v>16</v>
      </c>
      <c r="G37" s="112">
        <f>[4]currenciesATR!$B27</f>
        <v>0.96208000000000005</v>
      </c>
      <c r="H37" s="112">
        <f>[4]currenciesATR!$C27</f>
        <v>2.5249999999999999E-3</v>
      </c>
      <c r="I37" s="139">
        <f t="shared" si="2"/>
        <v>50000</v>
      </c>
      <c r="J37" s="114">
        <f t="shared" si="3"/>
        <v>5</v>
      </c>
      <c r="L37" t="s">
        <v>15</v>
      </c>
      <c r="M37" s="114">
        <f t="shared" si="4"/>
        <v>4</v>
      </c>
      <c r="N37" s="169">
        <f>G38</f>
        <v>1.28111</v>
      </c>
      <c r="O37" s="139">
        <f t="shared" si="5"/>
        <v>40000</v>
      </c>
      <c r="P37" t="str">
        <f t="shared" si="0"/>
        <v>CAD</v>
      </c>
      <c r="Q37">
        <f t="shared" si="6"/>
        <v>1.28111</v>
      </c>
    </row>
    <row r="38" spans="1:17" x14ac:dyDescent="0.25">
      <c r="A38" t="s">
        <v>1188</v>
      </c>
      <c r="B38" t="s">
        <v>8</v>
      </c>
      <c r="C38" t="str">
        <f t="shared" si="8"/>
        <v>CAD</v>
      </c>
      <c r="D38">
        <f t="shared" si="7"/>
        <v>1.28111</v>
      </c>
      <c r="E38" t="s">
        <v>1186</v>
      </c>
      <c r="F38" t="s">
        <v>15</v>
      </c>
      <c r="G38" s="112">
        <f>[4]currenciesATR!$B28</f>
        <v>1.28111</v>
      </c>
      <c r="H38" s="112">
        <f>[4]currenciesATR!$C28</f>
        <v>3.6205E-3</v>
      </c>
      <c r="I38" s="139">
        <f t="shared" si="2"/>
        <v>50000</v>
      </c>
      <c r="J38" s="114">
        <f t="shared" si="3"/>
        <v>5</v>
      </c>
      <c r="L38" t="s">
        <v>16</v>
      </c>
      <c r="M38" s="114">
        <f t="shared" si="4"/>
        <v>4</v>
      </c>
      <c r="N38" s="169">
        <f>G37</f>
        <v>0.96208000000000005</v>
      </c>
      <c r="O38" s="139">
        <f t="shared" si="5"/>
        <v>40000</v>
      </c>
      <c r="P38" t="str">
        <f t="shared" si="0"/>
        <v>CHF</v>
      </c>
      <c r="Q38">
        <f t="shared" si="6"/>
        <v>0.96208000000000005</v>
      </c>
    </row>
    <row r="39" spans="1:17" x14ac:dyDescent="0.25">
      <c r="A39" t="s">
        <v>1214</v>
      </c>
      <c r="B39" t="s">
        <v>29</v>
      </c>
      <c r="C39" t="str">
        <f t="shared" si="8"/>
        <v>JPY</v>
      </c>
      <c r="D39">
        <f t="shared" si="7"/>
        <v>104.536</v>
      </c>
      <c r="E39" t="s">
        <v>1188</v>
      </c>
      <c r="F39" t="s">
        <v>8</v>
      </c>
      <c r="G39" s="112">
        <f>[4]currenciesATR!$B29</f>
        <v>104.536</v>
      </c>
      <c r="H39" s="112">
        <f>[4]currenciesATR!$C29</f>
        <v>0.37340000000000001</v>
      </c>
      <c r="I39" s="139">
        <f t="shared" si="2"/>
        <v>50000</v>
      </c>
      <c r="J39" s="114">
        <f t="shared" si="3"/>
        <v>5</v>
      </c>
      <c r="L39" t="s">
        <v>8</v>
      </c>
      <c r="M39" s="114">
        <f t="shared" si="4"/>
        <v>4</v>
      </c>
      <c r="N39" s="169">
        <f>G39</f>
        <v>104.536</v>
      </c>
      <c r="O39" s="139">
        <f t="shared" si="5"/>
        <v>40000</v>
      </c>
      <c r="P39" t="str">
        <f t="shared" si="0"/>
        <v>JPY</v>
      </c>
      <c r="Q39">
        <f t="shared" si="6"/>
        <v>104.536</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104.536</v>
      </c>
      <c r="O53" s="140">
        <f t="shared" si="10"/>
        <v>13833.703221856586</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104.536</v>
      </c>
      <c r="O70" s="140">
        <f t="shared" si="10"/>
        <v>425.9489553837912</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1.28111</v>
      </c>
      <c r="O93" s="140">
        <f t="shared" si="14"/>
        <v>273.98115696544403</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0.88952935002090394</v>
      </c>
      <c r="O116" s="140">
        <f t="shared" si="17"/>
        <v>10927.1268</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1.3433457368923039</v>
      </c>
      <c r="O117" s="140">
        <f t="shared" si="17"/>
        <v>6280.5871700000007</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104.536</v>
      </c>
      <c r="O118" s="140">
        <f t="shared" si="17"/>
        <v>478.30412489477311</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0.88952935002090394</v>
      </c>
      <c r="O119" s="140">
        <f t="shared" si="17"/>
        <v>4356.2362499999999</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0.88952935002090394</v>
      </c>
      <c r="O120" s="140">
        <f t="shared" si="17"/>
        <v>1264.7137499999999</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0.88952935002090394</v>
      </c>
      <c r="O121" s="140">
        <f t="shared" si="17"/>
        <v>1489.5517500000001</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0.88952935002090394</v>
      </c>
      <c r="O122" s="140">
        <f t="shared" si="17"/>
        <v>7279.1302500000002</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1.28111</v>
      </c>
      <c r="O123" s="140">
        <f t="shared" si="17"/>
        <v>1170.8596451514702</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0.88952935002090394</v>
      </c>
      <c r="O125" s="140">
        <f t="shared" si="17"/>
        <v>5845.7879999999996</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0.88952935002090394</v>
      </c>
      <c r="O127" s="140">
        <f t="shared" si="17"/>
        <v>684.63171</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0.88952935002090394</v>
      </c>
      <c r="O128" s="140">
        <f t="shared" si="17"/>
        <v>3260.1509999999998</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0.88952935002090394</v>
      </c>
      <c r="O129" s="140">
        <f t="shared" si="17"/>
        <v>547.48053000000004</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0.68195147233322873</v>
      </c>
      <c r="O130" s="140">
        <f t="shared" si="17"/>
        <v>2199.5700000000002</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1.3433457368923039</v>
      </c>
      <c r="O132" s="140">
        <f t="shared" si="17"/>
        <v>558.3075</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1.3433457368923039</v>
      </c>
      <c r="O135" s="140">
        <f t="shared" si="17"/>
        <v>744.41000000000008</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1.3433457368923039</v>
      </c>
      <c r="O136" s="140">
        <f t="shared" si="17"/>
        <v>2419.3325000000004</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0.88952935002090394</v>
      </c>
      <c r="O137" s="140">
        <f t="shared" si="17"/>
        <v>12647.137500000001</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0.88952935002090394</v>
      </c>
      <c r="O138" s="140">
        <f t="shared" ref="O138:O169" si="21">M138/N138</f>
        <v>421.57125000000002</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104.536</v>
      </c>
      <c r="O140" s="140">
        <f t="shared" si="21"/>
        <v>4783.0412489477312</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0.68195147233322873</v>
      </c>
      <c r="O141" s="140">
        <f t="shared" si="21"/>
        <v>6249.7115600000006</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0.68195147233322873</v>
      </c>
      <c r="O142" s="140">
        <f t="shared" si="21"/>
        <v>5773.1380600000002</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0.68195147233322873</v>
      </c>
      <c r="O143" s="140">
        <f t="shared" si="21"/>
        <v>450.17866000000004</v>
      </c>
      <c r="P143" s="114">
        <f t="shared" si="19"/>
        <v>22</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0.96208000000000005</v>
      </c>
      <c r="O145" s="140">
        <f t="shared" si="21"/>
        <v>626.76700482288368</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0.88952935002090394</v>
      </c>
      <c r="O148" s="140">
        <f t="shared" si="21"/>
        <v>616.05611999999996</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104.536</v>
      </c>
      <c r="O150" s="140">
        <f t="shared" si="21"/>
        <v>12214.739419912758</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0.68195147233322873</v>
      </c>
      <c r="O151" s="140">
        <f t="shared" si="21"/>
        <v>2583.7615600000004</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1.28111</v>
      </c>
      <c r="O163" s="140">
        <f t="shared" si="21"/>
        <v>4599.136686154975</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0.88952935002090394</v>
      </c>
      <c r="O164" s="140">
        <f t="shared" si="21"/>
        <v>7799.63022</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0.68195147233322873</v>
      </c>
      <c r="O165" s="140">
        <f t="shared" si="21"/>
        <v>1759.6560000000002</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0.96208000000000005</v>
      </c>
      <c r="O166" s="140">
        <f t="shared" si="21"/>
        <v>8898.4284051222348</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0.88952935002090394</v>
      </c>
      <c r="O167" s="140">
        <f t="shared" si="21"/>
        <v>843.14250000000004</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0.88952935002090394</v>
      </c>
      <c r="O168" s="140">
        <f t="shared" si="21"/>
        <v>3569.3032499999999</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0.88952935002090394</v>
      </c>
      <c r="O169" s="140">
        <f t="shared" si="21"/>
        <v>1767.22668</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0.88952935002090394</v>
      </c>
      <c r="O171" s="140">
        <f t="shared" si="24"/>
        <v>29825.884890000001</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1.3433457368923039</v>
      </c>
      <c r="O172" s="140">
        <f t="shared" si="24"/>
        <v>1786.5840000000001</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2" t="s">
        <v>35</v>
      </c>
      <c r="B1" s="312"/>
      <c r="C1" s="6"/>
      <c r="D1" s="313" t="s">
        <v>36</v>
      </c>
      <c r="E1" s="313"/>
      <c r="F1" s="314"/>
      <c r="G1" s="314"/>
      <c r="H1" s="314"/>
      <c r="I1" s="314"/>
      <c r="J1" s="314"/>
      <c r="K1" s="314"/>
      <c r="L1" s="314"/>
      <c r="M1" s="314"/>
      <c r="N1" s="314"/>
      <c r="O1" s="314"/>
      <c r="P1" s="314"/>
      <c r="Q1" s="314"/>
      <c r="R1" s="314"/>
      <c r="S1" s="314"/>
    </row>
    <row r="2" spans="1:58" ht="15.75" x14ac:dyDescent="0.25">
      <c r="A2" s="296" t="s">
        <v>37</v>
      </c>
      <c r="B2" s="296"/>
      <c r="C2" s="6"/>
      <c r="D2" s="315">
        <v>41080</v>
      </c>
      <c r="E2" s="315"/>
      <c r="F2" s="316"/>
      <c r="G2" s="316"/>
      <c r="H2" s="316"/>
      <c r="I2" s="316"/>
      <c r="J2" s="316"/>
      <c r="K2" s="316"/>
      <c r="L2" s="316"/>
      <c r="M2" s="316"/>
      <c r="N2" s="316"/>
      <c r="O2" s="316"/>
      <c r="P2" s="316"/>
      <c r="Q2" s="316"/>
      <c r="R2" s="316"/>
      <c r="S2" s="316"/>
    </row>
    <row r="3" spans="1:58" ht="15.75" x14ac:dyDescent="0.25">
      <c r="A3" s="296" t="s">
        <v>38</v>
      </c>
      <c r="B3" s="296"/>
      <c r="D3" s="317" t="s">
        <v>39</v>
      </c>
      <c r="E3" s="317"/>
      <c r="F3" s="317"/>
      <c r="G3" s="8"/>
      <c r="H3" s="8"/>
      <c r="I3" s="8"/>
      <c r="J3" s="8"/>
      <c r="K3" s="8"/>
      <c r="L3" s="8"/>
      <c r="M3" s="8"/>
      <c r="N3" s="8"/>
      <c r="O3" s="8"/>
      <c r="P3" s="8"/>
      <c r="Q3" s="8"/>
      <c r="R3" s="8"/>
      <c r="S3" s="8"/>
    </row>
    <row r="4" spans="1:58" ht="15.75" x14ac:dyDescent="0.25">
      <c r="A4" s="296" t="s">
        <v>40</v>
      </c>
      <c r="B4" s="296"/>
      <c r="D4" s="9">
        <v>1</v>
      </c>
      <c r="E4" s="9">
        <v>2</v>
      </c>
      <c r="F4" s="9">
        <v>3</v>
      </c>
      <c r="G4" s="10"/>
      <c r="H4" s="11"/>
      <c r="I4" s="11"/>
      <c r="J4" s="11"/>
      <c r="K4" s="11"/>
      <c r="L4" s="11"/>
      <c r="M4" s="11"/>
      <c r="N4" s="11"/>
      <c r="O4" s="11"/>
      <c r="P4" s="11"/>
      <c r="Q4" s="11"/>
      <c r="R4" s="11"/>
      <c r="S4" s="11"/>
    </row>
    <row r="5" spans="1:58" x14ac:dyDescent="0.25">
      <c r="A5" s="296" t="s">
        <v>41</v>
      </c>
      <c r="B5" s="296"/>
      <c r="D5" s="12" t="s">
        <v>42</v>
      </c>
      <c r="E5" s="12" t="s">
        <v>43</v>
      </c>
      <c r="F5" s="12" t="s">
        <v>43</v>
      </c>
      <c r="G5" s="13"/>
      <c r="H5" s="297" t="s">
        <v>44</v>
      </c>
      <c r="I5" s="298"/>
      <c r="J5" s="298"/>
      <c r="K5" s="298"/>
      <c r="L5" s="298"/>
      <c r="M5" s="298"/>
      <c r="N5" s="298"/>
      <c r="O5" s="298"/>
      <c r="P5" s="298"/>
      <c r="Q5" s="298"/>
      <c r="R5" s="298"/>
      <c r="S5" s="299"/>
    </row>
    <row r="6" spans="1:58" x14ac:dyDescent="0.25">
      <c r="A6" s="14"/>
      <c r="B6" s="14"/>
      <c r="C6" s="15"/>
      <c r="D6" s="16"/>
      <c r="E6" s="16" t="s">
        <v>45</v>
      </c>
      <c r="F6" s="16" t="s">
        <v>46</v>
      </c>
      <c r="G6" s="17"/>
      <c r="H6" s="300" t="s">
        <v>47</v>
      </c>
      <c r="I6" s="301"/>
      <c r="J6" s="302"/>
      <c r="K6" s="303" t="s">
        <v>48</v>
      </c>
      <c r="L6" s="304"/>
      <c r="M6" s="305"/>
      <c r="N6" s="306" t="s">
        <v>49</v>
      </c>
      <c r="O6" s="307"/>
      <c r="P6" s="308"/>
      <c r="Q6" s="309" t="s">
        <v>50</v>
      </c>
      <c r="R6" s="310"/>
      <c r="S6" s="311"/>
    </row>
    <row r="7" spans="1:58" x14ac:dyDescent="0.25">
      <c r="A7" s="18"/>
      <c r="B7" s="18"/>
      <c r="C7" s="15"/>
      <c r="D7" s="19"/>
      <c r="E7" s="20"/>
      <c r="F7" s="21"/>
      <c r="G7" s="21"/>
      <c r="H7" s="286" t="s">
        <v>51</v>
      </c>
      <c r="I7" s="286"/>
      <c r="J7" s="286"/>
      <c r="K7" s="286"/>
      <c r="L7" s="286"/>
      <c r="M7" s="286"/>
      <c r="N7" s="286"/>
      <c r="O7" s="286"/>
      <c r="P7" s="286"/>
      <c r="Q7" s="286"/>
      <c r="R7" s="286"/>
      <c r="S7" s="286"/>
      <c r="U7" s="286" t="s">
        <v>52</v>
      </c>
      <c r="V7" s="286"/>
      <c r="W7" s="286"/>
      <c r="X7" s="286"/>
      <c r="Y7" s="286"/>
      <c r="Z7" s="286"/>
      <c r="AA7" s="286"/>
      <c r="AB7" s="286"/>
      <c r="AC7" s="286"/>
      <c r="AD7" s="286"/>
      <c r="AE7" s="286"/>
      <c r="AF7" s="286"/>
      <c r="AU7" s="286" t="s">
        <v>53</v>
      </c>
      <c r="AV7" s="286"/>
      <c r="AW7" s="286"/>
      <c r="AX7" s="286"/>
      <c r="AY7" s="286"/>
      <c r="AZ7" s="286"/>
      <c r="BA7" s="286"/>
      <c r="BB7" s="286"/>
      <c r="BC7" s="286"/>
      <c r="BD7" s="286"/>
      <c r="BE7" s="286"/>
      <c r="BF7" s="286"/>
    </row>
    <row r="8" spans="1:58" x14ac:dyDescent="0.25">
      <c r="A8" s="293" t="s">
        <v>54</v>
      </c>
      <c r="B8" s="293"/>
      <c r="D8" s="294" t="s">
        <v>55</v>
      </c>
      <c r="E8" s="294"/>
      <c r="F8" s="295"/>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86" t="s">
        <v>51</v>
      </c>
      <c r="I35" s="286"/>
      <c r="J35" s="286"/>
      <c r="K35" s="286"/>
      <c r="L35" s="286"/>
      <c r="M35" s="286"/>
      <c r="N35" s="286"/>
      <c r="O35" s="286"/>
      <c r="P35" s="286"/>
      <c r="Q35" s="286"/>
      <c r="R35" s="286"/>
      <c r="S35" s="286"/>
      <c r="U35" s="286" t="s">
        <v>52</v>
      </c>
      <c r="V35" s="286"/>
      <c r="W35" s="286"/>
      <c r="X35" s="286"/>
      <c r="Y35" s="286"/>
      <c r="Z35" s="286"/>
      <c r="AA35" s="286"/>
      <c r="AB35" s="286"/>
      <c r="AC35" s="286"/>
      <c r="AD35" s="286"/>
      <c r="AE35" s="286"/>
      <c r="AF35" s="286"/>
      <c r="AH35" s="286" t="s">
        <v>114</v>
      </c>
      <c r="AI35" s="286"/>
      <c r="AJ35" s="286"/>
      <c r="AK35" s="286"/>
      <c r="AL35" s="286"/>
      <c r="AM35" s="286"/>
      <c r="AN35" s="286"/>
      <c r="AO35" s="286"/>
      <c r="AP35" s="286"/>
      <c r="AQ35" s="286"/>
      <c r="AR35" s="286"/>
      <c r="AS35" s="286"/>
      <c r="AU35" s="286" t="s">
        <v>53</v>
      </c>
      <c r="AV35" s="286"/>
      <c r="AW35" s="286"/>
      <c r="AX35" s="286"/>
      <c r="AY35" s="286"/>
      <c r="AZ35" s="286"/>
      <c r="BA35" s="286"/>
      <c r="BB35" s="286"/>
      <c r="BC35" s="286"/>
      <c r="BD35" s="286"/>
      <c r="BE35" s="286"/>
      <c r="BF35" s="286"/>
    </row>
    <row r="36" spans="1:58" x14ac:dyDescent="0.25">
      <c r="A36" s="293" t="s">
        <v>115</v>
      </c>
      <c r="B36" s="293"/>
      <c r="D36" s="294" t="s">
        <v>116</v>
      </c>
      <c r="E36" s="294"/>
      <c r="F36" s="295"/>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86" t="s">
        <v>51</v>
      </c>
      <c r="I47" s="286"/>
      <c r="J47" s="286"/>
      <c r="K47" s="286"/>
      <c r="L47" s="286"/>
      <c r="M47" s="286"/>
      <c r="N47" s="286"/>
      <c r="O47" s="286"/>
      <c r="P47" s="286"/>
      <c r="Q47" s="286"/>
      <c r="R47" s="286"/>
      <c r="S47" s="286"/>
      <c r="U47" s="286" t="s">
        <v>52</v>
      </c>
      <c r="V47" s="286"/>
      <c r="W47" s="286"/>
      <c r="X47" s="286"/>
      <c r="Y47" s="286"/>
      <c r="Z47" s="286"/>
      <c r="AA47" s="286"/>
      <c r="AB47" s="286"/>
      <c r="AC47" s="286"/>
      <c r="AD47" s="286"/>
      <c r="AE47" s="286"/>
      <c r="AF47" s="286"/>
      <c r="AH47" s="286" t="s">
        <v>114</v>
      </c>
      <c r="AI47" s="286"/>
      <c r="AJ47" s="286"/>
      <c r="AK47" s="286"/>
      <c r="AL47" s="286"/>
      <c r="AM47" s="286"/>
      <c r="AN47" s="286"/>
      <c r="AO47" s="286"/>
      <c r="AP47" s="286"/>
      <c r="AQ47" s="286"/>
      <c r="AR47" s="286"/>
      <c r="AS47" s="286"/>
      <c r="AU47" s="286" t="s">
        <v>53</v>
      </c>
      <c r="AV47" s="286"/>
      <c r="AW47" s="286"/>
      <c r="AX47" s="286"/>
      <c r="AY47" s="286"/>
      <c r="AZ47" s="286"/>
      <c r="BA47" s="286"/>
      <c r="BB47" s="286"/>
      <c r="BC47" s="286"/>
      <c r="BD47" s="286"/>
      <c r="BE47" s="286"/>
      <c r="BF47" s="286"/>
    </row>
    <row r="48" spans="1:58" x14ac:dyDescent="0.25">
      <c r="A48" s="293" t="s">
        <v>133</v>
      </c>
      <c r="B48" s="293"/>
      <c r="C48" s="14"/>
      <c r="D48" s="294" t="s">
        <v>134</v>
      </c>
      <c r="E48" s="294"/>
      <c r="F48" s="295"/>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86" t="s">
        <v>168</v>
      </c>
      <c r="I65" s="286"/>
      <c r="J65" s="286"/>
      <c r="K65" s="286"/>
      <c r="L65" s="286"/>
      <c r="M65" s="286"/>
      <c r="N65" s="286"/>
      <c r="O65" s="286"/>
      <c r="P65" s="286"/>
      <c r="Q65" s="286"/>
      <c r="R65" s="286"/>
      <c r="S65" s="286"/>
      <c r="U65" s="287" t="s">
        <v>51</v>
      </c>
      <c r="V65" s="287"/>
      <c r="W65" s="287"/>
      <c r="X65" s="287"/>
      <c r="Y65" s="287"/>
      <c r="Z65" s="287"/>
      <c r="AA65" s="287"/>
      <c r="AB65" s="287"/>
      <c r="AC65" s="287"/>
      <c r="AD65" s="287"/>
      <c r="AE65" s="287"/>
      <c r="AF65" s="287"/>
      <c r="AH65" s="286" t="s">
        <v>52</v>
      </c>
      <c r="AI65" s="286"/>
      <c r="AJ65" s="286"/>
      <c r="AK65" s="286"/>
      <c r="AL65" s="286"/>
      <c r="AM65" s="286"/>
      <c r="AN65" s="286"/>
      <c r="AO65" s="286"/>
      <c r="AP65" s="286"/>
      <c r="AQ65" s="286"/>
      <c r="AR65" s="286"/>
      <c r="AS65" s="286"/>
      <c r="AU65" s="286" t="s">
        <v>53</v>
      </c>
      <c r="AV65" s="286"/>
      <c r="AW65" s="286"/>
      <c r="AX65" s="286"/>
      <c r="AY65" s="286"/>
      <c r="AZ65" s="286"/>
      <c r="BA65" s="286"/>
      <c r="BB65" s="286"/>
      <c r="BC65" s="286"/>
      <c r="BD65" s="286"/>
      <c r="BE65" s="286"/>
      <c r="BF65" s="286"/>
    </row>
    <row r="66" spans="1:58" x14ac:dyDescent="0.25">
      <c r="A66" s="288" t="s">
        <v>169</v>
      </c>
      <c r="B66" s="288"/>
      <c r="D66" s="289" t="s">
        <v>170</v>
      </c>
      <c r="E66" s="289"/>
      <c r="F66" s="290"/>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86" t="s">
        <v>168</v>
      </c>
      <c r="I72" s="286"/>
      <c r="J72" s="286"/>
      <c r="K72" s="286"/>
      <c r="L72" s="286"/>
      <c r="M72" s="286"/>
      <c r="N72" s="286"/>
      <c r="O72" s="286"/>
      <c r="P72" s="286"/>
      <c r="Q72" s="286"/>
      <c r="R72" s="286"/>
      <c r="S72" s="286"/>
      <c r="U72" s="287" t="s">
        <v>51</v>
      </c>
      <c r="V72" s="287"/>
      <c r="W72" s="287"/>
      <c r="X72" s="287"/>
      <c r="Y72" s="287"/>
      <c r="Z72" s="287"/>
      <c r="AA72" s="287"/>
      <c r="AB72" s="287"/>
      <c r="AC72" s="287"/>
      <c r="AD72" s="287"/>
      <c r="AE72" s="287"/>
      <c r="AF72" s="287"/>
      <c r="AH72" s="286" t="s">
        <v>52</v>
      </c>
      <c r="AI72" s="286"/>
      <c r="AJ72" s="286"/>
      <c r="AK72" s="286"/>
      <c r="AL72" s="286"/>
      <c r="AM72" s="286"/>
      <c r="AN72" s="286"/>
      <c r="AO72" s="286"/>
      <c r="AP72" s="286"/>
      <c r="AQ72" s="286"/>
      <c r="AR72" s="286"/>
      <c r="AS72" s="286"/>
      <c r="AU72" s="286" t="s">
        <v>53</v>
      </c>
      <c r="AV72" s="286"/>
      <c r="AW72" s="286"/>
      <c r="AX72" s="286"/>
      <c r="AY72" s="286"/>
      <c r="AZ72" s="286"/>
      <c r="BA72" s="286"/>
      <c r="BB72" s="286"/>
      <c r="BC72" s="286"/>
      <c r="BD72" s="286"/>
      <c r="BE72" s="286"/>
      <c r="BF72" s="286"/>
    </row>
    <row r="73" spans="1:58" x14ac:dyDescent="0.25">
      <c r="A73" s="291" t="s">
        <v>182</v>
      </c>
      <c r="B73" s="291"/>
      <c r="D73" s="291" t="s">
        <v>170</v>
      </c>
      <c r="E73" s="291"/>
      <c r="F73" s="292"/>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86" t="s">
        <v>195</v>
      </c>
      <c r="I80" s="286"/>
      <c r="J80" s="286"/>
      <c r="K80" s="286"/>
      <c r="L80" s="286"/>
      <c r="M80" s="286"/>
      <c r="N80" s="286"/>
      <c r="O80" s="286"/>
      <c r="P80" s="286"/>
      <c r="Q80" s="286"/>
      <c r="R80" s="286"/>
      <c r="S80" s="286"/>
      <c r="U80" s="287" t="s">
        <v>51</v>
      </c>
      <c r="V80" s="287"/>
      <c r="W80" s="287"/>
      <c r="X80" s="287"/>
      <c r="Y80" s="287"/>
      <c r="Z80" s="287"/>
      <c r="AA80" s="287"/>
      <c r="AB80" s="287"/>
      <c r="AC80" s="287"/>
      <c r="AD80" s="287"/>
      <c r="AE80" s="287"/>
      <c r="AF80" s="287"/>
      <c r="AH80" s="286" t="s">
        <v>52</v>
      </c>
      <c r="AI80" s="286"/>
      <c r="AJ80" s="286"/>
      <c r="AK80" s="286"/>
      <c r="AL80" s="286"/>
      <c r="AM80" s="286"/>
      <c r="AN80" s="286"/>
      <c r="AO80" s="286"/>
      <c r="AP80" s="286"/>
      <c r="AQ80" s="286"/>
      <c r="AR80" s="286"/>
      <c r="AS80" s="286"/>
      <c r="AU80" s="286" t="s">
        <v>53</v>
      </c>
      <c r="AV80" s="286"/>
      <c r="AW80" s="286"/>
      <c r="AX80" s="286"/>
      <c r="AY80" s="286"/>
      <c r="AZ80" s="286"/>
      <c r="BA80" s="286"/>
      <c r="BB80" s="286"/>
      <c r="BC80" s="286"/>
      <c r="BD80" s="286"/>
      <c r="BE80" s="286"/>
      <c r="BF80" s="286"/>
    </row>
    <row r="81" spans="1:58" x14ac:dyDescent="0.25">
      <c r="A81" s="284" t="s">
        <v>196</v>
      </c>
      <c r="B81" s="284"/>
      <c r="D81" s="284" t="s">
        <v>197</v>
      </c>
      <c r="E81" s="284"/>
      <c r="F81" s="285"/>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86" t="s">
        <v>195</v>
      </c>
      <c r="I90" s="286"/>
      <c r="J90" s="286"/>
      <c r="K90" s="286"/>
      <c r="L90" s="286"/>
      <c r="M90" s="286"/>
      <c r="N90" s="286"/>
      <c r="O90" s="286"/>
      <c r="P90" s="286"/>
      <c r="Q90" s="286"/>
      <c r="R90" s="286"/>
      <c r="S90" s="286"/>
      <c r="U90" s="287" t="s">
        <v>51</v>
      </c>
      <c r="V90" s="287"/>
      <c r="W90" s="287"/>
      <c r="X90" s="287"/>
      <c r="Y90" s="287"/>
      <c r="Z90" s="287"/>
      <c r="AA90" s="287"/>
      <c r="AB90" s="287"/>
      <c r="AC90" s="287"/>
      <c r="AD90" s="287"/>
      <c r="AE90" s="287"/>
      <c r="AF90" s="287"/>
      <c r="AH90" s="286" t="s">
        <v>52</v>
      </c>
      <c r="AI90" s="286"/>
      <c r="AJ90" s="286"/>
      <c r="AK90" s="286"/>
      <c r="AL90" s="286"/>
      <c r="AM90" s="286"/>
      <c r="AN90" s="286"/>
      <c r="AO90" s="286"/>
      <c r="AP90" s="286"/>
      <c r="AQ90" s="286"/>
      <c r="AR90" s="286"/>
      <c r="AS90" s="286"/>
      <c r="AU90" s="286" t="s">
        <v>53</v>
      </c>
      <c r="AV90" s="286"/>
      <c r="AW90" s="286"/>
      <c r="AX90" s="286"/>
      <c r="AY90" s="286"/>
      <c r="AZ90" s="286"/>
      <c r="BA90" s="286"/>
      <c r="BB90" s="286"/>
      <c r="BC90" s="286"/>
      <c r="BD90" s="286"/>
      <c r="BE90" s="286"/>
      <c r="BF90" s="286"/>
    </row>
    <row r="91" spans="1:58" x14ac:dyDescent="0.25">
      <c r="A91" s="284" t="s">
        <v>216</v>
      </c>
      <c r="B91" s="284"/>
      <c r="D91" s="284" t="s">
        <v>197</v>
      </c>
      <c r="E91" s="284"/>
      <c r="F91" s="285"/>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6" t="s">
        <v>224</v>
      </c>
      <c r="I95" s="286"/>
      <c r="J95" s="286"/>
      <c r="K95" s="286"/>
      <c r="L95" s="286"/>
      <c r="M95" s="286"/>
      <c r="N95" s="286"/>
      <c r="O95" s="286"/>
      <c r="P95" s="286"/>
      <c r="Q95" s="286"/>
      <c r="R95" s="286"/>
      <c r="S95" s="286"/>
      <c r="U95" s="287" t="s">
        <v>51</v>
      </c>
      <c r="V95" s="287"/>
      <c r="W95" s="287"/>
      <c r="X95" s="287"/>
      <c r="Y95" s="287"/>
      <c r="Z95" s="287"/>
      <c r="AA95" s="287"/>
      <c r="AB95" s="287"/>
      <c r="AC95" s="287"/>
      <c r="AD95" s="287"/>
      <c r="AE95" s="287"/>
      <c r="AF95" s="287"/>
      <c r="AH95" s="286" t="s">
        <v>52</v>
      </c>
      <c r="AI95" s="286"/>
      <c r="AJ95" s="286"/>
      <c r="AK95" s="286"/>
      <c r="AL95" s="286"/>
      <c r="AM95" s="286"/>
      <c r="AN95" s="286"/>
      <c r="AO95" s="286"/>
      <c r="AP95" s="286"/>
      <c r="AQ95" s="286"/>
      <c r="AR95" s="286"/>
      <c r="AS95" s="286"/>
      <c r="AU95" s="286" t="s">
        <v>53</v>
      </c>
      <c r="AV95" s="286"/>
      <c r="AW95" s="286"/>
      <c r="AX95" s="286"/>
      <c r="AY95" s="286"/>
      <c r="AZ95" s="286"/>
      <c r="BA95" s="286"/>
      <c r="BB95" s="286"/>
      <c r="BC95" s="286"/>
      <c r="BD95" s="286"/>
      <c r="BE95" s="286"/>
      <c r="BF95" s="286"/>
    </row>
    <row r="96" spans="1:58" x14ac:dyDescent="0.25">
      <c r="A96" s="284" t="s">
        <v>225</v>
      </c>
      <c r="B96" s="284"/>
      <c r="D96" s="284" t="s">
        <v>197</v>
      </c>
      <c r="E96" s="284"/>
      <c r="F96" s="285"/>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0.88952935002090394</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1.28111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0.88952935002090394</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0.88952935002090394</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0.88952935002090394</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0.88952935002090394</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0.88952935002090394</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0.88952935002090394</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0.68195147233322873</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0.68195147233322873</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0.68195147233322873</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0.88952935002090394</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104.536</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1.28111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104.536</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0.96208000000000005</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1.4040211164775918</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0.88952935002090394</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1.3433457368923039</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1.3433457368923039</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1.3433457368923039</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1.3433457368923039</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2016-06-22T08:48:10Z</dcterms:modified>
</cp:coreProperties>
</file>