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R123" i="1" l="1"/>
  <c r="LN123" i="1"/>
  <c r="LL123" i="1"/>
  <c r="LK123" i="1"/>
  <c r="LJ123" i="1"/>
  <c r="LI123" i="1"/>
  <c r="LH123" i="1"/>
  <c r="LC123" i="1"/>
  <c r="LQ123" i="1" s="1"/>
  <c r="LA123" i="1"/>
  <c r="KT123" i="1"/>
  <c r="LK122" i="1"/>
  <c r="LL122" i="1" s="1"/>
  <c r="LJ122" i="1"/>
  <c r="LI122" i="1"/>
  <c r="LH122" i="1"/>
  <c r="LC122" i="1"/>
  <c r="LQ122" i="1" s="1"/>
  <c r="LA122" i="1"/>
  <c r="LN122" i="1" s="1"/>
  <c r="LR122" i="1" s="1"/>
  <c r="KT122" i="1"/>
  <c r="LK121" i="1"/>
  <c r="LL121" i="1" s="1"/>
  <c r="LQ121" i="1" s="1"/>
  <c r="LJ121" i="1"/>
  <c r="LI121" i="1"/>
  <c r="LH121" i="1"/>
  <c r="LC121" i="1"/>
  <c r="LA121" i="1"/>
  <c r="KT121" i="1"/>
  <c r="LI120" i="1"/>
  <c r="LK120" i="1" s="1"/>
  <c r="LL120" i="1" s="1"/>
  <c r="LQ120" i="1" s="1"/>
  <c r="LH120" i="1"/>
  <c r="LC120" i="1"/>
  <c r="LA120" i="1"/>
  <c r="KT120" i="1"/>
  <c r="LK119" i="1"/>
  <c r="LL119" i="1" s="1"/>
  <c r="LI119" i="1"/>
  <c r="LJ119" i="1" s="1"/>
  <c r="LH119" i="1"/>
  <c r="LC119" i="1"/>
  <c r="LA119" i="1"/>
  <c r="KT119" i="1"/>
  <c r="LL118" i="1"/>
  <c r="LQ118" i="1" s="1"/>
  <c r="LK118" i="1"/>
  <c r="LJ118" i="1"/>
  <c r="LI118" i="1"/>
  <c r="LH118" i="1"/>
  <c r="LC118" i="1"/>
  <c r="LA118" i="1"/>
  <c r="KT118" i="1"/>
  <c r="LI117" i="1"/>
  <c r="LH117" i="1"/>
  <c r="LC117" i="1"/>
  <c r="LA117" i="1"/>
  <c r="KT117" i="1"/>
  <c r="LJ116" i="1"/>
  <c r="LI116" i="1"/>
  <c r="LK116" i="1" s="1"/>
  <c r="LL116" i="1" s="1"/>
  <c r="LN116" i="1" s="1"/>
  <c r="LR116" i="1" s="1"/>
  <c r="LH116" i="1"/>
  <c r="LC116" i="1"/>
  <c r="LA116" i="1"/>
  <c r="KT116" i="1"/>
  <c r="LR115" i="1"/>
  <c r="LN115" i="1"/>
  <c r="LL115" i="1"/>
  <c r="LK115" i="1"/>
  <c r="LJ115" i="1"/>
  <c r="LI115" i="1"/>
  <c r="LH115" i="1"/>
  <c r="LC115" i="1"/>
  <c r="LQ115" i="1" s="1"/>
  <c r="LA115" i="1"/>
  <c r="KT115" i="1"/>
  <c r="LK114" i="1"/>
  <c r="LL114" i="1" s="1"/>
  <c r="LJ114" i="1"/>
  <c r="LI114" i="1"/>
  <c r="LH114" i="1"/>
  <c r="LC114" i="1"/>
  <c r="LA114" i="1"/>
  <c r="LN114" i="1" s="1"/>
  <c r="LR114" i="1" s="1"/>
  <c r="KT114" i="1"/>
  <c r="LK113" i="1"/>
  <c r="LL113" i="1" s="1"/>
  <c r="LQ113" i="1" s="1"/>
  <c r="LJ113" i="1"/>
  <c r="LI113" i="1"/>
  <c r="LH113" i="1"/>
  <c r="LC113" i="1"/>
  <c r="LA113" i="1"/>
  <c r="KT113" i="1"/>
  <c r="LI112" i="1"/>
  <c r="LK112" i="1" s="1"/>
  <c r="LL112" i="1" s="1"/>
  <c r="LQ112" i="1" s="1"/>
  <c r="LH112" i="1"/>
  <c r="LC112" i="1"/>
  <c r="LA112" i="1"/>
  <c r="LN112" i="1" s="1"/>
  <c r="LR112" i="1" s="1"/>
  <c r="KT112" i="1"/>
  <c r="LK111" i="1"/>
  <c r="LL111" i="1" s="1"/>
  <c r="LI111" i="1"/>
  <c r="LJ111" i="1" s="1"/>
  <c r="LH111" i="1"/>
  <c r="LC111" i="1"/>
  <c r="LA111" i="1"/>
  <c r="LN111" i="1" s="1"/>
  <c r="LR111" i="1" s="1"/>
  <c r="KT111" i="1"/>
  <c r="LQ110" i="1"/>
  <c r="LL110" i="1"/>
  <c r="LK110" i="1"/>
  <c r="LJ110" i="1"/>
  <c r="LI110" i="1"/>
  <c r="LH110" i="1"/>
  <c r="LC110" i="1"/>
  <c r="LA110" i="1"/>
  <c r="LN110" i="1" s="1"/>
  <c r="LR110" i="1" s="1"/>
  <c r="KT110" i="1"/>
  <c r="LI109" i="1"/>
  <c r="LH109" i="1"/>
  <c r="LC109" i="1"/>
  <c r="LA109" i="1"/>
  <c r="KT109" i="1"/>
  <c r="LL108" i="1"/>
  <c r="LN108" i="1" s="1"/>
  <c r="LR108" i="1" s="1"/>
  <c r="LJ108" i="1"/>
  <c r="LI108" i="1"/>
  <c r="LK108" i="1" s="1"/>
  <c r="LH108" i="1"/>
  <c r="LC108" i="1"/>
  <c r="LA108" i="1"/>
  <c r="KT108" i="1"/>
  <c r="LR107" i="1"/>
  <c r="LN107" i="1"/>
  <c r="LL107" i="1"/>
  <c r="LK107" i="1"/>
  <c r="LJ107" i="1"/>
  <c r="LI107" i="1"/>
  <c r="LH107" i="1"/>
  <c r="LC107" i="1"/>
  <c r="LQ107" i="1" s="1"/>
  <c r="LA107" i="1"/>
  <c r="KT107" i="1"/>
  <c r="LK106" i="1"/>
  <c r="LL106" i="1" s="1"/>
  <c r="LJ106" i="1"/>
  <c r="LI106" i="1"/>
  <c r="LH106" i="1"/>
  <c r="LC106" i="1"/>
  <c r="LA106" i="1"/>
  <c r="KT106" i="1"/>
  <c r="LN105" i="1"/>
  <c r="LR105" i="1" s="1"/>
  <c r="LK105" i="1"/>
  <c r="LL105" i="1" s="1"/>
  <c r="LQ105" i="1" s="1"/>
  <c r="LJ105" i="1"/>
  <c r="LI105" i="1"/>
  <c r="LH105" i="1"/>
  <c r="LC105" i="1"/>
  <c r="LA105" i="1"/>
  <c r="KT105" i="1"/>
  <c r="LQ104" i="1"/>
  <c r="LI104" i="1"/>
  <c r="LK104" i="1" s="1"/>
  <c r="LL104" i="1" s="1"/>
  <c r="LH104" i="1"/>
  <c r="LC104" i="1"/>
  <c r="LA104" i="1"/>
  <c r="KT104" i="1"/>
  <c r="LI103" i="1"/>
  <c r="LH103" i="1"/>
  <c r="LC103" i="1"/>
  <c r="LA103" i="1"/>
  <c r="KT103" i="1"/>
  <c r="LQ102" i="1"/>
  <c r="LL102" i="1"/>
  <c r="LK102" i="1"/>
  <c r="LJ102" i="1"/>
  <c r="LI102" i="1"/>
  <c r="LH102" i="1"/>
  <c r="LC102" i="1"/>
  <c r="LA102" i="1"/>
  <c r="LN102" i="1" s="1"/>
  <c r="LR102" i="1" s="1"/>
  <c r="KT102" i="1"/>
  <c r="LI101" i="1"/>
  <c r="LH101" i="1"/>
  <c r="LC101" i="1"/>
  <c r="LA101" i="1"/>
  <c r="KT101" i="1"/>
  <c r="LL100" i="1"/>
  <c r="LN100" i="1" s="1"/>
  <c r="LR100" i="1" s="1"/>
  <c r="LJ100" i="1"/>
  <c r="LI100" i="1"/>
  <c r="LK100" i="1" s="1"/>
  <c r="LH100" i="1"/>
  <c r="LC100" i="1"/>
  <c r="LQ100" i="1" s="1"/>
  <c r="LA100" i="1"/>
  <c r="KT100" i="1"/>
  <c r="LN99" i="1"/>
  <c r="LR99" i="1" s="1"/>
  <c r="LL99" i="1"/>
  <c r="LK99" i="1"/>
  <c r="LI99" i="1"/>
  <c r="LJ99" i="1" s="1"/>
  <c r="LH99" i="1"/>
  <c r="LC99" i="1"/>
  <c r="LQ99" i="1" s="1"/>
  <c r="LA99" i="1"/>
  <c r="KT99" i="1"/>
  <c r="LK98" i="1"/>
  <c r="LL98" i="1" s="1"/>
  <c r="LJ98" i="1"/>
  <c r="LI98" i="1"/>
  <c r="LH98" i="1"/>
  <c r="LC98" i="1"/>
  <c r="LQ98" i="1" s="1"/>
  <c r="LA98" i="1"/>
  <c r="LN98" i="1" s="1"/>
  <c r="LR98" i="1" s="1"/>
  <c r="KT98" i="1"/>
  <c r="LK97" i="1"/>
  <c r="LL97" i="1" s="1"/>
  <c r="LQ97" i="1" s="1"/>
  <c r="LJ97" i="1"/>
  <c r="LI97" i="1"/>
  <c r="LH97" i="1"/>
  <c r="LC97" i="1"/>
  <c r="LA97" i="1"/>
  <c r="KT97" i="1"/>
  <c r="LI96" i="1"/>
  <c r="LK96" i="1" s="1"/>
  <c r="LL96" i="1" s="1"/>
  <c r="LH96" i="1"/>
  <c r="LC96" i="1"/>
  <c r="LA96" i="1"/>
  <c r="KT96" i="1"/>
  <c r="KZ95" i="1"/>
  <c r="KX95" i="1"/>
  <c r="KV95" i="1"/>
  <c r="KU95" i="1"/>
  <c r="LR94" i="1"/>
  <c r="LQ94" i="1"/>
  <c r="LN94" i="1"/>
  <c r="LL94" i="1"/>
  <c r="LK94" i="1"/>
  <c r="LJ94" i="1"/>
  <c r="LI94" i="1"/>
  <c r="LH94" i="1"/>
  <c r="LG94" i="1"/>
  <c r="LF94" i="1"/>
  <c r="LE94" i="1"/>
  <c r="LC94" i="1"/>
  <c r="LA94" i="1"/>
  <c r="KZ94" i="1"/>
  <c r="KX94" i="1"/>
  <c r="KV94" i="1"/>
  <c r="KU94" i="1"/>
  <c r="KT94" i="1"/>
  <c r="LI92" i="1"/>
  <c r="LH92" i="1"/>
  <c r="LB92" i="1"/>
  <c r="LA92" i="1"/>
  <c r="KY92" i="1"/>
  <c r="LD92" i="1" s="1"/>
  <c r="KT92" i="1"/>
  <c r="LK91" i="1"/>
  <c r="LM91" i="1" s="1"/>
  <c r="LO91" i="1" s="1"/>
  <c r="LI91" i="1"/>
  <c r="LL91" i="1" s="1"/>
  <c r="LH91" i="1"/>
  <c r="LB91" i="1"/>
  <c r="LA91" i="1"/>
  <c r="KY91" i="1"/>
  <c r="LD91" i="1" s="1"/>
  <c r="LR91" i="1" s="1"/>
  <c r="KT91" i="1"/>
  <c r="LL90" i="1"/>
  <c r="LP90" i="1" s="1"/>
  <c r="LI90" i="1"/>
  <c r="LK90" i="1" s="1"/>
  <c r="LM90" i="1" s="1"/>
  <c r="LH90" i="1"/>
  <c r="LB90" i="1"/>
  <c r="LA90" i="1"/>
  <c r="KY90" i="1"/>
  <c r="LD90" i="1" s="1"/>
  <c r="LR90" i="1" s="1"/>
  <c r="KT90" i="1"/>
  <c r="LK89" i="1"/>
  <c r="LM89" i="1" s="1"/>
  <c r="LI89" i="1"/>
  <c r="LL89" i="1" s="1"/>
  <c r="LH89" i="1"/>
  <c r="LB89" i="1"/>
  <c r="LA89" i="1"/>
  <c r="KY89" i="1"/>
  <c r="LD89" i="1" s="1"/>
  <c r="LR89" i="1" s="1"/>
  <c r="KT89" i="1"/>
  <c r="LN88" i="1"/>
  <c r="LL88" i="1"/>
  <c r="LK88" i="1"/>
  <c r="LM88" i="1" s="1"/>
  <c r="LI88" i="1"/>
  <c r="LH88" i="1"/>
  <c r="LB88" i="1"/>
  <c r="LP88" i="1" s="1"/>
  <c r="LA88" i="1"/>
  <c r="KY88" i="1"/>
  <c r="LD88" i="1" s="1"/>
  <c r="KT88" i="1"/>
  <c r="LL87" i="1"/>
  <c r="LK87" i="1"/>
  <c r="LM87" i="1" s="1"/>
  <c r="LI87" i="1"/>
  <c r="LH87" i="1"/>
  <c r="LB87" i="1"/>
  <c r="LP87" i="1" s="1"/>
  <c r="LA87" i="1"/>
  <c r="LN87" i="1" s="1"/>
  <c r="KY87" i="1"/>
  <c r="LD87" i="1" s="1"/>
  <c r="LR87" i="1" s="1"/>
  <c r="KT87" i="1"/>
  <c r="LN86" i="1"/>
  <c r="LM86" i="1"/>
  <c r="LL86" i="1"/>
  <c r="LK86" i="1"/>
  <c r="LI86" i="1"/>
  <c r="LH86" i="1"/>
  <c r="LD86" i="1"/>
  <c r="LR86" i="1" s="1"/>
  <c r="LB86" i="1"/>
  <c r="LP86" i="1" s="1"/>
  <c r="LA86" i="1"/>
  <c r="LO86" i="1" s="1"/>
  <c r="KY86" i="1"/>
  <c r="KT86" i="1"/>
  <c r="LI85" i="1"/>
  <c r="LL85" i="1" s="1"/>
  <c r="LH85" i="1"/>
  <c r="LB85" i="1"/>
  <c r="LP85" i="1" s="1"/>
  <c r="LA85" i="1"/>
  <c r="KY85" i="1"/>
  <c r="LD85" i="1" s="1"/>
  <c r="LR85" i="1" s="1"/>
  <c r="KT85" i="1"/>
  <c r="LI84" i="1"/>
  <c r="LH84" i="1"/>
  <c r="LD84" i="1"/>
  <c r="LB84" i="1"/>
  <c r="LA84" i="1"/>
  <c r="KY84" i="1"/>
  <c r="KT84" i="1"/>
  <c r="LK83" i="1"/>
  <c r="LM83" i="1" s="1"/>
  <c r="LI83" i="1"/>
  <c r="LL83" i="1" s="1"/>
  <c r="LH83" i="1"/>
  <c r="LD83" i="1"/>
  <c r="LB83" i="1"/>
  <c r="LA83" i="1"/>
  <c r="KY83" i="1"/>
  <c r="KT83" i="1"/>
  <c r="LR82" i="1"/>
  <c r="LL82" i="1"/>
  <c r="LI82" i="1"/>
  <c r="LK82" i="1" s="1"/>
  <c r="LM82" i="1" s="1"/>
  <c r="LH82" i="1"/>
  <c r="LB82" i="1"/>
  <c r="LA82" i="1"/>
  <c r="KY82" i="1"/>
  <c r="LD82" i="1" s="1"/>
  <c r="KT82" i="1"/>
  <c r="LM81" i="1"/>
  <c r="LK81" i="1"/>
  <c r="LI81" i="1"/>
  <c r="LL81" i="1" s="1"/>
  <c r="LH81" i="1"/>
  <c r="LB81" i="1"/>
  <c r="LP81" i="1" s="1"/>
  <c r="LA81" i="1"/>
  <c r="KY81" i="1"/>
  <c r="LD81" i="1" s="1"/>
  <c r="KX81" i="1"/>
  <c r="LC81" i="1" s="1"/>
  <c r="LQ81" i="1" s="1"/>
  <c r="KT81" i="1"/>
  <c r="LN80" i="1"/>
  <c r="LL80" i="1"/>
  <c r="LI80" i="1"/>
  <c r="LK80" i="1" s="1"/>
  <c r="LM80" i="1" s="1"/>
  <c r="LH80" i="1"/>
  <c r="LB80" i="1"/>
  <c r="LA80" i="1"/>
  <c r="KY80" i="1"/>
  <c r="LD80" i="1" s="1"/>
  <c r="LR80" i="1" s="1"/>
  <c r="KT80" i="1"/>
  <c r="LM79" i="1"/>
  <c r="LL79" i="1"/>
  <c r="LK79" i="1"/>
  <c r="LI79" i="1"/>
  <c r="LH79" i="1"/>
  <c r="LB79" i="1"/>
  <c r="LP79" i="1" s="1"/>
  <c r="LA79" i="1"/>
  <c r="LN79" i="1" s="1"/>
  <c r="KY79" i="1"/>
  <c r="LD79" i="1" s="1"/>
  <c r="LR79" i="1" s="1"/>
  <c r="KT79" i="1"/>
  <c r="LM78" i="1"/>
  <c r="LL78" i="1"/>
  <c r="LK78" i="1"/>
  <c r="LI78" i="1"/>
  <c r="LH78" i="1"/>
  <c r="LD78" i="1"/>
  <c r="LR78" i="1" s="1"/>
  <c r="LB78" i="1"/>
  <c r="LP78" i="1" s="1"/>
  <c r="LA78" i="1"/>
  <c r="LO78" i="1" s="1"/>
  <c r="KY78" i="1"/>
  <c r="KT78" i="1"/>
  <c r="LI77" i="1"/>
  <c r="LL77" i="1" s="1"/>
  <c r="LH77" i="1"/>
  <c r="LD77" i="1"/>
  <c r="LR77" i="1" s="1"/>
  <c r="LB77" i="1"/>
  <c r="LA77" i="1"/>
  <c r="LN77" i="1" s="1"/>
  <c r="KY77" i="1"/>
  <c r="KT77" i="1"/>
  <c r="LI76" i="1"/>
  <c r="LH76" i="1"/>
  <c r="LB76" i="1"/>
  <c r="LA76" i="1"/>
  <c r="KY76" i="1"/>
  <c r="LD76" i="1" s="1"/>
  <c r="KT76" i="1"/>
  <c r="LK75" i="1"/>
  <c r="LM75" i="1" s="1"/>
  <c r="LI75" i="1"/>
  <c r="LL75" i="1" s="1"/>
  <c r="LH75" i="1"/>
  <c r="LB75" i="1"/>
  <c r="LA75" i="1"/>
  <c r="LN75" i="1" s="1"/>
  <c r="KY75" i="1"/>
  <c r="LD75" i="1" s="1"/>
  <c r="LR75" i="1" s="1"/>
  <c r="KT75" i="1"/>
  <c r="LI74" i="1"/>
  <c r="LH74" i="1"/>
  <c r="LB74" i="1"/>
  <c r="LA74" i="1"/>
  <c r="KY74" i="1"/>
  <c r="LD74" i="1" s="1"/>
  <c r="KT74" i="1"/>
  <c r="LK73" i="1"/>
  <c r="LM73" i="1" s="1"/>
  <c r="LI73" i="1"/>
  <c r="LL73" i="1" s="1"/>
  <c r="LH73" i="1"/>
  <c r="LB73" i="1"/>
  <c r="LA73" i="1"/>
  <c r="KY73" i="1"/>
  <c r="LD73" i="1" s="1"/>
  <c r="KT73" i="1"/>
  <c r="LL72" i="1"/>
  <c r="LI72" i="1"/>
  <c r="LK72" i="1" s="1"/>
  <c r="LM72" i="1" s="1"/>
  <c r="LH72" i="1"/>
  <c r="LB72" i="1"/>
  <c r="LA72" i="1"/>
  <c r="KY72" i="1"/>
  <c r="LD72" i="1" s="1"/>
  <c r="KT72" i="1"/>
  <c r="LL71" i="1"/>
  <c r="LK71" i="1"/>
  <c r="LM71" i="1" s="1"/>
  <c r="LI71" i="1"/>
  <c r="LH71" i="1"/>
  <c r="LB71" i="1"/>
  <c r="LP71" i="1" s="1"/>
  <c r="LA71" i="1"/>
  <c r="LN71" i="1" s="1"/>
  <c r="KY71" i="1"/>
  <c r="LD71" i="1" s="1"/>
  <c r="LR71" i="1" s="1"/>
  <c r="KT71" i="1"/>
  <c r="LL70" i="1"/>
  <c r="LI70" i="1"/>
  <c r="LK70" i="1" s="1"/>
  <c r="LM70" i="1" s="1"/>
  <c r="LH70" i="1"/>
  <c r="LD70" i="1"/>
  <c r="LR70" i="1" s="1"/>
  <c r="LB70" i="1"/>
  <c r="LP70" i="1" s="1"/>
  <c r="LA70" i="1"/>
  <c r="KY70" i="1"/>
  <c r="KT70" i="1"/>
  <c r="LL69" i="1"/>
  <c r="LK69" i="1"/>
  <c r="LM69" i="1" s="1"/>
  <c r="LI69" i="1"/>
  <c r="LH69" i="1"/>
  <c r="LB69" i="1"/>
  <c r="LP69" i="1" s="1"/>
  <c r="LA69" i="1"/>
  <c r="LN69" i="1" s="1"/>
  <c r="KY69" i="1"/>
  <c r="LD69" i="1" s="1"/>
  <c r="LR69" i="1" s="1"/>
  <c r="KT69" i="1"/>
  <c r="LI68" i="1"/>
  <c r="LH68" i="1"/>
  <c r="LB68" i="1"/>
  <c r="LA68" i="1"/>
  <c r="KY68" i="1"/>
  <c r="LD68" i="1" s="1"/>
  <c r="KT68" i="1"/>
  <c r="LK67" i="1"/>
  <c r="LM67" i="1" s="1"/>
  <c r="LI67" i="1"/>
  <c r="LL67" i="1" s="1"/>
  <c r="LH67" i="1"/>
  <c r="LB67" i="1"/>
  <c r="LA67" i="1"/>
  <c r="KY67" i="1"/>
  <c r="LD67" i="1" s="1"/>
  <c r="LR67" i="1" s="1"/>
  <c r="KX67" i="1"/>
  <c r="LC67" i="1" s="1"/>
  <c r="LQ67" i="1" s="1"/>
  <c r="KT67" i="1"/>
  <c r="LL66" i="1"/>
  <c r="LI66" i="1"/>
  <c r="LK66" i="1" s="1"/>
  <c r="LM66" i="1" s="1"/>
  <c r="LH66" i="1"/>
  <c r="LB66" i="1"/>
  <c r="LA66" i="1"/>
  <c r="LO66" i="1" s="1"/>
  <c r="KY66" i="1"/>
  <c r="LD66" i="1" s="1"/>
  <c r="LR66" i="1" s="1"/>
  <c r="KT66" i="1"/>
  <c r="LK65" i="1"/>
  <c r="LM65" i="1" s="1"/>
  <c r="LI65" i="1"/>
  <c r="LL65" i="1" s="1"/>
  <c r="LH65" i="1"/>
  <c r="LB65" i="1"/>
  <c r="LA65" i="1"/>
  <c r="KY65" i="1"/>
  <c r="LD65" i="1" s="1"/>
  <c r="LR65" i="1" s="1"/>
  <c r="KT65" i="1"/>
  <c r="LL64" i="1"/>
  <c r="LI64" i="1"/>
  <c r="LK64" i="1" s="1"/>
  <c r="LM64" i="1" s="1"/>
  <c r="LH64" i="1"/>
  <c r="LB64" i="1"/>
  <c r="LP64" i="1" s="1"/>
  <c r="LA64" i="1"/>
  <c r="LO64" i="1" s="1"/>
  <c r="KY64" i="1"/>
  <c r="LD64" i="1" s="1"/>
  <c r="LR64" i="1" s="1"/>
  <c r="KT64" i="1"/>
  <c r="LL63" i="1"/>
  <c r="LK63" i="1"/>
  <c r="LM63" i="1" s="1"/>
  <c r="LI63" i="1"/>
  <c r="LH63" i="1"/>
  <c r="LB63" i="1"/>
  <c r="LP63" i="1" s="1"/>
  <c r="LA63" i="1"/>
  <c r="LN63" i="1" s="1"/>
  <c r="KY63" i="1"/>
  <c r="LD63" i="1" s="1"/>
  <c r="LR63" i="1" s="1"/>
  <c r="KT63" i="1"/>
  <c r="LL62" i="1"/>
  <c r="LI62" i="1"/>
  <c r="LK62" i="1" s="1"/>
  <c r="LM62" i="1" s="1"/>
  <c r="LH62" i="1"/>
  <c r="LD62" i="1"/>
  <c r="LR62" i="1" s="1"/>
  <c r="LB62" i="1"/>
  <c r="LP62" i="1" s="1"/>
  <c r="LA62" i="1"/>
  <c r="LN62" i="1" s="1"/>
  <c r="KY62" i="1"/>
  <c r="KT62" i="1"/>
  <c r="LI61" i="1"/>
  <c r="LL61" i="1" s="1"/>
  <c r="LH61" i="1"/>
  <c r="LB61" i="1"/>
  <c r="LA61" i="1"/>
  <c r="KX3" i="1" s="1"/>
  <c r="KZ3" i="1" s="1"/>
  <c r="KY61" i="1"/>
  <c r="LD61" i="1" s="1"/>
  <c r="LR61" i="1" s="1"/>
  <c r="KT61" i="1"/>
  <c r="LI60" i="1"/>
  <c r="LH60" i="1"/>
  <c r="LB60" i="1"/>
  <c r="LA60" i="1"/>
  <c r="KY60" i="1"/>
  <c r="LD60" i="1" s="1"/>
  <c r="KT60" i="1"/>
  <c r="LL59" i="1"/>
  <c r="LK59" i="1"/>
  <c r="LM59" i="1" s="1"/>
  <c r="LI59" i="1"/>
  <c r="LH59" i="1"/>
  <c r="LB59" i="1"/>
  <c r="LP59" i="1" s="1"/>
  <c r="LA59" i="1"/>
  <c r="LN59" i="1" s="1"/>
  <c r="KY59" i="1"/>
  <c r="LD59" i="1" s="1"/>
  <c r="LR59" i="1" s="1"/>
  <c r="KT59" i="1"/>
  <c r="LI58" i="1"/>
  <c r="LK58" i="1" s="1"/>
  <c r="LM58" i="1" s="1"/>
  <c r="LH58" i="1"/>
  <c r="LB58" i="1"/>
  <c r="LA58" i="1"/>
  <c r="KY58" i="1"/>
  <c r="LD58" i="1" s="1"/>
  <c r="KT58" i="1"/>
  <c r="LK57" i="1"/>
  <c r="LM57" i="1" s="1"/>
  <c r="LI57" i="1"/>
  <c r="LL57" i="1" s="1"/>
  <c r="LH57" i="1"/>
  <c r="LB57" i="1"/>
  <c r="LA57" i="1"/>
  <c r="KY57" i="1"/>
  <c r="LD57" i="1" s="1"/>
  <c r="KT57" i="1"/>
  <c r="LL56" i="1"/>
  <c r="LI56" i="1"/>
  <c r="LK56" i="1" s="1"/>
  <c r="LM56" i="1" s="1"/>
  <c r="LH56" i="1"/>
  <c r="LB56" i="1"/>
  <c r="LA56" i="1"/>
  <c r="LN56" i="1" s="1"/>
  <c r="KY56" i="1"/>
  <c r="LD56" i="1" s="1"/>
  <c r="KT56" i="1"/>
  <c r="LL55" i="1"/>
  <c r="LK55" i="1"/>
  <c r="LM55" i="1" s="1"/>
  <c r="LI55" i="1"/>
  <c r="LH55" i="1"/>
  <c r="LB55" i="1"/>
  <c r="LA55" i="1"/>
  <c r="LN55" i="1" s="1"/>
  <c r="KY55" i="1"/>
  <c r="LD55" i="1" s="1"/>
  <c r="LR55" i="1" s="1"/>
  <c r="KT55" i="1"/>
  <c r="LL54" i="1"/>
  <c r="LI54" i="1"/>
  <c r="LK54" i="1" s="1"/>
  <c r="LM54" i="1" s="1"/>
  <c r="LH54" i="1"/>
  <c r="LB54" i="1"/>
  <c r="LP54" i="1" s="1"/>
  <c r="LA54" i="1"/>
  <c r="LN54" i="1" s="1"/>
  <c r="KY54" i="1"/>
  <c r="LD54" i="1" s="1"/>
  <c r="LR54" i="1" s="1"/>
  <c r="KT54" i="1"/>
  <c r="LI53" i="1"/>
  <c r="LL53" i="1" s="1"/>
  <c r="LH53" i="1"/>
  <c r="LB53" i="1"/>
  <c r="LP53" i="1" s="1"/>
  <c r="LA53" i="1"/>
  <c r="LN53" i="1" s="1"/>
  <c r="KY53" i="1"/>
  <c r="LD53" i="1" s="1"/>
  <c r="LR53" i="1" s="1"/>
  <c r="KT53" i="1"/>
  <c r="LI52" i="1"/>
  <c r="LH52" i="1"/>
  <c r="LB52" i="1"/>
  <c r="LA52" i="1"/>
  <c r="KY52" i="1"/>
  <c r="LD52" i="1" s="1"/>
  <c r="KT52" i="1"/>
  <c r="LL51" i="1"/>
  <c r="LK51" i="1"/>
  <c r="LM51" i="1" s="1"/>
  <c r="LI51" i="1"/>
  <c r="LH51" i="1"/>
  <c r="LD51" i="1"/>
  <c r="LR51" i="1" s="1"/>
  <c r="LB51" i="1"/>
  <c r="LP51" i="1" s="1"/>
  <c r="LA51" i="1"/>
  <c r="LN51" i="1" s="1"/>
  <c r="KY51" i="1"/>
  <c r="KT51" i="1"/>
  <c r="LI50" i="1"/>
  <c r="LH50" i="1"/>
  <c r="LB50" i="1"/>
  <c r="LC6" i="1" s="1"/>
  <c r="LD6" i="1" s="1"/>
  <c r="LA50" i="1"/>
  <c r="KY50" i="1"/>
  <c r="LD50" i="1" s="1"/>
  <c r="KT50" i="1"/>
  <c r="LK49" i="1"/>
  <c r="LM49" i="1" s="1"/>
  <c r="LI49" i="1"/>
  <c r="LL49" i="1" s="1"/>
  <c r="LH49" i="1"/>
  <c r="LB49" i="1"/>
  <c r="LP49" i="1" s="1"/>
  <c r="LA49" i="1"/>
  <c r="KY49" i="1"/>
  <c r="LD49" i="1" s="1"/>
  <c r="LR49" i="1" s="1"/>
  <c r="KX49" i="1"/>
  <c r="LC49" i="1" s="1"/>
  <c r="LQ49" i="1" s="1"/>
  <c r="KT49" i="1"/>
  <c r="LN48" i="1"/>
  <c r="LL48" i="1"/>
  <c r="LK48" i="1"/>
  <c r="LM48" i="1" s="1"/>
  <c r="LO48" i="1" s="1"/>
  <c r="LI48" i="1"/>
  <c r="LH48" i="1"/>
  <c r="LB48" i="1"/>
  <c r="LP48" i="1" s="1"/>
  <c r="LA48" i="1"/>
  <c r="KY48" i="1"/>
  <c r="LD48" i="1" s="1"/>
  <c r="LR48" i="1" s="1"/>
  <c r="KT48" i="1"/>
  <c r="LN47" i="1"/>
  <c r="LM47" i="1"/>
  <c r="LL47" i="1"/>
  <c r="LK47" i="1"/>
  <c r="LI47" i="1"/>
  <c r="LH47" i="1"/>
  <c r="LB47" i="1"/>
  <c r="LP47" i="1" s="1"/>
  <c r="LA47" i="1"/>
  <c r="KY47" i="1"/>
  <c r="LD47" i="1" s="1"/>
  <c r="LR47" i="1" s="1"/>
  <c r="KT47" i="1"/>
  <c r="LM46" i="1"/>
  <c r="LK46" i="1"/>
  <c r="LI46" i="1"/>
  <c r="LL46" i="1" s="1"/>
  <c r="LH46" i="1"/>
  <c r="LB46" i="1"/>
  <c r="LP46" i="1" s="1"/>
  <c r="LA46" i="1"/>
  <c r="LO46" i="1" s="1"/>
  <c r="KY46" i="1"/>
  <c r="LD46" i="1" s="1"/>
  <c r="KT46" i="1"/>
  <c r="LL45" i="1"/>
  <c r="LK45" i="1"/>
  <c r="LM45" i="1" s="1"/>
  <c r="LO45" i="1" s="1"/>
  <c r="LI45" i="1"/>
  <c r="LH45" i="1"/>
  <c r="LD45" i="1"/>
  <c r="LR45" i="1" s="1"/>
  <c r="LB45" i="1"/>
  <c r="LP45" i="1" s="1"/>
  <c r="LA45" i="1"/>
  <c r="LN45" i="1" s="1"/>
  <c r="KY45" i="1"/>
  <c r="KT45" i="1"/>
  <c r="LM44" i="1"/>
  <c r="LL44" i="1"/>
  <c r="LK44" i="1"/>
  <c r="LI44" i="1"/>
  <c r="LH44" i="1"/>
  <c r="LB44" i="1"/>
  <c r="LP44" i="1" s="1"/>
  <c r="LA44" i="1"/>
  <c r="LN44" i="1" s="1"/>
  <c r="KY44" i="1"/>
  <c r="LD44" i="1" s="1"/>
  <c r="LR44" i="1" s="1"/>
  <c r="KT44" i="1"/>
  <c r="LI43" i="1"/>
  <c r="LH43" i="1"/>
  <c r="LB43" i="1"/>
  <c r="LA43" i="1"/>
  <c r="KY43" i="1"/>
  <c r="LD43" i="1" s="1"/>
  <c r="KT43" i="1"/>
  <c r="LI42" i="1"/>
  <c r="LL42" i="1" s="1"/>
  <c r="LN42" i="1" s="1"/>
  <c r="LH42" i="1"/>
  <c r="LB42" i="1"/>
  <c r="LA42" i="1"/>
  <c r="KY42" i="1"/>
  <c r="LD42" i="1" s="1"/>
  <c r="KT42" i="1"/>
  <c r="LL41" i="1"/>
  <c r="LK41" i="1"/>
  <c r="LM41" i="1" s="1"/>
  <c r="LO41" i="1" s="1"/>
  <c r="LI41" i="1"/>
  <c r="LH41" i="1"/>
  <c r="LB41" i="1"/>
  <c r="LA41" i="1"/>
  <c r="KY41" i="1"/>
  <c r="LD41" i="1" s="1"/>
  <c r="KX41" i="1"/>
  <c r="LC41" i="1" s="1"/>
  <c r="KT41" i="1"/>
  <c r="LM40" i="1"/>
  <c r="LL40" i="1"/>
  <c r="LK40" i="1"/>
  <c r="LI40" i="1"/>
  <c r="LH40" i="1"/>
  <c r="LB40" i="1"/>
  <c r="LA40" i="1"/>
  <c r="KY40" i="1"/>
  <c r="LD40" i="1" s="1"/>
  <c r="KT40" i="1"/>
  <c r="LM39" i="1"/>
  <c r="LL39" i="1"/>
  <c r="LI39" i="1"/>
  <c r="LK39" i="1" s="1"/>
  <c r="LH39" i="1"/>
  <c r="LB39" i="1"/>
  <c r="LP39" i="1" s="1"/>
  <c r="LA39" i="1"/>
  <c r="LO39" i="1" s="1"/>
  <c r="KY39" i="1"/>
  <c r="LD39" i="1" s="1"/>
  <c r="LR39" i="1" s="1"/>
  <c r="KT39" i="1"/>
  <c r="LK38" i="1"/>
  <c r="LM38" i="1" s="1"/>
  <c r="LI38" i="1"/>
  <c r="LL38" i="1" s="1"/>
  <c r="LH38" i="1"/>
  <c r="LB38" i="1"/>
  <c r="LP38" i="1" s="1"/>
  <c r="LA38" i="1"/>
  <c r="KY38" i="1"/>
  <c r="LD38" i="1" s="1"/>
  <c r="KT38" i="1"/>
  <c r="LN37" i="1"/>
  <c r="LL37" i="1"/>
  <c r="LK37" i="1"/>
  <c r="LM37" i="1" s="1"/>
  <c r="LO37" i="1" s="1"/>
  <c r="LI37" i="1"/>
  <c r="LH37" i="1"/>
  <c r="LD37" i="1"/>
  <c r="LR37" i="1" s="1"/>
  <c r="LB37" i="1"/>
  <c r="LP37" i="1" s="1"/>
  <c r="LA37" i="1"/>
  <c r="KY37" i="1"/>
  <c r="KT37" i="1"/>
  <c r="LL36" i="1"/>
  <c r="LK36" i="1"/>
  <c r="LM36" i="1" s="1"/>
  <c r="LO36" i="1" s="1"/>
  <c r="LI36" i="1"/>
  <c r="LH36" i="1"/>
  <c r="LB36" i="1"/>
  <c r="LP36" i="1" s="1"/>
  <c r="LA36" i="1"/>
  <c r="LN36" i="1" s="1"/>
  <c r="KY36" i="1"/>
  <c r="LD36" i="1" s="1"/>
  <c r="LR36" i="1" s="1"/>
  <c r="KT36" i="1"/>
  <c r="LI35" i="1"/>
  <c r="LH35" i="1"/>
  <c r="LB35" i="1"/>
  <c r="LA35" i="1"/>
  <c r="KY35" i="1"/>
  <c r="LD35" i="1" s="1"/>
  <c r="KT35" i="1"/>
  <c r="LK34" i="1"/>
  <c r="LM34" i="1" s="1"/>
  <c r="LO34" i="1" s="1"/>
  <c r="LI34" i="1"/>
  <c r="LL34" i="1" s="1"/>
  <c r="LH34" i="1"/>
  <c r="LB34" i="1"/>
  <c r="LA34" i="1"/>
  <c r="KY34" i="1"/>
  <c r="LD34" i="1" s="1"/>
  <c r="KT34" i="1"/>
  <c r="LL33" i="1"/>
  <c r="LK33" i="1"/>
  <c r="LM33" i="1" s="1"/>
  <c r="LI33" i="1"/>
  <c r="LH33" i="1"/>
  <c r="LB33" i="1"/>
  <c r="LA33" i="1"/>
  <c r="KY33" i="1"/>
  <c r="LD33" i="1" s="1"/>
  <c r="KX33" i="1"/>
  <c r="LC33" i="1" s="1"/>
  <c r="LQ33" i="1" s="1"/>
  <c r="KT33" i="1"/>
  <c r="LM32" i="1"/>
  <c r="LL32" i="1"/>
  <c r="LK32" i="1"/>
  <c r="LI32" i="1"/>
  <c r="LH32" i="1"/>
  <c r="LB32" i="1"/>
  <c r="LA32" i="1"/>
  <c r="KY32" i="1"/>
  <c r="LD32" i="1" s="1"/>
  <c r="LR32" i="1" s="1"/>
  <c r="KT32" i="1"/>
  <c r="LL31" i="1"/>
  <c r="LI31" i="1"/>
  <c r="LK31" i="1" s="1"/>
  <c r="LM31" i="1" s="1"/>
  <c r="LH31" i="1"/>
  <c r="LB31" i="1"/>
  <c r="LP31" i="1" s="1"/>
  <c r="LA31" i="1"/>
  <c r="LN31" i="1" s="1"/>
  <c r="KY31" i="1"/>
  <c r="LD31" i="1" s="1"/>
  <c r="LR31" i="1" s="1"/>
  <c r="KT31" i="1"/>
  <c r="LM30" i="1"/>
  <c r="LK30" i="1"/>
  <c r="LI30" i="1"/>
  <c r="LL30" i="1" s="1"/>
  <c r="LH30" i="1"/>
  <c r="LB30" i="1"/>
  <c r="LA30" i="1"/>
  <c r="LO30" i="1" s="1"/>
  <c r="KY30" i="1"/>
  <c r="LD30" i="1" s="1"/>
  <c r="KT30" i="1"/>
  <c r="LN29" i="1"/>
  <c r="LL29" i="1"/>
  <c r="LK29" i="1"/>
  <c r="LM29" i="1" s="1"/>
  <c r="LI29" i="1"/>
  <c r="LH29" i="1"/>
  <c r="LB29" i="1"/>
  <c r="LP29" i="1" s="1"/>
  <c r="LA29" i="1"/>
  <c r="KY29" i="1"/>
  <c r="LD29" i="1" s="1"/>
  <c r="LR29" i="1" s="1"/>
  <c r="KT29" i="1"/>
  <c r="LL28" i="1"/>
  <c r="LK28" i="1"/>
  <c r="LM28" i="1" s="1"/>
  <c r="LI28" i="1"/>
  <c r="LH28" i="1"/>
  <c r="LB28" i="1"/>
  <c r="LP28" i="1" s="1"/>
  <c r="LA28" i="1"/>
  <c r="LN28" i="1" s="1"/>
  <c r="KY28" i="1"/>
  <c r="LD28" i="1" s="1"/>
  <c r="LR28" i="1" s="1"/>
  <c r="KT28" i="1"/>
  <c r="LI27" i="1"/>
  <c r="LH27" i="1"/>
  <c r="LB27" i="1"/>
  <c r="LA27" i="1"/>
  <c r="KY27" i="1"/>
  <c r="LD27" i="1" s="1"/>
  <c r="KT27" i="1"/>
  <c r="LK26" i="1"/>
  <c r="LM26" i="1" s="1"/>
  <c r="LI26" i="1"/>
  <c r="LL26" i="1" s="1"/>
  <c r="LH26" i="1"/>
  <c r="LB26" i="1"/>
  <c r="LA26" i="1"/>
  <c r="KY26" i="1"/>
  <c r="LD26" i="1" s="1"/>
  <c r="KT26" i="1"/>
  <c r="LL25" i="1"/>
  <c r="LK25" i="1"/>
  <c r="LM25" i="1" s="1"/>
  <c r="LI25" i="1"/>
  <c r="LH25" i="1"/>
  <c r="LB25" i="1"/>
  <c r="LA25" i="1"/>
  <c r="KY25" i="1"/>
  <c r="LD25" i="1" s="1"/>
  <c r="KT25" i="1"/>
  <c r="LM24" i="1"/>
  <c r="LL24" i="1"/>
  <c r="LK24" i="1"/>
  <c r="LI24" i="1"/>
  <c r="LH24" i="1"/>
  <c r="LB24" i="1"/>
  <c r="LC9" i="1" s="1"/>
  <c r="LD9" i="1" s="1"/>
  <c r="LA24" i="1"/>
  <c r="KY24" i="1"/>
  <c r="LD24" i="1" s="1"/>
  <c r="KT24" i="1"/>
  <c r="LL23" i="1"/>
  <c r="LI23" i="1"/>
  <c r="LK23" i="1" s="1"/>
  <c r="LM23" i="1" s="1"/>
  <c r="LH23" i="1"/>
  <c r="LB23" i="1"/>
  <c r="LP23" i="1" s="1"/>
  <c r="LA23" i="1"/>
  <c r="LN23" i="1" s="1"/>
  <c r="KY23" i="1"/>
  <c r="LD23" i="1" s="1"/>
  <c r="LR23" i="1" s="1"/>
  <c r="KT23" i="1"/>
  <c r="LN22" i="1"/>
  <c r="LM22" i="1"/>
  <c r="LO22" i="1" s="1"/>
  <c r="LK22" i="1"/>
  <c r="LI22" i="1"/>
  <c r="LL22" i="1" s="1"/>
  <c r="LH22" i="1"/>
  <c r="LB22" i="1"/>
  <c r="LP22" i="1" s="1"/>
  <c r="LA22" i="1"/>
  <c r="KY22" i="1"/>
  <c r="LD22" i="1" s="1"/>
  <c r="LR22" i="1" s="1"/>
  <c r="KT22" i="1"/>
  <c r="LP21" i="1"/>
  <c r="LL21" i="1"/>
  <c r="LK21" i="1"/>
  <c r="LM21" i="1" s="1"/>
  <c r="LO21" i="1" s="1"/>
  <c r="LI21" i="1"/>
  <c r="LH21" i="1"/>
  <c r="LB21" i="1"/>
  <c r="LA21" i="1"/>
  <c r="LN21" i="1" s="1"/>
  <c r="KY21" i="1"/>
  <c r="LD21" i="1" s="1"/>
  <c r="LR21" i="1" s="1"/>
  <c r="KT21" i="1"/>
  <c r="LL20" i="1"/>
  <c r="LK20" i="1"/>
  <c r="LM20" i="1" s="1"/>
  <c r="LI20" i="1"/>
  <c r="LH20" i="1"/>
  <c r="LD20" i="1"/>
  <c r="LR20" i="1" s="1"/>
  <c r="LB20" i="1"/>
  <c r="LP20" i="1" s="1"/>
  <c r="LA20" i="1"/>
  <c r="LN20" i="1" s="1"/>
  <c r="KY20" i="1"/>
  <c r="KT20" i="1"/>
  <c r="LI19" i="1"/>
  <c r="LH19" i="1"/>
  <c r="LB19" i="1"/>
  <c r="LC4" i="1" s="1"/>
  <c r="LD4" i="1" s="1"/>
  <c r="LA19" i="1"/>
  <c r="KY19" i="1"/>
  <c r="LD19" i="1" s="1"/>
  <c r="KT19" i="1"/>
  <c r="LK18" i="1"/>
  <c r="LM18" i="1" s="1"/>
  <c r="LI18" i="1"/>
  <c r="LL18" i="1" s="1"/>
  <c r="LH18" i="1"/>
  <c r="LB18" i="1"/>
  <c r="LA18" i="1"/>
  <c r="KY18" i="1"/>
  <c r="LD18" i="1" s="1"/>
  <c r="KT18" i="1"/>
  <c r="LL17" i="1"/>
  <c r="LK17" i="1"/>
  <c r="LM17" i="1" s="1"/>
  <c r="LI17" i="1"/>
  <c r="LH17" i="1"/>
  <c r="LB17" i="1"/>
  <c r="LA17" i="1"/>
  <c r="KX4" i="1" s="1"/>
  <c r="KZ4" i="1" s="1"/>
  <c r="KY17" i="1"/>
  <c r="LD17" i="1" s="1"/>
  <c r="KT17" i="1"/>
  <c r="LL16" i="1"/>
  <c r="LK16" i="1"/>
  <c r="LM16" i="1" s="1"/>
  <c r="LI16" i="1"/>
  <c r="LH16" i="1"/>
  <c r="LB16" i="1"/>
  <c r="LA16" i="1"/>
  <c r="KY16" i="1"/>
  <c r="KT16" i="1"/>
  <c r="LL15" i="1"/>
  <c r="LI15" i="1"/>
  <c r="LK15" i="1" s="1"/>
  <c r="LM15" i="1" s="1"/>
  <c r="LH15" i="1"/>
  <c r="LB15" i="1"/>
  <c r="LP15" i="1" s="1"/>
  <c r="LA15" i="1"/>
  <c r="KY15" i="1"/>
  <c r="LD15" i="1" s="1"/>
  <c r="LR15" i="1" s="1"/>
  <c r="KT15" i="1"/>
  <c r="LK14" i="1"/>
  <c r="LM14" i="1" s="1"/>
  <c r="LO14" i="1" s="1"/>
  <c r="LI14" i="1"/>
  <c r="LL14" i="1" s="1"/>
  <c r="LH14" i="1"/>
  <c r="LB14" i="1"/>
  <c r="LA14" i="1"/>
  <c r="KY14" i="1"/>
  <c r="LD14" i="1" s="1"/>
  <c r="KT14" i="1"/>
  <c r="KZ13" i="1"/>
  <c r="KV13" i="1"/>
  <c r="KU13" i="1"/>
  <c r="LN9" i="1"/>
  <c r="LQ9" i="1" s="1"/>
  <c r="LL9" i="1"/>
  <c r="LJ9" i="1"/>
  <c r="LH9" i="1"/>
  <c r="LG9" i="1"/>
  <c r="KU9" i="1"/>
  <c r="KX20" i="1" s="1"/>
  <c r="LC20" i="1" s="1"/>
  <c r="LQ20" i="1" s="1"/>
  <c r="LN8" i="1"/>
  <c r="LQ8" i="1" s="1"/>
  <c r="LM8" i="1"/>
  <c r="LL8" i="1"/>
  <c r="LJ8" i="1"/>
  <c r="LK8" i="1" s="1"/>
  <c r="LI8" i="1"/>
  <c r="LH8" i="1"/>
  <c r="LP8" i="1" s="1"/>
  <c r="LG8" i="1"/>
  <c r="KU8" i="1"/>
  <c r="KX91" i="1" s="1"/>
  <c r="LC91" i="1" s="1"/>
  <c r="LQ91" i="1" s="1"/>
  <c r="LN7" i="1"/>
  <c r="LL7" i="1"/>
  <c r="LJ7" i="1"/>
  <c r="LH7" i="1"/>
  <c r="LP7" i="1" s="1"/>
  <c r="LI7" i="1" s="1"/>
  <c r="LG7" i="1"/>
  <c r="LC7" i="1"/>
  <c r="LD7" i="1" s="1"/>
  <c r="KX7" i="1"/>
  <c r="KZ7" i="1" s="1"/>
  <c r="KU7" i="1"/>
  <c r="KX43" i="1" s="1"/>
  <c r="LC43" i="1" s="1"/>
  <c r="LN6" i="1"/>
  <c r="LQ6" i="1" s="1"/>
  <c r="LL6" i="1"/>
  <c r="LM6" i="1" s="1"/>
  <c r="LJ6" i="1"/>
  <c r="LH6" i="1"/>
  <c r="LP6" i="1" s="1"/>
  <c r="LG6" i="1"/>
  <c r="KU6" i="1"/>
  <c r="LN5" i="1"/>
  <c r="LL5" i="1"/>
  <c r="LJ5" i="1"/>
  <c r="LH5" i="1"/>
  <c r="LG5" i="1"/>
  <c r="KU5" i="1"/>
  <c r="KX42" i="1" s="1"/>
  <c r="LC42" i="1" s="1"/>
  <c r="LQ42" i="1" s="1"/>
  <c r="LN4" i="1"/>
  <c r="LQ4" i="1" s="1"/>
  <c r="LL4" i="1"/>
  <c r="LJ4" i="1"/>
  <c r="LH4" i="1"/>
  <c r="LG4" i="1"/>
  <c r="KU4" i="1"/>
  <c r="LN3" i="1"/>
  <c r="LQ3" i="1" s="1"/>
  <c r="LL3" i="1"/>
  <c r="LM3" i="1" s="1"/>
  <c r="LJ3" i="1"/>
  <c r="LH3" i="1"/>
  <c r="LP3" i="1" s="1"/>
  <c r="LG3" i="1"/>
  <c r="KU3" i="1"/>
  <c r="LN2" i="1"/>
  <c r="LN10" i="1" s="1"/>
  <c r="LL2" i="1"/>
  <c r="LJ2" i="1"/>
  <c r="LH2" i="1"/>
  <c r="LG2" i="1"/>
  <c r="LC2" i="1"/>
  <c r="KU2" i="1"/>
  <c r="KX18" i="1" s="1"/>
  <c r="LC18" i="1" s="1"/>
  <c r="LQ18" i="1" s="1"/>
  <c r="LD1" i="1"/>
  <c r="KZ1" i="1"/>
  <c r="KG9" i="1"/>
  <c r="KG8" i="1"/>
  <c r="KG7" i="1"/>
  <c r="KG6" i="1"/>
  <c r="KG5" i="1"/>
  <c r="KG4" i="1"/>
  <c r="KG3" i="1"/>
  <c r="KG2" i="1"/>
  <c r="KN9" i="1"/>
  <c r="KL9" i="1"/>
  <c r="KJ9" i="1"/>
  <c r="KH9" i="1"/>
  <c r="KN8" i="1"/>
  <c r="KQ8" i="1" s="1"/>
  <c r="KL8" i="1"/>
  <c r="KJ8" i="1"/>
  <c r="KH8" i="1"/>
  <c r="KN7" i="1"/>
  <c r="KQ7" i="1" s="1"/>
  <c r="KL7" i="1"/>
  <c r="KJ7" i="1"/>
  <c r="KH7" i="1"/>
  <c r="KN6" i="1"/>
  <c r="KQ6" i="1" s="1"/>
  <c r="KL6" i="1"/>
  <c r="KJ6" i="1"/>
  <c r="KH6" i="1"/>
  <c r="KN5" i="1"/>
  <c r="KL5" i="1"/>
  <c r="KJ5" i="1"/>
  <c r="KH5" i="1"/>
  <c r="KN4" i="1"/>
  <c r="KL4" i="1"/>
  <c r="KJ4" i="1"/>
  <c r="KH4" i="1"/>
  <c r="KN3" i="1"/>
  <c r="KQ3" i="1" s="1"/>
  <c r="KL3" i="1"/>
  <c r="KJ3" i="1"/>
  <c r="KH3" i="1"/>
  <c r="KN2" i="1"/>
  <c r="KL2" i="1"/>
  <c r="KJ2" i="1"/>
  <c r="KH2" i="1"/>
  <c r="LO29" i="1" l="1"/>
  <c r="LO38" i="1"/>
  <c r="LO47" i="1"/>
  <c r="LO88" i="1"/>
  <c r="LO90" i="1"/>
  <c r="LO15" i="1"/>
  <c r="LO70" i="1"/>
  <c r="KX9" i="1"/>
  <c r="KZ9" i="1" s="1"/>
  <c r="LO44" i="1"/>
  <c r="LQ5" i="1"/>
  <c r="LN30" i="1"/>
  <c r="LN38" i="1"/>
  <c r="LN18" i="1"/>
  <c r="LN46" i="1"/>
  <c r="LP66" i="1"/>
  <c r="LP67" i="1"/>
  <c r="LP75" i="1"/>
  <c r="KX6" i="1"/>
  <c r="KZ6" i="1" s="1"/>
  <c r="LN15" i="1"/>
  <c r="LP16" i="1"/>
  <c r="LO17" i="1"/>
  <c r="LO18" i="1"/>
  <c r="LP24" i="1"/>
  <c r="LO25" i="1"/>
  <c r="LN26" i="1"/>
  <c r="LP32" i="1"/>
  <c r="LO59" i="1"/>
  <c r="LO67" i="1"/>
  <c r="LO75" i="1"/>
  <c r="LO26" i="1"/>
  <c r="LO33" i="1"/>
  <c r="LN34" i="1"/>
  <c r="LO51" i="1"/>
  <c r="LP55" i="1"/>
  <c r="LO56" i="1"/>
  <c r="LN64" i="1"/>
  <c r="LO69" i="1"/>
  <c r="LN78" i="1"/>
  <c r="LO20" i="1"/>
  <c r="LN39" i="1"/>
  <c r="LP40" i="1"/>
  <c r="LN70" i="1"/>
  <c r="LN72" i="1"/>
  <c r="LP82" i="1"/>
  <c r="LP83" i="1"/>
  <c r="LJ10" i="1"/>
  <c r="LO28" i="1"/>
  <c r="LO55" i="1"/>
  <c r="LO83" i="1"/>
  <c r="LK6" i="1"/>
  <c r="LO6" i="1"/>
  <c r="LM7" i="1"/>
  <c r="LK3" i="1"/>
  <c r="LO3" i="1"/>
  <c r="LI3" i="1"/>
  <c r="LI5" i="1"/>
  <c r="LC5" i="1"/>
  <c r="LD5" i="1" s="1"/>
  <c r="LK7" i="1"/>
  <c r="KX8" i="1"/>
  <c r="KZ8" i="1" s="1"/>
  <c r="LP26" i="1"/>
  <c r="LR33" i="1"/>
  <c r="KX34" i="1"/>
  <c r="LC34" i="1" s="1"/>
  <c r="LQ34" i="1" s="1"/>
  <c r="LR34" i="1"/>
  <c r="LR46" i="1"/>
  <c r="LQ101" i="1"/>
  <c r="LJ103" i="1"/>
  <c r="LK103" i="1"/>
  <c r="LL103" i="1" s="1"/>
  <c r="LL10" i="1"/>
  <c r="LC8" i="1"/>
  <c r="LD8" i="1" s="1"/>
  <c r="LK74" i="1"/>
  <c r="LM74" i="1" s="1"/>
  <c r="LO74" i="1" s="1"/>
  <c r="LL74" i="1"/>
  <c r="LP74" i="1" s="1"/>
  <c r="LM2" i="1"/>
  <c r="KX64" i="1"/>
  <c r="LC64" i="1" s="1"/>
  <c r="LQ64" i="1" s="1"/>
  <c r="KX87" i="1"/>
  <c r="LC87" i="1" s="1"/>
  <c r="LQ87" i="1" s="1"/>
  <c r="KX71" i="1"/>
  <c r="LC71" i="1" s="1"/>
  <c r="LQ71" i="1" s="1"/>
  <c r="KX70" i="1"/>
  <c r="LC70" i="1" s="1"/>
  <c r="LQ70" i="1" s="1"/>
  <c r="KX77" i="1"/>
  <c r="LC77" i="1" s="1"/>
  <c r="LQ77" i="1" s="1"/>
  <c r="KX69" i="1"/>
  <c r="LC69" i="1" s="1"/>
  <c r="LQ69" i="1" s="1"/>
  <c r="KX59" i="1"/>
  <c r="LC59" i="1" s="1"/>
  <c r="LQ59" i="1" s="1"/>
  <c r="KX48" i="1"/>
  <c r="LC48" i="1" s="1"/>
  <c r="LQ48" i="1" s="1"/>
  <c r="KX19" i="1"/>
  <c r="LC19" i="1" s="1"/>
  <c r="LO5" i="1"/>
  <c r="LO16" i="1"/>
  <c r="LN16" i="1"/>
  <c r="KX17" i="1"/>
  <c r="LC17" i="1" s="1"/>
  <c r="LQ17" i="1" s="1"/>
  <c r="KT13" i="1"/>
  <c r="LR18" i="1"/>
  <c r="LR30" i="1"/>
  <c r="LO40" i="1"/>
  <c r="LN40" i="1"/>
  <c r="LQ41" i="1"/>
  <c r="LK42" i="1"/>
  <c r="LM42" i="1" s="1"/>
  <c r="LO42" i="1" s="1"/>
  <c r="LL43" i="1"/>
  <c r="LK43" i="1"/>
  <c r="LM43" i="1" s="1"/>
  <c r="LO43" i="1" s="1"/>
  <c r="LO65" i="1"/>
  <c r="LN65" i="1"/>
  <c r="LK117" i="1"/>
  <c r="LL117" i="1" s="1"/>
  <c r="LJ117" i="1"/>
  <c r="LO32" i="1"/>
  <c r="LN32" i="1"/>
  <c r="LD2" i="1"/>
  <c r="LA13" i="1"/>
  <c r="LP17" i="1"/>
  <c r="LN17" i="1"/>
  <c r="LP41" i="1"/>
  <c r="LN41" i="1"/>
  <c r="LO7" i="1"/>
  <c r="LR17" i="1"/>
  <c r="LO23" i="1"/>
  <c r="LR24" i="1"/>
  <c r="LP25" i="1"/>
  <c r="LN25" i="1"/>
  <c r="LP34" i="1"/>
  <c r="LR41" i="1"/>
  <c r="LR42" i="1"/>
  <c r="LC95" i="1"/>
  <c r="KX61" i="1"/>
  <c r="LC61" i="1" s="1"/>
  <c r="LQ61" i="1" s="1"/>
  <c r="KX68" i="1"/>
  <c r="LC68" i="1" s="1"/>
  <c r="KX52" i="1"/>
  <c r="LC52" i="1" s="1"/>
  <c r="LQ52" i="1" s="1"/>
  <c r="KX51" i="1"/>
  <c r="LC51" i="1" s="1"/>
  <c r="LQ51" i="1" s="1"/>
  <c r="KX23" i="1"/>
  <c r="LC23" i="1" s="1"/>
  <c r="LQ23" i="1" s="1"/>
  <c r="KX14" i="1"/>
  <c r="KX45" i="1"/>
  <c r="LC45" i="1" s="1"/>
  <c r="LQ45" i="1" s="1"/>
  <c r="LP14" i="1"/>
  <c r="LB13" i="1"/>
  <c r="LL19" i="1"/>
  <c r="LK19" i="1"/>
  <c r="LM19" i="1" s="1"/>
  <c r="LO19" i="1" s="1"/>
  <c r="LR40" i="1"/>
  <c r="LC3" i="1"/>
  <c r="LD3" i="1" s="1"/>
  <c r="LP4" i="1"/>
  <c r="LO4" i="1" s="1"/>
  <c r="LP5" i="1"/>
  <c r="LK5" i="1" s="1"/>
  <c r="KX58" i="1"/>
  <c r="LC58" i="1" s="1"/>
  <c r="KX60" i="1"/>
  <c r="LC60" i="1" s="1"/>
  <c r="KX15" i="1"/>
  <c r="LC15" i="1" s="1"/>
  <c r="LQ15" i="1" s="1"/>
  <c r="KX46" i="1"/>
  <c r="LC46" i="1" s="1"/>
  <c r="LQ46" i="1" s="1"/>
  <c r="KX73" i="1"/>
  <c r="LC73" i="1" s="1"/>
  <c r="LQ73" i="1" s="1"/>
  <c r="KX21" i="1"/>
  <c r="LC21" i="1" s="1"/>
  <c r="LQ21" i="1" s="1"/>
  <c r="KX90" i="1"/>
  <c r="LC90" i="1" s="1"/>
  <c r="LQ90" i="1" s="1"/>
  <c r="KX82" i="1"/>
  <c r="LC82" i="1" s="1"/>
  <c r="LQ82" i="1" s="1"/>
  <c r="KX88" i="1"/>
  <c r="LC88" i="1" s="1"/>
  <c r="LQ88" i="1" s="1"/>
  <c r="KX80" i="1"/>
  <c r="LC80" i="1" s="1"/>
  <c r="LQ80" i="1" s="1"/>
  <c r="KX56" i="1"/>
  <c r="LC56" i="1" s="1"/>
  <c r="LQ56" i="1" s="1"/>
  <c r="KX79" i="1"/>
  <c r="LC79" i="1" s="1"/>
  <c r="LQ79" i="1" s="1"/>
  <c r="KX63" i="1"/>
  <c r="LC63" i="1" s="1"/>
  <c r="LQ63" i="1" s="1"/>
  <c r="KX86" i="1"/>
  <c r="LC86" i="1" s="1"/>
  <c r="LQ86" i="1" s="1"/>
  <c r="KX78" i="1"/>
  <c r="LC78" i="1" s="1"/>
  <c r="LQ78" i="1" s="1"/>
  <c r="KX62" i="1"/>
  <c r="LC62" i="1" s="1"/>
  <c r="LQ62" i="1" s="1"/>
  <c r="KX32" i="1"/>
  <c r="LC32" i="1" s="1"/>
  <c r="LQ32" i="1" s="1"/>
  <c r="KX16" i="1"/>
  <c r="LC16" i="1" s="1"/>
  <c r="LQ16" i="1" s="1"/>
  <c r="KX31" i="1"/>
  <c r="LC31" i="1" s="1"/>
  <c r="LQ31" i="1" s="1"/>
  <c r="KX75" i="1"/>
  <c r="LC75" i="1" s="1"/>
  <c r="LQ75" i="1" s="1"/>
  <c r="KX37" i="1"/>
  <c r="LC37" i="1" s="1"/>
  <c r="LQ37" i="1" s="1"/>
  <c r="KX57" i="1"/>
  <c r="LC57" i="1" s="1"/>
  <c r="LQ57" i="1" s="1"/>
  <c r="KX44" i="1"/>
  <c r="LC44" i="1" s="1"/>
  <c r="LQ44" i="1" s="1"/>
  <c r="KX35" i="1"/>
  <c r="LC35" i="1" s="1"/>
  <c r="KX50" i="1"/>
  <c r="LC50" i="1" s="1"/>
  <c r="KX53" i="1"/>
  <c r="LC53" i="1" s="1"/>
  <c r="LQ53" i="1" s="1"/>
  <c r="LI6" i="1"/>
  <c r="LO8" i="1"/>
  <c r="LO24" i="1"/>
  <c r="LN24" i="1"/>
  <c r="KX25" i="1"/>
  <c r="LC25" i="1" s="1"/>
  <c r="LQ25" i="1" s="1"/>
  <c r="LL27" i="1"/>
  <c r="LK27" i="1"/>
  <c r="LM27" i="1" s="1"/>
  <c r="LO27" i="1" s="1"/>
  <c r="LP30" i="1"/>
  <c r="LK50" i="1"/>
  <c r="LM50" i="1" s="1"/>
  <c r="LO50" i="1" s="1"/>
  <c r="LL50" i="1"/>
  <c r="LP50" i="1" s="1"/>
  <c r="KX2" i="1"/>
  <c r="LH10" i="1"/>
  <c r="LP10" i="1" s="1"/>
  <c r="LP2" i="1"/>
  <c r="LI2" i="1" s="1"/>
  <c r="KX5" i="1"/>
  <c r="KZ5" i="1" s="1"/>
  <c r="LQ7" i="1"/>
  <c r="LI9" i="1"/>
  <c r="LR14" i="1"/>
  <c r="LN14" i="1"/>
  <c r="LR25" i="1"/>
  <c r="KX26" i="1"/>
  <c r="LC26" i="1" s="1"/>
  <c r="LQ26" i="1" s="1"/>
  <c r="LR26" i="1"/>
  <c r="LR38" i="1"/>
  <c r="LL58" i="1"/>
  <c r="LP58" i="1" s="1"/>
  <c r="LR74" i="1"/>
  <c r="LL84" i="1"/>
  <c r="LR84" i="1" s="1"/>
  <c r="LK84" i="1"/>
  <c r="LM84" i="1" s="1"/>
  <c r="LO84" i="1" s="1"/>
  <c r="LL35" i="1"/>
  <c r="LK35" i="1"/>
  <c r="LM35" i="1" s="1"/>
  <c r="LO35" i="1" s="1"/>
  <c r="KY13" i="1"/>
  <c r="LD16" i="1"/>
  <c r="LR16" i="1" s="1"/>
  <c r="LQ2" i="1"/>
  <c r="KX85" i="1"/>
  <c r="LC85" i="1" s="1"/>
  <c r="LQ85" i="1" s="1"/>
  <c r="KX92" i="1"/>
  <c r="LC92" i="1" s="1"/>
  <c r="KX84" i="1"/>
  <c r="LC84" i="1" s="1"/>
  <c r="KX76" i="1"/>
  <c r="LC76" i="1" s="1"/>
  <c r="KX89" i="1"/>
  <c r="LC89" i="1" s="1"/>
  <c r="LQ89" i="1" s="1"/>
  <c r="KX40" i="1"/>
  <c r="LC40" i="1" s="1"/>
  <c r="LQ40" i="1" s="1"/>
  <c r="KX39" i="1"/>
  <c r="LC39" i="1" s="1"/>
  <c r="LQ39" i="1" s="1"/>
  <c r="KX38" i="1"/>
  <c r="LC38" i="1" s="1"/>
  <c r="LQ38" i="1" s="1"/>
  <c r="KX30" i="1"/>
  <c r="LC30" i="1" s="1"/>
  <c r="LQ30" i="1" s="1"/>
  <c r="KX22" i="1"/>
  <c r="LC22" i="1" s="1"/>
  <c r="LQ22" i="1" s="1"/>
  <c r="KX29" i="1"/>
  <c r="LC29" i="1" s="1"/>
  <c r="LQ29" i="1" s="1"/>
  <c r="KX36" i="1"/>
  <c r="LC36" i="1" s="1"/>
  <c r="LQ36" i="1" s="1"/>
  <c r="KX28" i="1"/>
  <c r="LC28" i="1" s="1"/>
  <c r="LQ28" i="1" s="1"/>
  <c r="KX83" i="1"/>
  <c r="LC83" i="1" s="1"/>
  <c r="LQ83" i="1" s="1"/>
  <c r="KX27" i="1"/>
  <c r="LC27" i="1" s="1"/>
  <c r="LQ27" i="1" s="1"/>
  <c r="LP18" i="1"/>
  <c r="LO31" i="1"/>
  <c r="LP33" i="1"/>
  <c r="LN33" i="1"/>
  <c r="LP42" i="1"/>
  <c r="LO89" i="1"/>
  <c r="LN89" i="1"/>
  <c r="LN61" i="1"/>
  <c r="LP65" i="1"/>
  <c r="LN67" i="1"/>
  <c r="LO71" i="1"/>
  <c r="LP77" i="1"/>
  <c r="LO80" i="1"/>
  <c r="LR81" i="1"/>
  <c r="LP89" i="1"/>
  <c r="LA95" i="1"/>
  <c r="LN96" i="1"/>
  <c r="LK101" i="1"/>
  <c r="LL101" i="1" s="1"/>
  <c r="LJ101" i="1"/>
  <c r="LN106" i="1"/>
  <c r="LR106" i="1" s="1"/>
  <c r="LQ111" i="1"/>
  <c r="LN120" i="1"/>
  <c r="LR120" i="1" s="1"/>
  <c r="LO49" i="1"/>
  <c r="LN49" i="1"/>
  <c r="LL52" i="1"/>
  <c r="LN52" i="1" s="1"/>
  <c r="LK52" i="1"/>
  <c r="LM52" i="1" s="1"/>
  <c r="LO52" i="1" s="1"/>
  <c r="LR56" i="1"/>
  <c r="LP61" i="1"/>
  <c r="LO62" i="1"/>
  <c r="LP80" i="1"/>
  <c r="LO81" i="1"/>
  <c r="LN81" i="1"/>
  <c r="LO82" i="1"/>
  <c r="LQ106" i="1"/>
  <c r="LN113" i="1"/>
  <c r="LR113" i="1" s="1"/>
  <c r="LN118" i="1"/>
  <c r="LR118" i="1" s="1"/>
  <c r="KX72" i="1"/>
  <c r="LC72" i="1" s="1"/>
  <c r="LQ72" i="1" s="1"/>
  <c r="KX54" i="1"/>
  <c r="LC54" i="1" s="1"/>
  <c r="LQ54" i="1" s="1"/>
  <c r="LO9" i="1"/>
  <c r="LR57" i="1"/>
  <c r="LR72" i="1"/>
  <c r="LL76" i="1"/>
  <c r="LK76" i="1"/>
  <c r="LM76" i="1" s="1"/>
  <c r="LO76" i="1" s="1"/>
  <c r="LN83" i="1"/>
  <c r="LO87" i="1"/>
  <c r="LN104" i="1"/>
  <c r="LR104" i="1" s="1"/>
  <c r="LQ108" i="1"/>
  <c r="LN119" i="1"/>
  <c r="LR119" i="1" s="1"/>
  <c r="LP9" i="1"/>
  <c r="LK9" i="1" s="1"/>
  <c r="KX47" i="1"/>
  <c r="LC47" i="1" s="1"/>
  <c r="LQ47" i="1" s="1"/>
  <c r="LO54" i="1"/>
  <c r="LP56" i="1"/>
  <c r="LO57" i="1"/>
  <c r="LN57" i="1"/>
  <c r="LO58" i="1"/>
  <c r="LL60" i="1"/>
  <c r="LK60" i="1"/>
  <c r="LM60" i="1" s="1"/>
  <c r="LO60" i="1" s="1"/>
  <c r="LO63" i="1"/>
  <c r="LO72" i="1"/>
  <c r="LR73" i="1"/>
  <c r="LK109" i="1"/>
  <c r="LL109" i="1" s="1"/>
  <c r="LQ109" i="1" s="1"/>
  <c r="LJ109" i="1"/>
  <c r="LN117" i="1"/>
  <c r="LR117" i="1" s="1"/>
  <c r="LQ119" i="1"/>
  <c r="KX74" i="1"/>
  <c r="LC74" i="1" s="1"/>
  <c r="KX66" i="1"/>
  <c r="LC66" i="1" s="1"/>
  <c r="LQ66" i="1" s="1"/>
  <c r="LP57" i="1"/>
  <c r="LP72" i="1"/>
  <c r="LO73" i="1"/>
  <c r="LN73" i="1"/>
  <c r="LR83" i="1"/>
  <c r="LN85" i="1"/>
  <c r="LR88" i="1"/>
  <c r="LP91" i="1"/>
  <c r="LN91" i="1"/>
  <c r="LQ96" i="1"/>
  <c r="LN97" i="1"/>
  <c r="LR97" i="1" s="1"/>
  <c r="LN103" i="1"/>
  <c r="LR103" i="1" s="1"/>
  <c r="LQ114" i="1"/>
  <c r="LQ117" i="1"/>
  <c r="LN121" i="1"/>
  <c r="LR121" i="1" s="1"/>
  <c r="KX24" i="1"/>
  <c r="LC24" i="1" s="1"/>
  <c r="LQ24" i="1" s="1"/>
  <c r="KX55" i="1"/>
  <c r="LC55" i="1" s="1"/>
  <c r="LQ55" i="1" s="1"/>
  <c r="KX65" i="1"/>
  <c r="LC65" i="1" s="1"/>
  <c r="LQ65" i="1" s="1"/>
  <c r="LL68" i="1"/>
  <c r="LK68" i="1"/>
  <c r="LM68" i="1" s="1"/>
  <c r="LO68" i="1" s="1"/>
  <c r="LP73" i="1"/>
  <c r="LO79" i="1"/>
  <c r="LL92" i="1"/>
  <c r="LK92" i="1"/>
  <c r="LM92" i="1" s="1"/>
  <c r="LO92" i="1" s="1"/>
  <c r="LN101" i="1"/>
  <c r="LR101" i="1" s="1"/>
  <c r="LQ103" i="1"/>
  <c r="LQ116" i="1"/>
  <c r="LK53" i="1"/>
  <c r="LM53" i="1" s="1"/>
  <c r="LO53" i="1" s="1"/>
  <c r="LK61" i="1"/>
  <c r="LM61" i="1" s="1"/>
  <c r="LO61" i="1" s="1"/>
  <c r="LN66" i="1"/>
  <c r="LN74" i="1"/>
  <c r="LK77" i="1"/>
  <c r="LM77" i="1" s="1"/>
  <c r="LO77" i="1" s="1"/>
  <c r="LN82" i="1"/>
  <c r="LK85" i="1"/>
  <c r="LM85" i="1" s="1"/>
  <c r="LO85" i="1" s="1"/>
  <c r="LN90" i="1"/>
  <c r="LJ96" i="1"/>
  <c r="LJ104" i="1"/>
  <c r="LJ112" i="1"/>
  <c r="LJ120" i="1"/>
  <c r="KN10" i="1"/>
  <c r="KQ4" i="1"/>
  <c r="KM5" i="1"/>
  <c r="KI5" i="1"/>
  <c r="KM3" i="1"/>
  <c r="KK5" i="1"/>
  <c r="KK9" i="1"/>
  <c r="KP5" i="1"/>
  <c r="KO5" i="1" s="1"/>
  <c r="KP9" i="1"/>
  <c r="KM9" i="1" s="1"/>
  <c r="KQ5" i="1"/>
  <c r="KQ9" i="1"/>
  <c r="KP2" i="1"/>
  <c r="KM2" i="1" s="1"/>
  <c r="KP6" i="1"/>
  <c r="KK6" i="1" s="1"/>
  <c r="KH10" i="1"/>
  <c r="KQ2" i="1"/>
  <c r="KJ10" i="1"/>
  <c r="KL10" i="1"/>
  <c r="KP3" i="1"/>
  <c r="KI3" i="1" s="1"/>
  <c r="KP7" i="1"/>
  <c r="KK7" i="1" s="1"/>
  <c r="KP8" i="1"/>
  <c r="KI8" i="1" s="1"/>
  <c r="KP4" i="1"/>
  <c r="KK4" i="1" s="1"/>
  <c r="KB14" i="1"/>
  <c r="KA14" i="1"/>
  <c r="JY14" i="1"/>
  <c r="KD14" i="1" s="1"/>
  <c r="JT14" i="1"/>
  <c r="KH123" i="1"/>
  <c r="KC123" i="1"/>
  <c r="KA123" i="1"/>
  <c r="JT123" i="1"/>
  <c r="KH122" i="1"/>
  <c r="KC122" i="1"/>
  <c r="KA122" i="1"/>
  <c r="JT122" i="1"/>
  <c r="KH121" i="1"/>
  <c r="KC121" i="1"/>
  <c r="KA121" i="1"/>
  <c r="JT121" i="1"/>
  <c r="KH120" i="1"/>
  <c r="KC120" i="1"/>
  <c r="KA120" i="1"/>
  <c r="JT120" i="1"/>
  <c r="KH119" i="1"/>
  <c r="KC119" i="1"/>
  <c r="KA119" i="1"/>
  <c r="JT119" i="1"/>
  <c r="KH118" i="1"/>
  <c r="KC118" i="1"/>
  <c r="KA118" i="1"/>
  <c r="JT118" i="1"/>
  <c r="KH117" i="1"/>
  <c r="KC117" i="1"/>
  <c r="KA117" i="1"/>
  <c r="JT117" i="1"/>
  <c r="KH116" i="1"/>
  <c r="KC116" i="1"/>
  <c r="KA116" i="1"/>
  <c r="JT116" i="1"/>
  <c r="KH115" i="1"/>
  <c r="KC115" i="1"/>
  <c r="KA115" i="1"/>
  <c r="JT115" i="1"/>
  <c r="KH114" i="1"/>
  <c r="KC114" i="1"/>
  <c r="KA114" i="1"/>
  <c r="JT114" i="1"/>
  <c r="KH113" i="1"/>
  <c r="KC113" i="1"/>
  <c r="KA113" i="1"/>
  <c r="JT113" i="1"/>
  <c r="KH112" i="1"/>
  <c r="KC112" i="1"/>
  <c r="KA112" i="1"/>
  <c r="JT112" i="1"/>
  <c r="KH111" i="1"/>
  <c r="KC111" i="1"/>
  <c r="KA111" i="1"/>
  <c r="JT111" i="1"/>
  <c r="KH110" i="1"/>
  <c r="KC110" i="1"/>
  <c r="KA110" i="1"/>
  <c r="JT110" i="1"/>
  <c r="KH109" i="1"/>
  <c r="KC109" i="1"/>
  <c r="KA109" i="1"/>
  <c r="JT109" i="1"/>
  <c r="KH108" i="1"/>
  <c r="KC108" i="1"/>
  <c r="KA108" i="1"/>
  <c r="JT108" i="1"/>
  <c r="KH107" i="1"/>
  <c r="KC107" i="1"/>
  <c r="KA107" i="1"/>
  <c r="JT107" i="1"/>
  <c r="KH106" i="1"/>
  <c r="KC106" i="1"/>
  <c r="KA106" i="1"/>
  <c r="JT106" i="1"/>
  <c r="KH105" i="1"/>
  <c r="KC105" i="1"/>
  <c r="KA105" i="1"/>
  <c r="JT105" i="1"/>
  <c r="KH104" i="1"/>
  <c r="KC104" i="1"/>
  <c r="KA104" i="1"/>
  <c r="JT104" i="1"/>
  <c r="KH103" i="1"/>
  <c r="KC103" i="1"/>
  <c r="KA103" i="1"/>
  <c r="JT103" i="1"/>
  <c r="KH102" i="1"/>
  <c r="KC102" i="1"/>
  <c r="KA102" i="1"/>
  <c r="JT102" i="1"/>
  <c r="KH101" i="1"/>
  <c r="KC101" i="1"/>
  <c r="KA101" i="1"/>
  <c r="JT101" i="1"/>
  <c r="KH100" i="1"/>
  <c r="KC100" i="1"/>
  <c r="KA100" i="1"/>
  <c r="JT100" i="1"/>
  <c r="KH99" i="1"/>
  <c r="KC99" i="1"/>
  <c r="KA99" i="1"/>
  <c r="JT99" i="1"/>
  <c r="KH98" i="1"/>
  <c r="KC98" i="1"/>
  <c r="KA98" i="1"/>
  <c r="JT98" i="1"/>
  <c r="KH97" i="1"/>
  <c r="KC97" i="1"/>
  <c r="KA97" i="1"/>
  <c r="JT97" i="1"/>
  <c r="KH96" i="1"/>
  <c r="KC96" i="1"/>
  <c r="KA96" i="1"/>
  <c r="JT96" i="1"/>
  <c r="JZ95" i="1"/>
  <c r="JX95" i="1"/>
  <c r="JV95" i="1"/>
  <c r="JU95" i="1"/>
  <c r="KR94" i="1"/>
  <c r="KQ94" i="1"/>
  <c r="KN94" i="1"/>
  <c r="KL94" i="1"/>
  <c r="KK94" i="1"/>
  <c r="KJ94" i="1"/>
  <c r="KI94" i="1"/>
  <c r="KH94" i="1"/>
  <c r="KG94" i="1"/>
  <c r="KF94" i="1"/>
  <c r="KE94" i="1"/>
  <c r="KC94" i="1"/>
  <c r="KA94" i="1"/>
  <c r="JZ94" i="1"/>
  <c r="JX94" i="1"/>
  <c r="JV94" i="1"/>
  <c r="JU94" i="1"/>
  <c r="JT94" i="1"/>
  <c r="KH92" i="1"/>
  <c r="KD92" i="1"/>
  <c r="KB92" i="1"/>
  <c r="KA92" i="1"/>
  <c r="JY92" i="1"/>
  <c r="JT92" i="1"/>
  <c r="KH91" i="1"/>
  <c r="KD91" i="1"/>
  <c r="KB91" i="1"/>
  <c r="KA91" i="1"/>
  <c r="JY91" i="1"/>
  <c r="JT91" i="1"/>
  <c r="KH90" i="1"/>
  <c r="KB90" i="1"/>
  <c r="KA90" i="1"/>
  <c r="JY90" i="1"/>
  <c r="KD90" i="1" s="1"/>
  <c r="JT90" i="1"/>
  <c r="KI89" i="1"/>
  <c r="KK89" i="1" s="1"/>
  <c r="KH89" i="1"/>
  <c r="KB89" i="1"/>
  <c r="KA89" i="1"/>
  <c r="JY89" i="1"/>
  <c r="KD89" i="1" s="1"/>
  <c r="JT89" i="1"/>
  <c r="KH88" i="1"/>
  <c r="KB88" i="1"/>
  <c r="KA88" i="1"/>
  <c r="JY88" i="1"/>
  <c r="KD88" i="1" s="1"/>
  <c r="JT88" i="1"/>
  <c r="KH87" i="1"/>
  <c r="KB87" i="1"/>
  <c r="KA87" i="1"/>
  <c r="JY87" i="1"/>
  <c r="KD87" i="1" s="1"/>
  <c r="JT87" i="1"/>
  <c r="KH86" i="1"/>
  <c r="KB86" i="1"/>
  <c r="KA86" i="1"/>
  <c r="JY86" i="1"/>
  <c r="KD86" i="1" s="1"/>
  <c r="JT86" i="1"/>
  <c r="KH85" i="1"/>
  <c r="KB85" i="1"/>
  <c r="KA85" i="1"/>
  <c r="JY85" i="1"/>
  <c r="KD85" i="1" s="1"/>
  <c r="JT85" i="1"/>
  <c r="KH84" i="1"/>
  <c r="KB84" i="1"/>
  <c r="KA84" i="1"/>
  <c r="JY84" i="1"/>
  <c r="KD84" i="1" s="1"/>
  <c r="JT84" i="1"/>
  <c r="KH83" i="1"/>
  <c r="KB83" i="1"/>
  <c r="KA83" i="1"/>
  <c r="JY83" i="1"/>
  <c r="KD83" i="1" s="1"/>
  <c r="JT83" i="1"/>
  <c r="KH82" i="1"/>
  <c r="KB82" i="1"/>
  <c r="KA82" i="1"/>
  <c r="JY82" i="1"/>
  <c r="KD82" i="1" s="1"/>
  <c r="JT82" i="1"/>
  <c r="KH81" i="1"/>
  <c r="KB81" i="1"/>
  <c r="KA81" i="1"/>
  <c r="JY81" i="1"/>
  <c r="KD81" i="1" s="1"/>
  <c r="JT81" i="1"/>
  <c r="KH80" i="1"/>
  <c r="KB80" i="1"/>
  <c r="KA80" i="1"/>
  <c r="JY80" i="1"/>
  <c r="KD80" i="1" s="1"/>
  <c r="JT80" i="1"/>
  <c r="KH79" i="1"/>
  <c r="KB79" i="1"/>
  <c r="KA79" i="1"/>
  <c r="JY79" i="1"/>
  <c r="KD79" i="1" s="1"/>
  <c r="JT79" i="1"/>
  <c r="KH78" i="1"/>
  <c r="KB78" i="1"/>
  <c r="KA78" i="1"/>
  <c r="JY78" i="1"/>
  <c r="KD78" i="1" s="1"/>
  <c r="JT78" i="1"/>
  <c r="KH77" i="1"/>
  <c r="KB77" i="1"/>
  <c r="KA77" i="1"/>
  <c r="JY77" i="1"/>
  <c r="KD77" i="1" s="1"/>
  <c r="JT77" i="1"/>
  <c r="KH76" i="1"/>
  <c r="KB76" i="1"/>
  <c r="KA76" i="1"/>
  <c r="JY76" i="1"/>
  <c r="KD76" i="1" s="1"/>
  <c r="JT76" i="1"/>
  <c r="KH75" i="1"/>
  <c r="KB75" i="1"/>
  <c r="KA75" i="1"/>
  <c r="JY75" i="1"/>
  <c r="KD75" i="1" s="1"/>
  <c r="JT75" i="1"/>
  <c r="KH74" i="1"/>
  <c r="KB74" i="1"/>
  <c r="KA74" i="1"/>
  <c r="JY74" i="1"/>
  <c r="KD74" i="1" s="1"/>
  <c r="JT74" i="1"/>
  <c r="KH73" i="1"/>
  <c r="KB73" i="1"/>
  <c r="KA73" i="1"/>
  <c r="JY73" i="1"/>
  <c r="KD73" i="1" s="1"/>
  <c r="JT73" i="1"/>
  <c r="KH72" i="1"/>
  <c r="KB72" i="1"/>
  <c r="KA72" i="1"/>
  <c r="JY72" i="1"/>
  <c r="KD72" i="1" s="1"/>
  <c r="JT72" i="1"/>
  <c r="KH71" i="1"/>
  <c r="KB71" i="1"/>
  <c r="KA71" i="1"/>
  <c r="JY71" i="1"/>
  <c r="KD71" i="1" s="1"/>
  <c r="JT71" i="1"/>
  <c r="KH70" i="1"/>
  <c r="KB70" i="1"/>
  <c r="KA70" i="1"/>
  <c r="JY70" i="1"/>
  <c r="KD70" i="1" s="1"/>
  <c r="JT70" i="1"/>
  <c r="KH69" i="1"/>
  <c r="KB69" i="1"/>
  <c r="KA69" i="1"/>
  <c r="JY69" i="1"/>
  <c r="KD69" i="1" s="1"/>
  <c r="JT69" i="1"/>
  <c r="KH68" i="1"/>
  <c r="KB68" i="1"/>
  <c r="KA68" i="1"/>
  <c r="JY68" i="1"/>
  <c r="KD68" i="1" s="1"/>
  <c r="JT68" i="1"/>
  <c r="KH67" i="1"/>
  <c r="KB67" i="1"/>
  <c r="KA67" i="1"/>
  <c r="JY67" i="1"/>
  <c r="KD67" i="1" s="1"/>
  <c r="JT67" i="1"/>
  <c r="KH66" i="1"/>
  <c r="KB66" i="1"/>
  <c r="KA66" i="1"/>
  <c r="JY66" i="1"/>
  <c r="KD66" i="1" s="1"/>
  <c r="JT66" i="1"/>
  <c r="KH65" i="1"/>
  <c r="KB65" i="1"/>
  <c r="KA65" i="1"/>
  <c r="JY65" i="1"/>
  <c r="KD65" i="1" s="1"/>
  <c r="JT65" i="1"/>
  <c r="KH64" i="1"/>
  <c r="KB64" i="1"/>
  <c r="KA64" i="1"/>
  <c r="JY64" i="1"/>
  <c r="KD64" i="1" s="1"/>
  <c r="JT64" i="1"/>
  <c r="KH63" i="1"/>
  <c r="KB63" i="1"/>
  <c r="KA63" i="1"/>
  <c r="JY63" i="1"/>
  <c r="KD63" i="1" s="1"/>
  <c r="JT63" i="1"/>
  <c r="KH62" i="1"/>
  <c r="KB62" i="1"/>
  <c r="KA62" i="1"/>
  <c r="JY62" i="1"/>
  <c r="KD62" i="1" s="1"/>
  <c r="JT62" i="1"/>
  <c r="KH61" i="1"/>
  <c r="KB61" i="1"/>
  <c r="KA61" i="1"/>
  <c r="JY61" i="1"/>
  <c r="KD61" i="1" s="1"/>
  <c r="JT61" i="1"/>
  <c r="KH60" i="1"/>
  <c r="KB60" i="1"/>
  <c r="KA60" i="1"/>
  <c r="JY60" i="1"/>
  <c r="KD60" i="1" s="1"/>
  <c r="JT60" i="1"/>
  <c r="KH59" i="1"/>
  <c r="KD59" i="1"/>
  <c r="KB59" i="1"/>
  <c r="KA59" i="1"/>
  <c r="JY59" i="1"/>
  <c r="JT59" i="1"/>
  <c r="KH58" i="1"/>
  <c r="KB58" i="1"/>
  <c r="KA58" i="1"/>
  <c r="JY58" i="1"/>
  <c r="KD58" i="1" s="1"/>
  <c r="JT58" i="1"/>
  <c r="KH57" i="1"/>
  <c r="KB57" i="1"/>
  <c r="KA57" i="1"/>
  <c r="JY57" i="1"/>
  <c r="KD57" i="1" s="1"/>
  <c r="JT57" i="1"/>
  <c r="KH56" i="1"/>
  <c r="KB56" i="1"/>
  <c r="KA56" i="1"/>
  <c r="JY56" i="1"/>
  <c r="KD56" i="1" s="1"/>
  <c r="JT56" i="1"/>
  <c r="KH55" i="1"/>
  <c r="KB55" i="1"/>
  <c r="KA55" i="1"/>
  <c r="JY55" i="1"/>
  <c r="KD55" i="1" s="1"/>
  <c r="JT55" i="1"/>
  <c r="KH54" i="1"/>
  <c r="KB54" i="1"/>
  <c r="KA54" i="1"/>
  <c r="JY54" i="1"/>
  <c r="KD54" i="1" s="1"/>
  <c r="JT54" i="1"/>
  <c r="KH53" i="1"/>
  <c r="KB53" i="1"/>
  <c r="KA53" i="1"/>
  <c r="JY53" i="1"/>
  <c r="KD53" i="1" s="1"/>
  <c r="JT53" i="1"/>
  <c r="KH52" i="1"/>
  <c r="KB52" i="1"/>
  <c r="KA52" i="1"/>
  <c r="JY52" i="1"/>
  <c r="KD52" i="1" s="1"/>
  <c r="JT52" i="1"/>
  <c r="KH51" i="1"/>
  <c r="KB51" i="1"/>
  <c r="KA51" i="1"/>
  <c r="JY51" i="1"/>
  <c r="KD51" i="1" s="1"/>
  <c r="JT51" i="1"/>
  <c r="KH50" i="1"/>
  <c r="KB50" i="1"/>
  <c r="KA50" i="1"/>
  <c r="JY50" i="1"/>
  <c r="KD50" i="1" s="1"/>
  <c r="JT50" i="1"/>
  <c r="KH49" i="1"/>
  <c r="KB49" i="1"/>
  <c r="KA49" i="1"/>
  <c r="JY49" i="1"/>
  <c r="KD49" i="1" s="1"/>
  <c r="JT49" i="1"/>
  <c r="KH48" i="1"/>
  <c r="KB48" i="1"/>
  <c r="KA48" i="1"/>
  <c r="JY48" i="1"/>
  <c r="KD48" i="1" s="1"/>
  <c r="JT48" i="1"/>
  <c r="KH47" i="1"/>
  <c r="KB47" i="1"/>
  <c r="KA47" i="1"/>
  <c r="JY47" i="1"/>
  <c r="KD47" i="1" s="1"/>
  <c r="JT47" i="1"/>
  <c r="KH46" i="1"/>
  <c r="KB46" i="1"/>
  <c r="KA46" i="1"/>
  <c r="JY46" i="1"/>
  <c r="KD46" i="1" s="1"/>
  <c r="JT46" i="1"/>
  <c r="KH45" i="1"/>
  <c r="KB45" i="1"/>
  <c r="KA45" i="1"/>
  <c r="JY45" i="1"/>
  <c r="KD45" i="1" s="1"/>
  <c r="JT45" i="1"/>
  <c r="KH44" i="1"/>
  <c r="KB44" i="1"/>
  <c r="KA44" i="1"/>
  <c r="JY44" i="1"/>
  <c r="KD44" i="1" s="1"/>
  <c r="JT44" i="1"/>
  <c r="KH43" i="1"/>
  <c r="KB43" i="1"/>
  <c r="KA43" i="1"/>
  <c r="JY43" i="1"/>
  <c r="KD43" i="1" s="1"/>
  <c r="JT43" i="1"/>
  <c r="KH42" i="1"/>
  <c r="KB42" i="1"/>
  <c r="KA42" i="1"/>
  <c r="JY42" i="1"/>
  <c r="KD42" i="1" s="1"/>
  <c r="JT42" i="1"/>
  <c r="KH41" i="1"/>
  <c r="KB41" i="1"/>
  <c r="KA41" i="1"/>
  <c r="JY41" i="1"/>
  <c r="KD41" i="1" s="1"/>
  <c r="JT41" i="1"/>
  <c r="KH40" i="1"/>
  <c r="KB40" i="1"/>
  <c r="KA40" i="1"/>
  <c r="JY40" i="1"/>
  <c r="KD40" i="1" s="1"/>
  <c r="JT40" i="1"/>
  <c r="KI39" i="1"/>
  <c r="KK39" i="1" s="1"/>
  <c r="KH39" i="1"/>
  <c r="KB39" i="1"/>
  <c r="KA39" i="1"/>
  <c r="JY39" i="1"/>
  <c r="KD39" i="1" s="1"/>
  <c r="JT39" i="1"/>
  <c r="KH38" i="1"/>
  <c r="KD38" i="1"/>
  <c r="KB38" i="1"/>
  <c r="KA38" i="1"/>
  <c r="JY38" i="1"/>
  <c r="JT38" i="1"/>
  <c r="KH37" i="1"/>
  <c r="KB37" i="1"/>
  <c r="KA37" i="1"/>
  <c r="JY37" i="1"/>
  <c r="KD37" i="1" s="1"/>
  <c r="JT37" i="1"/>
  <c r="KI36" i="1"/>
  <c r="KH36" i="1"/>
  <c r="KB36" i="1"/>
  <c r="KA36" i="1"/>
  <c r="JY36" i="1"/>
  <c r="KD36" i="1" s="1"/>
  <c r="JT36" i="1"/>
  <c r="KH35" i="1"/>
  <c r="KB35" i="1"/>
  <c r="KA35" i="1"/>
  <c r="JY35" i="1"/>
  <c r="KD35" i="1" s="1"/>
  <c r="JT35" i="1"/>
  <c r="KH34" i="1"/>
  <c r="KB34" i="1"/>
  <c r="KA34" i="1"/>
  <c r="JY34" i="1"/>
  <c r="KD34" i="1" s="1"/>
  <c r="JT34" i="1"/>
  <c r="KH33" i="1"/>
  <c r="KD33" i="1"/>
  <c r="KB33" i="1"/>
  <c r="KA33" i="1"/>
  <c r="JY33" i="1"/>
  <c r="JT33" i="1"/>
  <c r="KH32" i="1"/>
  <c r="KB32" i="1"/>
  <c r="KA32" i="1"/>
  <c r="JY32" i="1"/>
  <c r="KD32" i="1" s="1"/>
  <c r="JT32" i="1"/>
  <c r="KH31" i="1"/>
  <c r="KB31" i="1"/>
  <c r="KA31" i="1"/>
  <c r="JY31" i="1"/>
  <c r="KD31" i="1" s="1"/>
  <c r="JT31" i="1"/>
  <c r="KI30" i="1"/>
  <c r="KH30" i="1"/>
  <c r="KB30" i="1"/>
  <c r="KA30" i="1"/>
  <c r="JY30" i="1"/>
  <c r="KD30" i="1" s="1"/>
  <c r="JT30" i="1"/>
  <c r="KI29" i="1"/>
  <c r="KH29" i="1"/>
  <c r="KB29" i="1"/>
  <c r="KA29" i="1"/>
  <c r="JY29" i="1"/>
  <c r="KD29" i="1" s="1"/>
  <c r="JT29" i="1"/>
  <c r="KH28" i="1"/>
  <c r="KB28" i="1"/>
  <c r="KA28" i="1"/>
  <c r="JY28" i="1"/>
  <c r="KD28" i="1" s="1"/>
  <c r="JT28" i="1"/>
  <c r="KH27" i="1"/>
  <c r="KB27" i="1"/>
  <c r="KA27" i="1"/>
  <c r="JY27" i="1"/>
  <c r="KD27" i="1" s="1"/>
  <c r="JT27" i="1"/>
  <c r="KH26" i="1"/>
  <c r="KB26" i="1"/>
  <c r="KA26" i="1"/>
  <c r="JY26" i="1"/>
  <c r="KD26" i="1" s="1"/>
  <c r="JT26" i="1"/>
  <c r="KH25" i="1"/>
  <c r="KD25" i="1"/>
  <c r="KB25" i="1"/>
  <c r="KA25" i="1"/>
  <c r="JY25" i="1"/>
  <c r="JT25" i="1"/>
  <c r="KH24" i="1"/>
  <c r="KB24" i="1"/>
  <c r="KA24" i="1"/>
  <c r="JY24" i="1"/>
  <c r="KD24" i="1" s="1"/>
  <c r="JT24" i="1"/>
  <c r="KH23" i="1"/>
  <c r="KB23" i="1"/>
  <c r="KA23" i="1"/>
  <c r="JY23" i="1"/>
  <c r="KD23" i="1" s="1"/>
  <c r="JT23" i="1"/>
  <c r="KI22" i="1"/>
  <c r="KH22" i="1"/>
  <c r="KB22" i="1"/>
  <c r="KA22" i="1"/>
  <c r="JY22" i="1"/>
  <c r="KD22" i="1" s="1"/>
  <c r="JT22" i="1"/>
  <c r="KH21" i="1"/>
  <c r="KB21" i="1"/>
  <c r="KA21" i="1"/>
  <c r="JY21" i="1"/>
  <c r="KD21" i="1" s="1"/>
  <c r="JT21" i="1"/>
  <c r="KH20" i="1"/>
  <c r="KB20" i="1"/>
  <c r="KA20" i="1"/>
  <c r="JY20" i="1"/>
  <c r="KD20" i="1" s="1"/>
  <c r="JT20" i="1"/>
  <c r="KH19" i="1"/>
  <c r="KB19" i="1"/>
  <c r="KA19" i="1"/>
  <c r="JY19" i="1"/>
  <c r="KD19" i="1" s="1"/>
  <c r="JT19" i="1"/>
  <c r="KH18" i="1"/>
  <c r="KB18" i="1"/>
  <c r="KA18" i="1"/>
  <c r="JY18" i="1"/>
  <c r="KD18" i="1" s="1"/>
  <c r="JT18" i="1"/>
  <c r="KH17" i="1"/>
  <c r="KB17" i="1"/>
  <c r="KA17" i="1"/>
  <c r="JY17" i="1"/>
  <c r="KD17" i="1" s="1"/>
  <c r="JT17" i="1"/>
  <c r="KH16" i="1"/>
  <c r="KB16" i="1"/>
  <c r="KA16" i="1"/>
  <c r="JY16" i="1"/>
  <c r="JT16" i="1"/>
  <c r="KH15" i="1"/>
  <c r="KB15" i="1"/>
  <c r="KA15" i="1"/>
  <c r="JY15" i="1"/>
  <c r="KD15" i="1" s="1"/>
  <c r="JT15" i="1"/>
  <c r="KH14" i="1"/>
  <c r="JZ13" i="1"/>
  <c r="JV13" i="1"/>
  <c r="JU13" i="1"/>
  <c r="JU9" i="1"/>
  <c r="JU8" i="1"/>
  <c r="JU7" i="1"/>
  <c r="JU6" i="1"/>
  <c r="JU5" i="1"/>
  <c r="JU4" i="1"/>
  <c r="JU3" i="1"/>
  <c r="JU2" i="1"/>
  <c r="KD1" i="1"/>
  <c r="JZ1" i="1"/>
  <c r="LE9" i="1" l="1"/>
  <c r="LF9" i="1" s="1"/>
  <c r="LQ10" i="1"/>
  <c r="LD13" i="1"/>
  <c r="LO13" i="1"/>
  <c r="LP52" i="1"/>
  <c r="LM9" i="1"/>
  <c r="LM4" i="1"/>
  <c r="LR96" i="1"/>
  <c r="LN95" i="1"/>
  <c r="LP43" i="1"/>
  <c r="LN43" i="1"/>
  <c r="LR43" i="1"/>
  <c r="LR58" i="1"/>
  <c r="LE7" i="1"/>
  <c r="LF7" i="1" s="1"/>
  <c r="LN92" i="1"/>
  <c r="LR92" i="1"/>
  <c r="LP92" i="1"/>
  <c r="LP19" i="1"/>
  <c r="LN19" i="1"/>
  <c r="LR19" i="1"/>
  <c r="LQ68" i="1"/>
  <c r="LA4" i="1"/>
  <c r="LM13" i="1"/>
  <c r="LL95" i="1"/>
  <c r="LN58" i="1"/>
  <c r="LQ74" i="1"/>
  <c r="LN109" i="1"/>
  <c r="LR109" i="1" s="1"/>
  <c r="LP27" i="1"/>
  <c r="LN27" i="1"/>
  <c r="LR27" i="1"/>
  <c r="LQ50" i="1"/>
  <c r="LQ60" i="1"/>
  <c r="LE4" i="1"/>
  <c r="LF4" i="1" s="1"/>
  <c r="LL13" i="1"/>
  <c r="LM5" i="1"/>
  <c r="LQ95" i="1"/>
  <c r="LN76" i="1"/>
  <c r="LR76" i="1"/>
  <c r="LP76" i="1"/>
  <c r="LQ76" i="1"/>
  <c r="LP35" i="1"/>
  <c r="LE5" i="1" s="1"/>
  <c r="LF5" i="1" s="1"/>
  <c r="LN35" i="1"/>
  <c r="LA5" i="1" s="1"/>
  <c r="LR35" i="1"/>
  <c r="LQ35" i="1"/>
  <c r="LQ58" i="1"/>
  <c r="LN50" i="1"/>
  <c r="LA6" i="1" s="1"/>
  <c r="LN60" i="1"/>
  <c r="LA2" i="1" s="1"/>
  <c r="LR60" i="1"/>
  <c r="LP60" i="1"/>
  <c r="LE2" i="1" s="1"/>
  <c r="LQ84" i="1"/>
  <c r="LA9" i="1"/>
  <c r="LK2" i="1"/>
  <c r="LA7" i="1"/>
  <c r="LQ43" i="1"/>
  <c r="LN68" i="1"/>
  <c r="LR68" i="1"/>
  <c r="LP68" i="1"/>
  <c r="LE3" i="1" s="1"/>
  <c r="LF3" i="1" s="1"/>
  <c r="LE6" i="1"/>
  <c r="LF6" i="1" s="1"/>
  <c r="LQ92" i="1"/>
  <c r="LN84" i="1"/>
  <c r="LP84" i="1"/>
  <c r="LA3" i="1"/>
  <c r="KX10" i="1"/>
  <c r="KZ10" i="1" s="1"/>
  <c r="KZ2" i="1"/>
  <c r="LO2" i="1"/>
  <c r="LK4" i="1"/>
  <c r="LI4" i="1"/>
  <c r="KX13" i="1"/>
  <c r="LC14" i="1"/>
  <c r="LR50" i="1"/>
  <c r="LR52" i="1"/>
  <c r="LQ19" i="1"/>
  <c r="LC10" i="1"/>
  <c r="LD10" i="1" s="1"/>
  <c r="KB13" i="1"/>
  <c r="KK2" i="1"/>
  <c r="KO9" i="1"/>
  <c r="KI9" i="1"/>
  <c r="KI6" i="1"/>
  <c r="KI2" i="1"/>
  <c r="KO6" i="1"/>
  <c r="KK3" i="1"/>
  <c r="KM8" i="1"/>
  <c r="KI4" i="1"/>
  <c r="KO7" i="1"/>
  <c r="KI7" i="1"/>
  <c r="KM4" i="1"/>
  <c r="KO3" i="1"/>
  <c r="KO2" i="1"/>
  <c r="KK8" i="1"/>
  <c r="KO8" i="1"/>
  <c r="KQ10" i="1"/>
  <c r="KM6" i="1"/>
  <c r="KO4" i="1"/>
  <c r="KP10" i="1"/>
  <c r="KM7" i="1"/>
  <c r="JT13" i="1"/>
  <c r="KK36" i="1"/>
  <c r="KK29" i="1"/>
  <c r="KA95" i="1"/>
  <c r="JY13" i="1"/>
  <c r="KD16" i="1"/>
  <c r="KA13" i="1"/>
  <c r="KK22" i="1"/>
  <c r="KK30" i="1"/>
  <c r="KC95" i="1"/>
  <c r="LR13" i="1" l="1"/>
  <c r="LE8" i="1"/>
  <c r="LF8" i="1" s="1"/>
  <c r="LN13" i="1"/>
  <c r="LF2" i="1"/>
  <c r="LA8" i="1"/>
  <c r="LA10" i="1" s="1"/>
  <c r="LR95" i="1"/>
  <c r="LQ14" i="1"/>
  <c r="LQ13" i="1" s="1"/>
  <c r="LC13" i="1"/>
  <c r="LP13" i="1"/>
  <c r="KD13" i="1"/>
  <c r="N1" i="9"/>
  <c r="A8" i="11" s="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JX17" i="1" s="1"/>
  <c r="KC17" i="1" s="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JX18" i="1" s="1"/>
  <c r="KC18" i="1" s="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JX19" i="1" s="1"/>
  <c r="KC19" i="1" s="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JX20" i="1" s="1"/>
  <c r="KC20" i="1" s="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JX21" i="1" s="1"/>
  <c r="KC21" i="1" s="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JX22" i="1" s="1"/>
  <c r="KC22" i="1" s="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JX23" i="1" s="1"/>
  <c r="KC23" i="1" s="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JX24" i="1" s="1"/>
  <c r="KC24" i="1" s="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JX25" i="1" s="1"/>
  <c r="KC25" i="1" s="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JX26" i="1" s="1"/>
  <c r="KC26" i="1" s="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JX27" i="1" s="1"/>
  <c r="KC27" i="1" s="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JX28" i="1" s="1"/>
  <c r="KC28" i="1" s="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JX29" i="1" s="1"/>
  <c r="KC29" i="1" s="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JX30" i="1" s="1"/>
  <c r="KC30" i="1" s="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JX31" i="1" s="1"/>
  <c r="KC31" i="1" s="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JX32" i="1" s="1"/>
  <c r="KC32" i="1" s="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JX33" i="1" s="1"/>
  <c r="KC33" i="1" s="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JX34" i="1" s="1"/>
  <c r="KC34" i="1" s="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JX35" i="1" s="1"/>
  <c r="KC35" i="1" s="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JX36" i="1" s="1"/>
  <c r="KC36" i="1" s="1"/>
  <c r="BG36" i="1"/>
  <c r="BJ36" i="1"/>
  <c r="BN36" i="1"/>
  <c r="BO36" i="1"/>
  <c r="BP36" i="1" s="1"/>
  <c r="BT36" i="1"/>
  <c r="BX36" i="1"/>
  <c r="BY36" i="1"/>
  <c r="CC36" i="1"/>
  <c r="CD36" i="1"/>
  <c r="CE36" i="1" s="1"/>
  <c r="CK36" i="1"/>
  <c r="CO36" i="1"/>
  <c r="CP36" i="1"/>
  <c r="CT36" i="1"/>
  <c r="CU36" i="1"/>
  <c r="DB36" i="1"/>
  <c r="DF36" i="1"/>
  <c r="DG36" i="1"/>
  <c r="DK36" i="1"/>
  <c r="DL36" i="1"/>
  <c r="DM36" i="1" s="1"/>
  <c r="C37" i="1"/>
  <c r="JX37" i="1" s="1"/>
  <c r="KC37" i="1" s="1"/>
  <c r="BG37" i="1"/>
  <c r="BJ37" i="1"/>
  <c r="BN37" i="1"/>
  <c r="BT37" i="1"/>
  <c r="BX37" i="1"/>
  <c r="BY37" i="1"/>
  <c r="CC37" i="1"/>
  <c r="CK37" i="1"/>
  <c r="CO37" i="1"/>
  <c r="CP37" i="1"/>
  <c r="CT37" i="1"/>
  <c r="DB37" i="1"/>
  <c r="DF37" i="1"/>
  <c r="DG37" i="1"/>
  <c r="DK37" i="1"/>
  <c r="C38" i="1"/>
  <c r="JX38" i="1" s="1"/>
  <c r="KC38" i="1" s="1"/>
  <c r="BG38" i="1"/>
  <c r="BJ38" i="1"/>
  <c r="BN38" i="1"/>
  <c r="BT38" i="1"/>
  <c r="BX38" i="1"/>
  <c r="BY38" i="1"/>
  <c r="CC38" i="1"/>
  <c r="CK38" i="1"/>
  <c r="CO38" i="1"/>
  <c r="CP38" i="1"/>
  <c r="CT38" i="1"/>
  <c r="DB38" i="1"/>
  <c r="DF38" i="1"/>
  <c r="DG38" i="1"/>
  <c r="DK38" i="1"/>
  <c r="C39" i="1"/>
  <c r="JX39" i="1" s="1"/>
  <c r="KC39" i="1" s="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JX40" i="1" s="1"/>
  <c r="KC40" i="1" s="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JX41" i="1" s="1"/>
  <c r="KC41" i="1" s="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JX42" i="1" s="1"/>
  <c r="KC42" i="1" s="1"/>
  <c r="BG42" i="1"/>
  <c r="BJ42" i="1"/>
  <c r="BN42" i="1"/>
  <c r="BT42" i="1"/>
  <c r="BX42" i="1"/>
  <c r="BY42" i="1"/>
  <c r="CC42" i="1"/>
  <c r="CK42" i="1"/>
  <c r="CO42" i="1"/>
  <c r="CP42" i="1"/>
  <c r="CT42" i="1"/>
  <c r="DB42" i="1"/>
  <c r="DF42" i="1"/>
  <c r="DG42" i="1"/>
  <c r="DK42" i="1"/>
  <c r="C43" i="1"/>
  <c r="JX43" i="1" s="1"/>
  <c r="KC43" i="1" s="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JX44" i="1" s="1"/>
  <c r="KC44" i="1" s="1"/>
  <c r="BG44" i="1"/>
  <c r="BJ44" i="1"/>
  <c r="BN44" i="1"/>
  <c r="BT44" i="1"/>
  <c r="BX44" i="1"/>
  <c r="BY44" i="1"/>
  <c r="CC44" i="1"/>
  <c r="CK44" i="1"/>
  <c r="CO44" i="1"/>
  <c r="CP44" i="1"/>
  <c r="CT44" i="1"/>
  <c r="DB44" i="1"/>
  <c r="DF44" i="1"/>
  <c r="DG44" i="1"/>
  <c r="DK44" i="1"/>
  <c r="C45" i="1"/>
  <c r="JX45" i="1" s="1"/>
  <c r="KC45" i="1" s="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JX46" i="1" s="1"/>
  <c r="KC46" i="1" s="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JX47" i="1" s="1"/>
  <c r="KC47" i="1" s="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JX48" i="1" s="1"/>
  <c r="KC48" i="1" s="1"/>
  <c r="BG48" i="1"/>
  <c r="BJ48" i="1"/>
  <c r="BN48" i="1"/>
  <c r="BT48" i="1"/>
  <c r="BX48" i="1"/>
  <c r="BY48" i="1"/>
  <c r="CC48" i="1"/>
  <c r="CK48" i="1"/>
  <c r="CO48" i="1"/>
  <c r="CP48" i="1"/>
  <c r="CT48" i="1"/>
  <c r="DB48" i="1"/>
  <c r="DF48" i="1"/>
  <c r="DG48" i="1"/>
  <c r="DK48" i="1"/>
  <c r="C49" i="1"/>
  <c r="JX49" i="1" s="1"/>
  <c r="KC49" i="1" s="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JX50" i="1" s="1"/>
  <c r="KC50" i="1" s="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JX51" i="1" s="1"/>
  <c r="KC51" i="1" s="1"/>
  <c r="BG51" i="1"/>
  <c r="BJ51" i="1"/>
  <c r="BN51" i="1"/>
  <c r="BT51" i="1"/>
  <c r="BX51" i="1"/>
  <c r="BY51" i="1"/>
  <c r="CC51" i="1"/>
  <c r="CK51" i="1"/>
  <c r="CO51" i="1"/>
  <c r="CP51" i="1"/>
  <c r="CT51" i="1"/>
  <c r="DB51" i="1"/>
  <c r="DF51" i="1"/>
  <c r="DG51" i="1"/>
  <c r="DK51" i="1"/>
  <c r="C52" i="1"/>
  <c r="JX52" i="1" s="1"/>
  <c r="KC52" i="1" s="1"/>
  <c r="BG52" i="1"/>
  <c r="BJ52" i="1"/>
  <c r="BN52" i="1"/>
  <c r="BT52" i="1"/>
  <c r="BX52" i="1"/>
  <c r="BY52" i="1"/>
  <c r="CC52" i="1"/>
  <c r="CK52" i="1"/>
  <c r="CO52" i="1"/>
  <c r="CP52" i="1"/>
  <c r="CT52" i="1"/>
  <c r="DB52" i="1"/>
  <c r="DF52" i="1"/>
  <c r="DG52" i="1"/>
  <c r="DK52" i="1"/>
  <c r="C53" i="1"/>
  <c r="JX53" i="1" s="1"/>
  <c r="KC53" i="1" s="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JX54" i="1" s="1"/>
  <c r="KC54" i="1" s="1"/>
  <c r="BG54" i="1"/>
  <c r="BJ54" i="1"/>
  <c r="BN54" i="1"/>
  <c r="BT54" i="1"/>
  <c r="BX54" i="1"/>
  <c r="BY54" i="1"/>
  <c r="CC54" i="1"/>
  <c r="CK54" i="1"/>
  <c r="CO54" i="1"/>
  <c r="CP54" i="1"/>
  <c r="CT54" i="1"/>
  <c r="DB54" i="1"/>
  <c r="DF54" i="1"/>
  <c r="DG54" i="1"/>
  <c r="DK54" i="1"/>
  <c r="C55" i="1"/>
  <c r="JX55" i="1" s="1"/>
  <c r="KC55" i="1" s="1"/>
  <c r="BG55" i="1"/>
  <c r="BJ55" i="1"/>
  <c r="BN55" i="1"/>
  <c r="BT55" i="1"/>
  <c r="BX55" i="1"/>
  <c r="BY55" i="1"/>
  <c r="CC55" i="1"/>
  <c r="CK55" i="1"/>
  <c r="CO55" i="1"/>
  <c r="CP55" i="1"/>
  <c r="CT55" i="1"/>
  <c r="DB55" i="1"/>
  <c r="DF55" i="1"/>
  <c r="DG55" i="1"/>
  <c r="DK55" i="1"/>
  <c r="C56" i="1"/>
  <c r="JX56" i="1" s="1"/>
  <c r="KC56" i="1" s="1"/>
  <c r="BG56" i="1"/>
  <c r="BJ56" i="1"/>
  <c r="BN56" i="1"/>
  <c r="BT56" i="1"/>
  <c r="BX56" i="1"/>
  <c r="BY56" i="1"/>
  <c r="CC56" i="1"/>
  <c r="CK56" i="1"/>
  <c r="CO56" i="1"/>
  <c r="CP56" i="1"/>
  <c r="CT56" i="1"/>
  <c r="DB56" i="1"/>
  <c r="DF56" i="1"/>
  <c r="DG56" i="1"/>
  <c r="DK56" i="1"/>
  <c r="C57" i="1"/>
  <c r="JX57" i="1" s="1"/>
  <c r="KC57" i="1" s="1"/>
  <c r="BG57" i="1"/>
  <c r="BJ57" i="1"/>
  <c r="BN57" i="1"/>
  <c r="BT57" i="1"/>
  <c r="BX57" i="1"/>
  <c r="BY57" i="1"/>
  <c r="CC57" i="1"/>
  <c r="CK57" i="1"/>
  <c r="CO57" i="1"/>
  <c r="CP57" i="1"/>
  <c r="CT57" i="1"/>
  <c r="DB57" i="1"/>
  <c r="DF57" i="1"/>
  <c r="DG57" i="1"/>
  <c r="DK57" i="1"/>
  <c r="C58" i="1"/>
  <c r="JX58" i="1" s="1"/>
  <c r="KC58" i="1" s="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JX59" i="1" s="1"/>
  <c r="KC59" i="1" s="1"/>
  <c r="BG59" i="1"/>
  <c r="BJ59" i="1"/>
  <c r="BN59" i="1"/>
  <c r="BT59" i="1"/>
  <c r="BX59" i="1"/>
  <c r="BY59" i="1"/>
  <c r="CC59" i="1"/>
  <c r="CK59" i="1"/>
  <c r="CO59" i="1"/>
  <c r="CP59" i="1"/>
  <c r="CT59" i="1"/>
  <c r="DB59" i="1"/>
  <c r="DF59" i="1"/>
  <c r="DG59" i="1"/>
  <c r="DK59" i="1"/>
  <c r="C60" i="1"/>
  <c r="JX60" i="1" s="1"/>
  <c r="KC60" i="1" s="1"/>
  <c r="BG60" i="1"/>
  <c r="BJ60" i="1"/>
  <c r="BN60" i="1"/>
  <c r="BT60" i="1"/>
  <c r="BX60" i="1"/>
  <c r="BY60" i="1"/>
  <c r="CC60" i="1"/>
  <c r="CK60" i="1"/>
  <c r="CO60" i="1"/>
  <c r="CP60" i="1"/>
  <c r="CT60" i="1"/>
  <c r="DB60" i="1"/>
  <c r="DF60" i="1"/>
  <c r="DG60" i="1"/>
  <c r="DK60" i="1"/>
  <c r="C61" i="1"/>
  <c r="JX61" i="1" s="1"/>
  <c r="KC61" i="1" s="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JX62" i="1" s="1"/>
  <c r="KC62" i="1" s="1"/>
  <c r="BG62" i="1"/>
  <c r="BJ62" i="1"/>
  <c r="BN62" i="1"/>
  <c r="BT62" i="1"/>
  <c r="BX62" i="1"/>
  <c r="BY62" i="1"/>
  <c r="CC62" i="1"/>
  <c r="CK62" i="1"/>
  <c r="CO62" i="1"/>
  <c r="CP62" i="1"/>
  <c r="CT62" i="1"/>
  <c r="DB62" i="1"/>
  <c r="DF62" i="1"/>
  <c r="DG62" i="1"/>
  <c r="DK62" i="1"/>
  <c r="C63" i="1"/>
  <c r="JX63" i="1" s="1"/>
  <c r="KC63" i="1" s="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JX64" i="1" s="1"/>
  <c r="KC64" i="1" s="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JX65" i="1" s="1"/>
  <c r="KC65" i="1" s="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JX66" i="1" s="1"/>
  <c r="KC66" i="1" s="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JX67" i="1" s="1"/>
  <c r="KC67" i="1" s="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JX68" i="1" s="1"/>
  <c r="KC68" i="1" s="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JX69" i="1" s="1"/>
  <c r="KC69" i="1" s="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JX70" i="1" s="1"/>
  <c r="KC70" i="1" s="1"/>
  <c r="BG70" i="1"/>
  <c r="BJ70" i="1"/>
  <c r="BN70" i="1"/>
  <c r="BT70" i="1"/>
  <c r="BX70" i="1"/>
  <c r="BY70" i="1"/>
  <c r="CC70" i="1"/>
  <c r="CK70" i="1"/>
  <c r="CO70" i="1"/>
  <c r="CP70" i="1"/>
  <c r="CT70" i="1"/>
  <c r="DB70" i="1"/>
  <c r="DF70" i="1"/>
  <c r="DG70" i="1"/>
  <c r="DK70" i="1"/>
  <c r="C71" i="1"/>
  <c r="JX71" i="1" s="1"/>
  <c r="KC71" i="1" s="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JX72" i="1" s="1"/>
  <c r="KC72" i="1" s="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JX73" i="1" s="1"/>
  <c r="KC73" i="1" s="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JX74" i="1" s="1"/>
  <c r="KC74" i="1" s="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JX75" i="1" s="1"/>
  <c r="KC75" i="1" s="1"/>
  <c r="BG75" i="1"/>
  <c r="BJ75" i="1"/>
  <c r="BN75" i="1"/>
  <c r="BT75" i="1"/>
  <c r="BX75" i="1"/>
  <c r="BY75" i="1"/>
  <c r="CC75" i="1"/>
  <c r="CK75" i="1"/>
  <c r="CO75" i="1"/>
  <c r="CP75" i="1"/>
  <c r="CT75" i="1"/>
  <c r="DB75" i="1"/>
  <c r="DF75" i="1"/>
  <c r="DG75" i="1"/>
  <c r="DK75" i="1"/>
  <c r="C76" i="1"/>
  <c r="JX76" i="1" s="1"/>
  <c r="KC76" i="1" s="1"/>
  <c r="BG76" i="1"/>
  <c r="BJ76" i="1"/>
  <c r="BN76" i="1"/>
  <c r="BT76" i="1"/>
  <c r="BX76" i="1"/>
  <c r="BY76" i="1"/>
  <c r="CC76" i="1"/>
  <c r="CK76" i="1"/>
  <c r="CO76" i="1"/>
  <c r="CP76" i="1"/>
  <c r="CT76" i="1"/>
  <c r="DB76" i="1"/>
  <c r="DF76" i="1"/>
  <c r="DG76" i="1"/>
  <c r="DK76" i="1"/>
  <c r="C77" i="1"/>
  <c r="JX77" i="1" s="1"/>
  <c r="KC77" i="1" s="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JX78" i="1" s="1"/>
  <c r="KC78" i="1" s="1"/>
  <c r="BG78" i="1"/>
  <c r="BJ78" i="1"/>
  <c r="BN78" i="1"/>
  <c r="BT78" i="1"/>
  <c r="BX78" i="1"/>
  <c r="BY78" i="1"/>
  <c r="CC78" i="1"/>
  <c r="CK78" i="1"/>
  <c r="CO78" i="1"/>
  <c r="CP78" i="1"/>
  <c r="CT78" i="1"/>
  <c r="DB78" i="1"/>
  <c r="DF78" i="1"/>
  <c r="DG78" i="1"/>
  <c r="DK78" i="1"/>
  <c r="C79" i="1"/>
  <c r="JX79" i="1" s="1"/>
  <c r="KC79" i="1" s="1"/>
  <c r="BG79" i="1"/>
  <c r="BJ79" i="1"/>
  <c r="BN79" i="1"/>
  <c r="BT79" i="1"/>
  <c r="BX79" i="1"/>
  <c r="BY79" i="1"/>
  <c r="CC79" i="1"/>
  <c r="CK79" i="1"/>
  <c r="CO79" i="1"/>
  <c r="CP79" i="1"/>
  <c r="CT79" i="1"/>
  <c r="DB79" i="1"/>
  <c r="DF79" i="1"/>
  <c r="DG79" i="1"/>
  <c r="DK79" i="1"/>
  <c r="C80" i="1"/>
  <c r="JX80" i="1" s="1"/>
  <c r="KC80" i="1" s="1"/>
  <c r="BG80" i="1"/>
  <c r="BJ80" i="1"/>
  <c r="BN80" i="1"/>
  <c r="BT80" i="1"/>
  <c r="BX80" i="1"/>
  <c r="BY80" i="1"/>
  <c r="CC80" i="1"/>
  <c r="CK80" i="1"/>
  <c r="CO80" i="1"/>
  <c r="CP80" i="1"/>
  <c r="CT80" i="1"/>
  <c r="DB80" i="1"/>
  <c r="DF80" i="1"/>
  <c r="DG80" i="1"/>
  <c r="DK80" i="1"/>
  <c r="C81" i="1"/>
  <c r="JX81" i="1" s="1"/>
  <c r="KC81" i="1" s="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JX82" i="1" s="1"/>
  <c r="KC82" i="1" s="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JX83" i="1" s="1"/>
  <c r="KC83" i="1" s="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JX84" i="1" s="1"/>
  <c r="KC84" i="1" s="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JX85" i="1" s="1"/>
  <c r="KC85" i="1" s="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JX86" i="1" s="1"/>
  <c r="KC86" i="1" s="1"/>
  <c r="BG86" i="1"/>
  <c r="BJ86" i="1"/>
  <c r="BN86" i="1"/>
  <c r="BT86" i="1"/>
  <c r="BX86" i="1"/>
  <c r="BY86" i="1"/>
  <c r="CC86" i="1"/>
  <c r="CK86" i="1"/>
  <c r="CO86" i="1"/>
  <c r="CP86" i="1"/>
  <c r="CT86" i="1"/>
  <c r="DB86" i="1"/>
  <c r="DF86" i="1"/>
  <c r="DG86" i="1"/>
  <c r="DK86" i="1"/>
  <c r="C87" i="1"/>
  <c r="JX87" i="1" s="1"/>
  <c r="KC87" i="1" s="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JX88" i="1" s="1"/>
  <c r="KC88" i="1" s="1"/>
  <c r="BG88" i="1"/>
  <c r="BJ88" i="1"/>
  <c r="BN88" i="1"/>
  <c r="BT88" i="1"/>
  <c r="BX88" i="1"/>
  <c r="BY88" i="1"/>
  <c r="CC88" i="1"/>
  <c r="CK88" i="1"/>
  <c r="CO88" i="1"/>
  <c r="CP88" i="1"/>
  <c r="CT88" i="1"/>
  <c r="DB88" i="1"/>
  <c r="DF88" i="1"/>
  <c r="DG88" i="1"/>
  <c r="DK88" i="1"/>
  <c r="C89" i="1"/>
  <c r="JX89" i="1" s="1"/>
  <c r="KC89" i="1" s="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JX90" i="1" s="1"/>
  <c r="KC90" i="1" s="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JX91" i="1" s="1"/>
  <c r="KC91" i="1" s="1"/>
  <c r="BG91" i="1"/>
  <c r="BJ91" i="1"/>
  <c r="BN91" i="1"/>
  <c r="BT91" i="1"/>
  <c r="BX91" i="1"/>
  <c r="BY91" i="1"/>
  <c r="CC91" i="1"/>
  <c r="CK91" i="1"/>
  <c r="CO91" i="1"/>
  <c r="CP91" i="1"/>
  <c r="CT91" i="1"/>
  <c r="DB91" i="1"/>
  <c r="DF91" i="1"/>
  <c r="DG91" i="1"/>
  <c r="DK91" i="1"/>
  <c r="C92" i="1"/>
  <c r="JX92" i="1" s="1"/>
  <c r="KC92" i="1" s="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LE10" i="1" l="1"/>
  <c r="JX16" i="1"/>
  <c r="KC16" i="1" s="1"/>
  <c r="JX15" i="1"/>
  <c r="KC15" i="1" s="1"/>
  <c r="KC6" i="1"/>
  <c r="JX3" i="1"/>
  <c r="JX5" i="1"/>
  <c r="KC4" i="1"/>
  <c r="KC3" i="1"/>
  <c r="KD3" i="1" s="1"/>
  <c r="JX4" i="1"/>
  <c r="JX14" i="1"/>
  <c r="KC5" i="1"/>
  <c r="KC2" i="1"/>
  <c r="KC9" i="1"/>
  <c r="KC8" i="1"/>
  <c r="JX9" i="1"/>
  <c r="JX7" i="1"/>
  <c r="JX8" i="1"/>
  <c r="JX6" i="1"/>
  <c r="KC7" i="1"/>
  <c r="JX2"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JZ7" i="1" l="1"/>
  <c r="JZ9" i="1"/>
  <c r="KD4" i="1"/>
  <c r="KD8" i="1"/>
  <c r="JZ5" i="1"/>
  <c r="KD9" i="1"/>
  <c r="JZ3" i="1"/>
  <c r="JZ2" i="1"/>
  <c r="JX10" i="1"/>
  <c r="JZ10" i="1" s="1"/>
  <c r="KD2" i="1"/>
  <c r="KC10" i="1"/>
  <c r="KD6" i="1"/>
  <c r="KD7" i="1"/>
  <c r="KD5" i="1"/>
  <c r="JZ6" i="1"/>
  <c r="KC14" i="1"/>
  <c r="KC13" i="1" s="1"/>
  <c r="JX13" i="1"/>
  <c r="JZ8" i="1"/>
  <c r="JZ4" i="1"/>
  <c r="C10" i="1"/>
  <c r="KD10" i="1" l="1"/>
  <c r="R1" i="9" l="1"/>
  <c r="A1" i="11"/>
  <c r="P80" i="9" l="1"/>
  <c r="N80" i="9"/>
  <c r="P79" i="9"/>
  <c r="N79" i="9"/>
  <c r="P78" i="9"/>
  <c r="N78" i="9"/>
  <c r="P77" i="9"/>
  <c r="N77" i="9"/>
  <c r="P76" i="9"/>
  <c r="N76" i="9"/>
  <c r="P75" i="9"/>
  <c r="N75" i="9"/>
  <c r="P74" i="9"/>
  <c r="N74" i="9"/>
  <c r="P73" i="9"/>
  <c r="N73" i="9"/>
  <c r="P72" i="9"/>
  <c r="N72" i="9"/>
  <c r="P71" i="9"/>
  <c r="N71" i="9"/>
  <c r="P70" i="9"/>
  <c r="N70" i="9"/>
  <c r="P69" i="9"/>
  <c r="N69" i="9"/>
  <c r="P68" i="9"/>
  <c r="N68" i="9"/>
  <c r="P67" i="9"/>
  <c r="N67" i="9"/>
  <c r="P66" i="9"/>
  <c r="N66" i="9"/>
  <c r="P65" i="9"/>
  <c r="N65" i="9"/>
  <c r="P64" i="9"/>
  <c r="N64" i="9"/>
  <c r="P63" i="9"/>
  <c r="N63" i="9"/>
  <c r="P62" i="9"/>
  <c r="N62" i="9"/>
  <c r="P61" i="9"/>
  <c r="N61" i="9"/>
  <c r="P60" i="9"/>
  <c r="N60" i="9"/>
  <c r="P59" i="9"/>
  <c r="N59" i="9"/>
  <c r="P58" i="9"/>
  <c r="N58" i="9"/>
  <c r="P57" i="9"/>
  <c r="N57" i="9"/>
  <c r="P56" i="9"/>
  <c r="N56" i="9"/>
  <c r="P55" i="9"/>
  <c r="N55" i="9"/>
  <c r="P54" i="9"/>
  <c r="N54" i="9"/>
  <c r="P53" i="9"/>
  <c r="N53" i="9"/>
  <c r="P52" i="9"/>
  <c r="N52" i="9"/>
  <c r="P51" i="9"/>
  <c r="N51" i="9"/>
  <c r="P50" i="9"/>
  <c r="N50" i="9"/>
  <c r="P49" i="9"/>
  <c r="N49" i="9"/>
  <c r="P48" i="9"/>
  <c r="N48" i="9"/>
  <c r="P47" i="9"/>
  <c r="N47" i="9"/>
  <c r="P46" i="9"/>
  <c r="N46" i="9"/>
  <c r="P45" i="9"/>
  <c r="N45" i="9"/>
  <c r="P44" i="9"/>
  <c r="N44" i="9"/>
  <c r="P43" i="9"/>
  <c r="N43" i="9"/>
  <c r="P42" i="9"/>
  <c r="N42" i="9"/>
  <c r="P41" i="9"/>
  <c r="N41" i="9"/>
  <c r="P40" i="9"/>
  <c r="N40" i="9"/>
  <c r="P39" i="9"/>
  <c r="N39" i="9"/>
  <c r="P38" i="9"/>
  <c r="N38" i="9"/>
  <c r="P37" i="9"/>
  <c r="N37" i="9"/>
  <c r="P36" i="9"/>
  <c r="N36" i="9"/>
  <c r="P35" i="9"/>
  <c r="N35" i="9"/>
  <c r="P34" i="9"/>
  <c r="N34" i="9"/>
  <c r="P33" i="9"/>
  <c r="N33" i="9"/>
  <c r="P32" i="9"/>
  <c r="N32" i="9"/>
  <c r="P31" i="9"/>
  <c r="N31" i="9"/>
  <c r="P30" i="9"/>
  <c r="N30" i="9"/>
  <c r="P29" i="9"/>
  <c r="N29" i="9"/>
  <c r="P28" i="9"/>
  <c r="N28" i="9"/>
  <c r="P27" i="9"/>
  <c r="N27" i="9"/>
  <c r="P26" i="9"/>
  <c r="N26" i="9"/>
  <c r="P25" i="9"/>
  <c r="N25" i="9"/>
  <c r="P24" i="9"/>
  <c r="N24" i="9"/>
  <c r="P23" i="9"/>
  <c r="N23" i="9"/>
  <c r="P22" i="9"/>
  <c r="N22" i="9"/>
  <c r="P21" i="9"/>
  <c r="N21" i="9"/>
  <c r="P20" i="9"/>
  <c r="N20" i="9"/>
  <c r="P19" i="9"/>
  <c r="N19" i="9"/>
  <c r="P18" i="9"/>
  <c r="N18" i="9"/>
  <c r="P17" i="9"/>
  <c r="N17" i="9"/>
  <c r="P16" i="9"/>
  <c r="N16" i="9"/>
  <c r="P15" i="9"/>
  <c r="N15" i="9"/>
  <c r="P14" i="9"/>
  <c r="N14" i="9"/>
  <c r="P13" i="9"/>
  <c r="N13" i="9"/>
  <c r="P12" i="9"/>
  <c r="N12" i="9"/>
  <c r="P11" i="9"/>
  <c r="N11" i="9"/>
  <c r="P10" i="9"/>
  <c r="N10" i="9"/>
  <c r="P9" i="9"/>
  <c r="N9" i="9"/>
  <c r="P8" i="9"/>
  <c r="N8" i="9"/>
  <c r="P7" i="9"/>
  <c r="N7" i="9"/>
  <c r="P6" i="9"/>
  <c r="N6" i="9"/>
  <c r="P5" i="9"/>
  <c r="N5" i="9"/>
  <c r="P4" i="9"/>
  <c r="N4" i="9"/>
  <c r="P3" i="9"/>
  <c r="N3" i="9"/>
  <c r="P2" i="9"/>
  <c r="N2" i="9"/>
  <c r="D16" i="5"/>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KI96" i="1" l="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KK96" i="1" l="1"/>
  <c r="KL96" i="1" s="1"/>
  <c r="KJ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KN96" i="1" l="1"/>
  <c r="K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KR96" i="1" l="1"/>
  <c r="KL30" i="1"/>
  <c r="KM30" i="1"/>
  <c r="KO30" i="1" s="1"/>
  <c r="DO19" i="1"/>
  <c r="DO30" i="1"/>
  <c r="BQ30" i="1"/>
  <c r="BR30" i="1" s="1"/>
  <c r="CG30" i="1"/>
  <c r="CX30" i="1"/>
  <c r="KN30" i="1" l="1"/>
  <c r="KP30" i="1"/>
  <c r="KR30" i="1"/>
  <c r="KQ30" i="1"/>
  <c r="CZ30" i="1"/>
  <c r="CY30" i="1"/>
  <c r="CI30" i="1"/>
  <c r="CH30" i="1"/>
  <c r="DQ19" i="1"/>
  <c r="DP19" i="1"/>
  <c r="DQ30" i="1"/>
  <c r="DP30" i="1"/>
  <c r="N122" i="5"/>
  <c r="O122" i="5" s="1"/>
  <c r="C15" i="5"/>
  <c r="J15" i="5" s="1"/>
  <c r="C14" i="5"/>
  <c r="C16" i="5"/>
  <c r="J16" i="5" s="1"/>
  <c r="C19" i="5"/>
  <c r="C33" i="5"/>
  <c r="C35" i="5"/>
  <c r="C27" i="5"/>
  <c r="C28" i="5"/>
  <c r="C30" i="5"/>
  <c r="C31" i="5"/>
  <c r="D31" i="5" s="1"/>
  <c r="J31" i="5" s="1"/>
  <c r="C29" i="5"/>
  <c r="C26" i="5"/>
  <c r="C32" i="5"/>
  <c r="D32" i="5" s="1"/>
  <c r="J32" i="5" s="1"/>
  <c r="C13" i="5"/>
  <c r="C25" i="5"/>
  <c r="C22" i="5"/>
  <c r="C24" i="5"/>
  <c r="C21" i="5"/>
  <c r="C23" i="5"/>
  <c r="D23" i="5" s="1"/>
  <c r="J23" i="5" s="1"/>
  <c r="C18" i="5"/>
  <c r="C20" i="5"/>
  <c r="C34" i="5"/>
  <c r="C36" i="5"/>
  <c r="D36" i="5" s="1"/>
  <c r="J36" i="5"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KI116" i="1" l="1"/>
  <c r="KI115" i="1"/>
  <c r="KI100" i="1"/>
  <c r="KI99" i="1"/>
  <c r="KI107" i="1"/>
  <c r="KI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H23" i="9"/>
  <c r="H22" i="9"/>
  <c r="H45" i="9"/>
  <c r="H4" i="9"/>
  <c r="H69" i="9"/>
  <c r="H24" i="9"/>
  <c r="H16" i="9"/>
  <c r="H17" i="9"/>
  <c r="H15" i="9"/>
  <c r="D18" i="5"/>
  <c r="J18" i="5" s="1"/>
  <c r="N163" i="5"/>
  <c r="O163" i="5" s="1"/>
  <c r="P163" i="5" s="1"/>
  <c r="H27" i="9"/>
  <c r="H25" i="9"/>
  <c r="H26" i="9"/>
  <c r="N123" i="5"/>
  <c r="O123" i="5" s="1"/>
  <c r="P123" i="5" s="1"/>
  <c r="H50" i="9"/>
  <c r="O50" i="9" s="1"/>
  <c r="H64" i="9"/>
  <c r="H66" i="9"/>
  <c r="N93" i="5"/>
  <c r="O93" i="5" s="1"/>
  <c r="P93" i="5" s="1"/>
  <c r="D34" i="5"/>
  <c r="J34" i="5" s="1"/>
  <c r="D35" i="5"/>
  <c r="J35" i="5" s="1"/>
  <c r="N117" i="5"/>
  <c r="O117" i="5" s="1"/>
  <c r="P117" i="5" s="1"/>
  <c r="H79" i="9"/>
  <c r="H80" i="9"/>
  <c r="H76" i="9"/>
  <c r="H77" i="9"/>
  <c r="O77" i="9" s="1"/>
  <c r="N172" i="5"/>
  <c r="O172" i="5" s="1"/>
  <c r="P172" i="5" s="1"/>
  <c r="J13" i="5"/>
  <c r="N136" i="5"/>
  <c r="O136" i="5" s="1"/>
  <c r="P136" i="5" s="1"/>
  <c r="N135" i="5"/>
  <c r="O135" i="5" s="1"/>
  <c r="P135" i="5" s="1"/>
  <c r="N132" i="5"/>
  <c r="O132" i="5" s="1"/>
  <c r="P132" i="5" s="1"/>
  <c r="D27" i="5"/>
  <c r="J27" i="5" s="1"/>
  <c r="D20" i="5"/>
  <c r="J20" i="5" s="1"/>
  <c r="D19" i="5"/>
  <c r="J19" i="5" s="1"/>
  <c r="N145" i="5"/>
  <c r="O145" i="5" s="1"/>
  <c r="P145" i="5" s="1"/>
  <c r="D37" i="5"/>
  <c r="J37" i="5" s="1"/>
  <c r="D30" i="5"/>
  <c r="J30" i="5" s="1"/>
  <c r="N166" i="5"/>
  <c r="O166" i="5" s="1"/>
  <c r="P166" i="5" s="1"/>
  <c r="D38" i="5"/>
  <c r="J38" i="5" s="1"/>
  <c r="D22" i="5"/>
  <c r="J22" i="5" s="1"/>
  <c r="D28" i="5"/>
  <c r="J28" i="5" s="1"/>
  <c r="D25" i="5"/>
  <c r="J25" i="5" s="1"/>
  <c r="D33" i="5"/>
  <c r="J33" i="5" s="1"/>
  <c r="D26" i="5"/>
  <c r="J26" i="5" s="1"/>
  <c r="D29" i="5"/>
  <c r="J29" i="5" s="1"/>
  <c r="D21" i="5"/>
  <c r="J21" i="5" s="1"/>
  <c r="D24" i="5"/>
  <c r="J24" i="5" s="1"/>
  <c r="J14"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KK99" i="1" l="1"/>
  <c r="KL99" i="1" s="1"/>
  <c r="KJ99" i="1"/>
  <c r="KI113" i="1"/>
  <c r="KI114" i="1"/>
  <c r="KI119" i="1"/>
  <c r="KI105" i="1"/>
  <c r="KK100" i="1"/>
  <c r="KL100" i="1" s="1"/>
  <c r="KJ100" i="1"/>
  <c r="KI110" i="1"/>
  <c r="KI117" i="1"/>
  <c r="KI97" i="1"/>
  <c r="KI109" i="1"/>
  <c r="KI103" i="1"/>
  <c r="KI102" i="1"/>
  <c r="KK120" i="1"/>
  <c r="KL120" i="1" s="1"/>
  <c r="KJ120" i="1"/>
  <c r="KK115" i="1"/>
  <c r="KL115" i="1" s="1"/>
  <c r="KJ115" i="1"/>
  <c r="KI118" i="1"/>
  <c r="KI112" i="1"/>
  <c r="KI104" i="1"/>
  <c r="KI121" i="1"/>
  <c r="KI106" i="1"/>
  <c r="KI101" i="1"/>
  <c r="KI123" i="1"/>
  <c r="KK107" i="1"/>
  <c r="KL107" i="1" s="1"/>
  <c r="KJ107" i="1"/>
  <c r="KK116" i="1"/>
  <c r="KL116" i="1" s="1"/>
  <c r="KJ116" i="1"/>
  <c r="KI98" i="1"/>
  <c r="KI111" i="1"/>
  <c r="KI108" i="1"/>
  <c r="KI122" i="1"/>
  <c r="KL89" i="1"/>
  <c r="KM89" i="1"/>
  <c r="KO89"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KK112" i="1" l="1"/>
  <c r="KL112" i="1" s="1"/>
  <c r="KJ112" i="1"/>
  <c r="KJ122" i="1"/>
  <c r="KK122" i="1"/>
  <c r="KL122" i="1" s="1"/>
  <c r="KJ106" i="1"/>
  <c r="KK106" i="1"/>
  <c r="KL106" i="1" s="1"/>
  <c r="KK118" i="1"/>
  <c r="KL118" i="1" s="1"/>
  <c r="KJ118" i="1"/>
  <c r="KJ103" i="1"/>
  <c r="KK103" i="1"/>
  <c r="KL103" i="1" s="1"/>
  <c r="KK110" i="1"/>
  <c r="KL110" i="1" s="1"/>
  <c r="KJ110" i="1"/>
  <c r="KJ114" i="1"/>
  <c r="KK114" i="1"/>
  <c r="KL114" i="1" s="1"/>
  <c r="KK102" i="1"/>
  <c r="KL102" i="1" s="1"/>
  <c r="KJ102" i="1"/>
  <c r="KQ116" i="1"/>
  <c r="KN116" i="1"/>
  <c r="KR116" i="1" s="1"/>
  <c r="KK117" i="1"/>
  <c r="KL117" i="1" s="1"/>
  <c r="KJ117" i="1"/>
  <c r="KK108" i="1"/>
  <c r="KL108" i="1" s="1"/>
  <c r="KJ108" i="1"/>
  <c r="KJ121" i="1"/>
  <c r="KK121" i="1"/>
  <c r="KL121" i="1" s="1"/>
  <c r="KK109" i="1"/>
  <c r="KL109" i="1" s="1"/>
  <c r="KJ109" i="1"/>
  <c r="KJ113" i="1"/>
  <c r="KK113" i="1"/>
  <c r="KL113" i="1" s="1"/>
  <c r="KJ98" i="1"/>
  <c r="KK98" i="1"/>
  <c r="KL98" i="1" s="1"/>
  <c r="KQ107" i="1"/>
  <c r="KN107" i="1"/>
  <c r="KR107" i="1" s="1"/>
  <c r="KQ115" i="1"/>
  <c r="KN115" i="1"/>
  <c r="KR115" i="1" s="1"/>
  <c r="KQ100" i="1"/>
  <c r="KN100" i="1"/>
  <c r="KR100" i="1" s="1"/>
  <c r="KJ119" i="1"/>
  <c r="KK119" i="1"/>
  <c r="KL119" i="1" s="1"/>
  <c r="KK111" i="1"/>
  <c r="KL111" i="1" s="1"/>
  <c r="KJ111" i="1"/>
  <c r="KJ123" i="1"/>
  <c r="KK123" i="1"/>
  <c r="KL123" i="1" s="1"/>
  <c r="KK104" i="1"/>
  <c r="KL104" i="1" s="1"/>
  <c r="KJ104" i="1"/>
  <c r="KK97" i="1"/>
  <c r="KL97" i="1" s="1"/>
  <c r="KJ97" i="1"/>
  <c r="KK105" i="1"/>
  <c r="KL105" i="1" s="1"/>
  <c r="KJ105" i="1"/>
  <c r="KK101" i="1"/>
  <c r="KL101" i="1" s="1"/>
  <c r="KJ101" i="1"/>
  <c r="KN120" i="1"/>
  <c r="KR120" i="1" s="1"/>
  <c r="KQ120" i="1"/>
  <c r="KQ99" i="1"/>
  <c r="KN99" i="1"/>
  <c r="KR99" i="1" s="1"/>
  <c r="KL36" i="1"/>
  <c r="KM36" i="1"/>
  <c r="KO36" i="1" s="1"/>
  <c r="KL29" i="1"/>
  <c r="KM29" i="1"/>
  <c r="KO29" i="1" s="1"/>
  <c r="KR89" i="1"/>
  <c r="KN89" i="1"/>
  <c r="KP89" i="1"/>
  <c r="KQ89" i="1"/>
  <c r="KL39" i="1"/>
  <c r="KM39" i="1"/>
  <c r="KO39" i="1" s="1"/>
  <c r="KL22" i="1"/>
  <c r="KM22" i="1"/>
  <c r="KO22" i="1" s="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KQ102" i="1" l="1"/>
  <c r="KN102" i="1"/>
  <c r="KR102" i="1" s="1"/>
  <c r="KN104" i="1"/>
  <c r="KR104" i="1" s="1"/>
  <c r="KQ104" i="1"/>
  <c r="KQ108" i="1"/>
  <c r="KN108" i="1"/>
  <c r="KR108" i="1" s="1"/>
  <c r="KQ114" i="1"/>
  <c r="KN114" i="1"/>
  <c r="KR114" i="1" s="1"/>
  <c r="KQ106" i="1"/>
  <c r="KN106" i="1"/>
  <c r="KR106" i="1" s="1"/>
  <c r="KQ118" i="1"/>
  <c r="KN118" i="1"/>
  <c r="KR118" i="1" s="1"/>
  <c r="KQ123" i="1"/>
  <c r="KN123" i="1"/>
  <c r="KR123" i="1" s="1"/>
  <c r="KN113" i="1"/>
  <c r="KR113" i="1" s="1"/>
  <c r="KQ113" i="1"/>
  <c r="KQ119" i="1"/>
  <c r="KN119" i="1"/>
  <c r="KR119" i="1" s="1"/>
  <c r="KN101" i="1"/>
  <c r="KR101" i="1" s="1"/>
  <c r="KQ101" i="1"/>
  <c r="KQ122" i="1"/>
  <c r="KN122" i="1"/>
  <c r="KR122" i="1" s="1"/>
  <c r="KQ98" i="1"/>
  <c r="KN98" i="1"/>
  <c r="KR98" i="1" s="1"/>
  <c r="KN117" i="1"/>
  <c r="KR117" i="1" s="1"/>
  <c r="KQ117" i="1"/>
  <c r="KQ110" i="1"/>
  <c r="KN110" i="1"/>
  <c r="KR110" i="1" s="1"/>
  <c r="KN97" i="1"/>
  <c r="KQ97" i="1"/>
  <c r="KL95" i="1"/>
  <c r="KN105" i="1"/>
  <c r="KR105" i="1" s="1"/>
  <c r="KQ105" i="1"/>
  <c r="KQ111" i="1"/>
  <c r="KN111" i="1"/>
  <c r="KR111" i="1" s="1"/>
  <c r="KN109" i="1"/>
  <c r="KR109" i="1" s="1"/>
  <c r="KQ109" i="1"/>
  <c r="KQ103" i="1"/>
  <c r="KN103" i="1"/>
  <c r="KR103" i="1" s="1"/>
  <c r="KN121" i="1"/>
  <c r="KR121" i="1" s="1"/>
  <c r="KQ121" i="1"/>
  <c r="KN112" i="1"/>
  <c r="KR112" i="1" s="1"/>
  <c r="KQ112" i="1"/>
  <c r="KP39" i="1"/>
  <c r="KR39" i="1"/>
  <c r="KN39" i="1"/>
  <c r="KQ39" i="1"/>
  <c r="KP36" i="1"/>
  <c r="KR36" i="1"/>
  <c r="KN36" i="1"/>
  <c r="KQ36" i="1"/>
  <c r="KP29" i="1"/>
  <c r="KN29" i="1"/>
  <c r="KR29" i="1"/>
  <c r="KQ29" i="1"/>
  <c r="KN22" i="1"/>
  <c r="KP22" i="1"/>
  <c r="KR22" i="1"/>
  <c r="KQ22"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KQ95" i="1" l="1"/>
  <c r="KR97" i="1"/>
  <c r="KN95" i="1"/>
  <c r="KR95" i="1"/>
  <c r="KI50" i="1"/>
  <c r="KI87" i="1"/>
  <c r="KI85" i="1"/>
  <c r="KI90" i="1"/>
  <c r="KI61" i="1"/>
  <c r="KI80" i="1"/>
  <c r="KI76" i="1"/>
  <c r="KI43" i="1"/>
  <c r="KI16" i="1"/>
  <c r="KI67" i="1"/>
  <c r="KI81" i="1"/>
  <c r="KI64" i="1"/>
  <c r="KI52" i="1"/>
  <c r="KI45" i="1"/>
  <c r="KI21" i="1"/>
  <c r="KI60" i="1"/>
  <c r="KI23" i="1"/>
  <c r="KI28" i="1"/>
  <c r="KI78" i="1"/>
  <c r="KI44" i="1"/>
  <c r="KI57" i="1"/>
  <c r="KI74" i="1"/>
  <c r="KI84" i="1"/>
  <c r="KI51" i="1"/>
  <c r="KI41" i="1"/>
  <c r="KI27" i="1"/>
  <c r="KI92" i="1"/>
  <c r="KI73" i="1"/>
  <c r="KI42" i="1"/>
  <c r="KI34" i="1"/>
  <c r="KI65" i="1"/>
  <c r="KI71" i="1"/>
  <c r="KI31" i="1"/>
  <c r="KI72" i="1"/>
  <c r="KI69" i="1"/>
  <c r="KI54" i="1"/>
  <c r="KI79" i="1"/>
  <c r="KI14" i="1"/>
  <c r="KI66" i="1"/>
  <c r="KI26" i="1"/>
  <c r="KI82" i="1"/>
  <c r="KI88" i="1"/>
  <c r="KI86" i="1"/>
  <c r="KI48" i="1"/>
  <c r="KI46" i="1"/>
  <c r="KI55" i="1"/>
  <c r="KI15" i="1"/>
  <c r="KI62" i="1"/>
  <c r="KI77" i="1"/>
  <c r="KI33" i="1"/>
  <c r="KI47" i="1"/>
  <c r="KI59" i="1"/>
  <c r="KI63" i="1"/>
  <c r="KI70" i="1"/>
  <c r="KI37" i="1"/>
  <c r="KI75" i="1"/>
  <c r="KI91" i="1"/>
  <c r="KI38" i="1"/>
  <c r="KI68" i="1"/>
  <c r="KI20" i="1"/>
  <c r="KI40" i="1"/>
  <c r="KI58" i="1"/>
  <c r="KI18" i="1"/>
  <c r="KI35" i="1"/>
  <c r="KI19" i="1"/>
  <c r="KI32" i="1"/>
  <c r="KI24" i="1"/>
  <c r="KI83" i="1"/>
  <c r="KI49" i="1"/>
  <c r="KI53" i="1"/>
  <c r="KI17" i="1"/>
  <c r="KI25" i="1"/>
  <c r="KI56"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KK24" i="1" l="1"/>
  <c r="KM24" i="1" s="1"/>
  <c r="KO24" i="1" s="1"/>
  <c r="KL24" i="1"/>
  <c r="KK18" i="1"/>
  <c r="KM18" i="1" s="1"/>
  <c r="KO18" i="1" s="1"/>
  <c r="KL18" i="1"/>
  <c r="KL68" i="1"/>
  <c r="KK68" i="1"/>
  <c r="KM68" i="1" s="1"/>
  <c r="KO68" i="1" s="1"/>
  <c r="KK37" i="1"/>
  <c r="KM37" i="1" s="1"/>
  <c r="KO37" i="1" s="1"/>
  <c r="KL37" i="1"/>
  <c r="KL47" i="1"/>
  <c r="KK47" i="1"/>
  <c r="KM47" i="1" s="1"/>
  <c r="KO47" i="1" s="1"/>
  <c r="KK15" i="1"/>
  <c r="KM15" i="1" s="1"/>
  <c r="KO15" i="1" s="1"/>
  <c r="KL15" i="1"/>
  <c r="KK86" i="1"/>
  <c r="KM86" i="1" s="1"/>
  <c r="KO86" i="1" s="1"/>
  <c r="KL86" i="1"/>
  <c r="KK66" i="1"/>
  <c r="KM66" i="1" s="1"/>
  <c r="KO66" i="1" s="1"/>
  <c r="KL66" i="1"/>
  <c r="KK69" i="1"/>
  <c r="KM69" i="1" s="1"/>
  <c r="KO69" i="1" s="1"/>
  <c r="KL69" i="1"/>
  <c r="KK65" i="1"/>
  <c r="KM65" i="1" s="1"/>
  <c r="KO65" i="1" s="1"/>
  <c r="KL65" i="1"/>
  <c r="KL92" i="1"/>
  <c r="KK92" i="1"/>
  <c r="KM92" i="1" s="1"/>
  <c r="KO92" i="1" s="1"/>
  <c r="KL84" i="1"/>
  <c r="KK84" i="1"/>
  <c r="KM84" i="1" s="1"/>
  <c r="KO84" i="1" s="1"/>
  <c r="KK78" i="1"/>
  <c r="KM78" i="1" s="1"/>
  <c r="KO78" i="1" s="1"/>
  <c r="KL78" i="1"/>
  <c r="KK21" i="1"/>
  <c r="KM21" i="1" s="1"/>
  <c r="KO21" i="1" s="1"/>
  <c r="KL21" i="1"/>
  <c r="KK81" i="1"/>
  <c r="KM81" i="1" s="1"/>
  <c r="KO81" i="1" s="1"/>
  <c r="KL81" i="1"/>
  <c r="KL76" i="1"/>
  <c r="KK76" i="1"/>
  <c r="KM76" i="1" s="1"/>
  <c r="KO76" i="1" s="1"/>
  <c r="KK85" i="1"/>
  <c r="KM85" i="1" s="1"/>
  <c r="KO85" i="1" s="1"/>
  <c r="KL85" i="1"/>
  <c r="KL60" i="1"/>
  <c r="KK60" i="1"/>
  <c r="KM60" i="1" s="1"/>
  <c r="KO60" i="1" s="1"/>
  <c r="KL17" i="1"/>
  <c r="KK17" i="1"/>
  <c r="KM17" i="1" s="1"/>
  <c r="KO17" i="1" s="1"/>
  <c r="KK53" i="1"/>
  <c r="KM53" i="1" s="1"/>
  <c r="KO53" i="1" s="1"/>
  <c r="KL53" i="1"/>
  <c r="KK32" i="1"/>
  <c r="KM32" i="1" s="1"/>
  <c r="KO32" i="1" s="1"/>
  <c r="KL32" i="1"/>
  <c r="KK58" i="1"/>
  <c r="KM58" i="1" s="1"/>
  <c r="KO58" i="1" s="1"/>
  <c r="KL58" i="1"/>
  <c r="KL38" i="1"/>
  <c r="KK38" i="1"/>
  <c r="KM38" i="1" s="1"/>
  <c r="KO38" i="1" s="1"/>
  <c r="KK70" i="1"/>
  <c r="KM70" i="1" s="1"/>
  <c r="KO70" i="1" s="1"/>
  <c r="KL70" i="1"/>
  <c r="KL33" i="1"/>
  <c r="KK33" i="1"/>
  <c r="KM33" i="1" s="1"/>
  <c r="KO33" i="1" s="1"/>
  <c r="KK26" i="1"/>
  <c r="KM26" i="1" s="1"/>
  <c r="KO26" i="1" s="1"/>
  <c r="KL26" i="1"/>
  <c r="KK64" i="1"/>
  <c r="KM64" i="1" s="1"/>
  <c r="KO64" i="1" s="1"/>
  <c r="KL64" i="1"/>
  <c r="KK55" i="1"/>
  <c r="KM55" i="1" s="1"/>
  <c r="KO55" i="1" s="1"/>
  <c r="KL55" i="1"/>
  <c r="KK88" i="1"/>
  <c r="KM88" i="1" s="1"/>
  <c r="KO88" i="1" s="1"/>
  <c r="KL88" i="1"/>
  <c r="KL14" i="1"/>
  <c r="KK14" i="1"/>
  <c r="KM14" i="1" s="1"/>
  <c r="KK72" i="1"/>
  <c r="KM72" i="1" s="1"/>
  <c r="KO72" i="1" s="1"/>
  <c r="KL72" i="1"/>
  <c r="KK34" i="1"/>
  <c r="KM34" i="1" s="1"/>
  <c r="KO34" i="1" s="1"/>
  <c r="KL34" i="1"/>
  <c r="KK27" i="1"/>
  <c r="KM27" i="1" s="1"/>
  <c r="KO27" i="1" s="1"/>
  <c r="KL27" i="1"/>
  <c r="KK74" i="1"/>
  <c r="KM74" i="1" s="1"/>
  <c r="KO74" i="1" s="1"/>
  <c r="KL74" i="1"/>
  <c r="KL28" i="1"/>
  <c r="KK28" i="1"/>
  <c r="KM28" i="1" s="1"/>
  <c r="KO28" i="1" s="1"/>
  <c r="KK45" i="1"/>
  <c r="KM45" i="1" s="1"/>
  <c r="KO45" i="1" s="1"/>
  <c r="KL45" i="1"/>
  <c r="KK67" i="1"/>
  <c r="KM67" i="1" s="1"/>
  <c r="KO67" i="1" s="1"/>
  <c r="KL67" i="1"/>
  <c r="KK80" i="1"/>
  <c r="KM80" i="1" s="1"/>
  <c r="KO80" i="1" s="1"/>
  <c r="KL80" i="1"/>
  <c r="KK87" i="1"/>
  <c r="KM87" i="1" s="1"/>
  <c r="KO87" i="1" s="1"/>
  <c r="KL87" i="1"/>
  <c r="KK54" i="1"/>
  <c r="KM54" i="1" s="1"/>
  <c r="KO54" i="1" s="1"/>
  <c r="KL54" i="1"/>
  <c r="KK73" i="1"/>
  <c r="KM73" i="1" s="1"/>
  <c r="KO73" i="1" s="1"/>
  <c r="KL73" i="1"/>
  <c r="KL44" i="1"/>
  <c r="KK44" i="1"/>
  <c r="KM44" i="1" s="1"/>
  <c r="KO44" i="1" s="1"/>
  <c r="KK43" i="1"/>
  <c r="KM43" i="1" s="1"/>
  <c r="KO43" i="1" s="1"/>
  <c r="KL43" i="1"/>
  <c r="KK56" i="1"/>
  <c r="KM56" i="1" s="1"/>
  <c r="KO56" i="1" s="1"/>
  <c r="KL56" i="1"/>
  <c r="KK49" i="1"/>
  <c r="KM49" i="1" s="1"/>
  <c r="KO49" i="1" s="1"/>
  <c r="KL49" i="1"/>
  <c r="KK19" i="1"/>
  <c r="KM19" i="1" s="1"/>
  <c r="KO19" i="1" s="1"/>
  <c r="KL19" i="1"/>
  <c r="KK40" i="1"/>
  <c r="KM40" i="1" s="1"/>
  <c r="KO40" i="1" s="1"/>
  <c r="KL40" i="1"/>
  <c r="KK91" i="1"/>
  <c r="KM91" i="1" s="1"/>
  <c r="KO91" i="1" s="1"/>
  <c r="KL91" i="1"/>
  <c r="KL63" i="1"/>
  <c r="KK63" i="1"/>
  <c r="KM63" i="1" s="1"/>
  <c r="KO63" i="1" s="1"/>
  <c r="KK77" i="1"/>
  <c r="KM77" i="1" s="1"/>
  <c r="KO77" i="1" s="1"/>
  <c r="KL77" i="1"/>
  <c r="KK62" i="1"/>
  <c r="KM62" i="1" s="1"/>
  <c r="KO62" i="1" s="1"/>
  <c r="KL62" i="1"/>
  <c r="KK48" i="1"/>
  <c r="KM48" i="1" s="1"/>
  <c r="KO48" i="1" s="1"/>
  <c r="KL48" i="1"/>
  <c r="KK71" i="1"/>
  <c r="KM71" i="1" s="1"/>
  <c r="KO71" i="1" s="1"/>
  <c r="KL71" i="1"/>
  <c r="KK51" i="1"/>
  <c r="KM51" i="1" s="1"/>
  <c r="KO51" i="1" s="1"/>
  <c r="KL51" i="1"/>
  <c r="KK90" i="1"/>
  <c r="KM90" i="1" s="1"/>
  <c r="KO90" i="1" s="1"/>
  <c r="KL90" i="1"/>
  <c r="KL46" i="1"/>
  <c r="KK46" i="1"/>
  <c r="KM46" i="1" s="1"/>
  <c r="KO46" i="1" s="1"/>
  <c r="KK82" i="1"/>
  <c r="KM82" i="1" s="1"/>
  <c r="KO82" i="1" s="1"/>
  <c r="KL82" i="1"/>
  <c r="KK79" i="1"/>
  <c r="KM79" i="1" s="1"/>
  <c r="KO79" i="1" s="1"/>
  <c r="KL79" i="1"/>
  <c r="KK31" i="1"/>
  <c r="KM31" i="1" s="1"/>
  <c r="KO31" i="1" s="1"/>
  <c r="KL31" i="1"/>
  <c r="KK42" i="1"/>
  <c r="KM42" i="1" s="1"/>
  <c r="KO42" i="1" s="1"/>
  <c r="KL42" i="1"/>
  <c r="KL41" i="1"/>
  <c r="KK41" i="1"/>
  <c r="KM41" i="1" s="1"/>
  <c r="KO41" i="1" s="1"/>
  <c r="KK57" i="1"/>
  <c r="KM57" i="1" s="1"/>
  <c r="KO57" i="1" s="1"/>
  <c r="KL57" i="1"/>
  <c r="KK23" i="1"/>
  <c r="KM23" i="1" s="1"/>
  <c r="KO23" i="1" s="1"/>
  <c r="KL23" i="1"/>
  <c r="KL52" i="1"/>
  <c r="KK52" i="1"/>
  <c r="KM52" i="1" s="1"/>
  <c r="KO52" i="1" s="1"/>
  <c r="KK16" i="1"/>
  <c r="KM16" i="1" s="1"/>
  <c r="KO16" i="1" s="1"/>
  <c r="KL16" i="1"/>
  <c r="KK61" i="1"/>
  <c r="KM61" i="1" s="1"/>
  <c r="KO61" i="1" s="1"/>
  <c r="KL61" i="1"/>
  <c r="KK50" i="1"/>
  <c r="KM50" i="1" s="1"/>
  <c r="KO50" i="1" s="1"/>
  <c r="KL50" i="1"/>
  <c r="KL25" i="1"/>
  <c r="KK25" i="1"/>
  <c r="KM25" i="1" s="1"/>
  <c r="KO25" i="1" s="1"/>
  <c r="KK83" i="1"/>
  <c r="KM83" i="1" s="1"/>
  <c r="KO83" i="1" s="1"/>
  <c r="KL83" i="1"/>
  <c r="KK35" i="1"/>
  <c r="KM35" i="1" s="1"/>
  <c r="KO35" i="1" s="1"/>
  <c r="KL35" i="1"/>
  <c r="KL20" i="1"/>
  <c r="KK20" i="1"/>
  <c r="KM20" i="1" s="1"/>
  <c r="KO20" i="1" s="1"/>
  <c r="KK75" i="1"/>
  <c r="KM75" i="1" s="1"/>
  <c r="KO75" i="1" s="1"/>
  <c r="KL75" i="1"/>
  <c r="KK59" i="1"/>
  <c r="KM59" i="1" s="1"/>
  <c r="KO59" i="1" s="1"/>
  <c r="KL59"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KR33" i="1" l="1"/>
  <c r="KQ33" i="1"/>
  <c r="KN33" i="1"/>
  <c r="KP33" i="1"/>
  <c r="KP37" i="1"/>
  <c r="KQ37" i="1"/>
  <c r="KR37" i="1"/>
  <c r="KN37" i="1"/>
  <c r="KP66" i="1"/>
  <c r="KN66" i="1"/>
  <c r="KR66" i="1"/>
  <c r="KQ66" i="1"/>
  <c r="KP35" i="1"/>
  <c r="KR35" i="1"/>
  <c r="KQ35" i="1"/>
  <c r="KN35" i="1"/>
  <c r="KN61" i="1"/>
  <c r="KP61" i="1"/>
  <c r="KR61" i="1"/>
  <c r="KQ61" i="1"/>
  <c r="KP57" i="1"/>
  <c r="KN57" i="1"/>
  <c r="KR57" i="1"/>
  <c r="KQ57" i="1"/>
  <c r="KN79" i="1"/>
  <c r="KP79" i="1"/>
  <c r="KR79" i="1"/>
  <c r="KQ79" i="1"/>
  <c r="KN51" i="1"/>
  <c r="KR51" i="1"/>
  <c r="KP51" i="1"/>
  <c r="KQ51" i="1"/>
  <c r="KN77" i="1"/>
  <c r="KP77" i="1"/>
  <c r="KR77" i="1"/>
  <c r="KQ77" i="1"/>
  <c r="KP19" i="1"/>
  <c r="KQ19" i="1"/>
  <c r="KN19" i="1"/>
  <c r="KR19" i="1"/>
  <c r="KP43" i="1"/>
  <c r="KN43" i="1"/>
  <c r="KQ43" i="1"/>
  <c r="KR43" i="1"/>
  <c r="KN87" i="1"/>
  <c r="KR87" i="1"/>
  <c r="KP87" i="1"/>
  <c r="KQ87" i="1"/>
  <c r="KP72" i="1"/>
  <c r="KN72" i="1"/>
  <c r="KR72" i="1"/>
  <c r="KQ72" i="1"/>
  <c r="KP70" i="1"/>
  <c r="KN70" i="1"/>
  <c r="KR70" i="1"/>
  <c r="KQ70" i="1"/>
  <c r="KP53" i="1"/>
  <c r="KR53" i="1"/>
  <c r="KQ53" i="1"/>
  <c r="KN53" i="1"/>
  <c r="KP76" i="1"/>
  <c r="KR76" i="1"/>
  <c r="KN76" i="1"/>
  <c r="KQ76" i="1"/>
  <c r="KR84" i="1"/>
  <c r="KN84" i="1"/>
  <c r="KP84" i="1"/>
  <c r="KQ84" i="1"/>
  <c r="KP28" i="1"/>
  <c r="KQ28" i="1"/>
  <c r="KR28" i="1"/>
  <c r="KN28" i="1"/>
  <c r="KP81" i="1"/>
  <c r="KN81" i="1"/>
  <c r="KR81" i="1"/>
  <c r="KQ81" i="1"/>
  <c r="KP86" i="1"/>
  <c r="KN86" i="1"/>
  <c r="KR86" i="1"/>
  <c r="KQ86" i="1"/>
  <c r="KP20" i="1"/>
  <c r="KR20" i="1"/>
  <c r="KN20" i="1"/>
  <c r="KQ20" i="1"/>
  <c r="KP59" i="1"/>
  <c r="KR59" i="1"/>
  <c r="KN59" i="1"/>
  <c r="KQ59" i="1"/>
  <c r="KN83" i="1"/>
  <c r="KR83" i="1"/>
  <c r="KQ83" i="1"/>
  <c r="KP83" i="1"/>
  <c r="KN16" i="1"/>
  <c r="KP16" i="1"/>
  <c r="KR16" i="1"/>
  <c r="KQ16" i="1"/>
  <c r="KP82" i="1"/>
  <c r="KR82" i="1"/>
  <c r="KN82" i="1"/>
  <c r="KQ82" i="1"/>
  <c r="KN71" i="1"/>
  <c r="KP71" i="1"/>
  <c r="KR71" i="1"/>
  <c r="KQ71" i="1"/>
  <c r="KP49" i="1"/>
  <c r="KN49" i="1"/>
  <c r="KR49" i="1"/>
  <c r="KQ49" i="1"/>
  <c r="KP80" i="1"/>
  <c r="KR80" i="1"/>
  <c r="KN80" i="1"/>
  <c r="KQ80" i="1"/>
  <c r="KP74" i="1"/>
  <c r="KR74" i="1"/>
  <c r="KN74" i="1"/>
  <c r="KQ74" i="1"/>
  <c r="KO14" i="1"/>
  <c r="KO13" i="1" s="1"/>
  <c r="KM13" i="1"/>
  <c r="KR64" i="1"/>
  <c r="KN64" i="1"/>
  <c r="KP64" i="1"/>
  <c r="KQ64" i="1"/>
  <c r="KQ17" i="1"/>
  <c r="KN17" i="1"/>
  <c r="KP17" i="1"/>
  <c r="KR17" i="1"/>
  <c r="KN92" i="1"/>
  <c r="KR92" i="1"/>
  <c r="KP92" i="1"/>
  <c r="KQ92" i="1"/>
  <c r="KR68" i="1"/>
  <c r="KP68" i="1"/>
  <c r="KN68" i="1"/>
  <c r="KQ68" i="1"/>
  <c r="KR41" i="1"/>
  <c r="KN41" i="1"/>
  <c r="KP41" i="1"/>
  <c r="KQ41" i="1"/>
  <c r="KN63" i="1"/>
  <c r="KP63" i="1"/>
  <c r="KR63" i="1"/>
  <c r="KQ63" i="1"/>
  <c r="KP44" i="1"/>
  <c r="KQ44" i="1"/>
  <c r="KR44" i="1"/>
  <c r="KN44" i="1"/>
  <c r="KR14" i="1"/>
  <c r="KQ14" i="1"/>
  <c r="KP14" i="1"/>
  <c r="KN14" i="1"/>
  <c r="KL13" i="1"/>
  <c r="KN38" i="1"/>
  <c r="KP38" i="1"/>
  <c r="KR38" i="1"/>
  <c r="KQ38" i="1"/>
  <c r="KN21" i="1"/>
  <c r="KP21" i="1"/>
  <c r="KR21" i="1"/>
  <c r="KQ21" i="1"/>
  <c r="KP65" i="1"/>
  <c r="KR65" i="1"/>
  <c r="KN65" i="1"/>
  <c r="KQ65" i="1"/>
  <c r="KP15" i="1"/>
  <c r="KR15" i="1"/>
  <c r="KN15" i="1"/>
  <c r="KQ15" i="1"/>
  <c r="KR18" i="1"/>
  <c r="KN18" i="1"/>
  <c r="KP18" i="1"/>
  <c r="KQ18" i="1"/>
  <c r="KP75" i="1"/>
  <c r="KN75" i="1"/>
  <c r="KQ75" i="1"/>
  <c r="KR75" i="1"/>
  <c r="KP42" i="1"/>
  <c r="KR42" i="1"/>
  <c r="KN42" i="1"/>
  <c r="KQ42" i="1"/>
  <c r="KQ48" i="1"/>
  <c r="KR48" i="1"/>
  <c r="KN48" i="1"/>
  <c r="KP48" i="1"/>
  <c r="KN91" i="1"/>
  <c r="KR91" i="1"/>
  <c r="KQ91" i="1"/>
  <c r="KP91" i="1"/>
  <c r="KR56" i="1"/>
  <c r="KP56" i="1"/>
  <c r="KN56" i="1"/>
  <c r="KQ56" i="1"/>
  <c r="KP73" i="1"/>
  <c r="KN73" i="1"/>
  <c r="KR73" i="1"/>
  <c r="KQ73" i="1"/>
  <c r="KN67" i="1"/>
  <c r="KQ67" i="1"/>
  <c r="KR67" i="1"/>
  <c r="KP67" i="1"/>
  <c r="KP27" i="1"/>
  <c r="KN27" i="1"/>
  <c r="KR27" i="1"/>
  <c r="KQ27" i="1"/>
  <c r="KP88" i="1"/>
  <c r="KR88" i="1"/>
  <c r="KN88" i="1"/>
  <c r="KQ88" i="1"/>
  <c r="KR26" i="1"/>
  <c r="KN26" i="1"/>
  <c r="KP26" i="1"/>
  <c r="KQ26" i="1"/>
  <c r="KP58" i="1"/>
  <c r="KR58" i="1"/>
  <c r="KN58" i="1"/>
  <c r="KQ58" i="1"/>
  <c r="KP60" i="1"/>
  <c r="KN60" i="1"/>
  <c r="KR60" i="1"/>
  <c r="KQ60" i="1"/>
  <c r="KR25" i="1"/>
  <c r="KN25" i="1"/>
  <c r="KP25" i="1"/>
  <c r="KQ25" i="1"/>
  <c r="KR52" i="1"/>
  <c r="KN52" i="1"/>
  <c r="KP52" i="1"/>
  <c r="KQ52" i="1"/>
  <c r="KP46" i="1"/>
  <c r="KN46" i="1"/>
  <c r="KR46" i="1"/>
  <c r="KQ46" i="1"/>
  <c r="KN85" i="1"/>
  <c r="KP85" i="1"/>
  <c r="KR85" i="1"/>
  <c r="KQ85" i="1"/>
  <c r="KP78" i="1"/>
  <c r="KN78" i="1"/>
  <c r="KR78" i="1"/>
  <c r="KQ78" i="1"/>
  <c r="KN69" i="1"/>
  <c r="KP69" i="1"/>
  <c r="KR69" i="1"/>
  <c r="KQ69" i="1"/>
  <c r="KN24" i="1"/>
  <c r="KR24" i="1"/>
  <c r="KP24" i="1"/>
  <c r="KQ24" i="1"/>
  <c r="KP50" i="1"/>
  <c r="KN50" i="1"/>
  <c r="KR50" i="1"/>
  <c r="KQ50" i="1"/>
  <c r="KP23" i="1"/>
  <c r="KQ23" i="1"/>
  <c r="KN23" i="1"/>
  <c r="KR23" i="1"/>
  <c r="KP31" i="1"/>
  <c r="KR31" i="1"/>
  <c r="KN31" i="1"/>
  <c r="KQ31" i="1"/>
  <c r="KP90" i="1"/>
  <c r="KN90" i="1"/>
  <c r="KR90" i="1"/>
  <c r="KQ90" i="1"/>
  <c r="KR62" i="1"/>
  <c r="KP62" i="1"/>
  <c r="KN62" i="1"/>
  <c r="KQ62" i="1"/>
  <c r="KN40" i="1"/>
  <c r="KP40" i="1"/>
  <c r="KR40" i="1"/>
  <c r="KQ40" i="1"/>
  <c r="KP54" i="1"/>
  <c r="KN54" i="1"/>
  <c r="KR54" i="1"/>
  <c r="KQ54" i="1"/>
  <c r="KP45" i="1"/>
  <c r="KQ45" i="1"/>
  <c r="KN45" i="1"/>
  <c r="KR45" i="1"/>
  <c r="KP34" i="1"/>
  <c r="KN34" i="1"/>
  <c r="KR34" i="1"/>
  <c r="KQ34" i="1"/>
  <c r="KN55" i="1"/>
  <c r="KQ55" i="1"/>
  <c r="KP55" i="1"/>
  <c r="KR55" i="1"/>
  <c r="KN32" i="1"/>
  <c r="KP32" i="1"/>
  <c r="KR32" i="1"/>
  <c r="KQ32" i="1"/>
  <c r="KR47" i="1"/>
  <c r="KN47" i="1"/>
  <c r="KP47" i="1"/>
  <c r="KQ47"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KE7" i="1" l="1"/>
  <c r="KF7" i="1" s="1"/>
  <c r="KA7" i="1"/>
  <c r="KA6" i="1"/>
  <c r="KA3" i="1"/>
  <c r="KE2" i="1"/>
  <c r="KF2" i="1" s="1"/>
  <c r="KE4" i="1"/>
  <c r="KF4" i="1" s="1"/>
  <c r="KA5" i="1"/>
  <c r="KQ13" i="1"/>
  <c r="KE8" i="1"/>
  <c r="KF8" i="1" s="1"/>
  <c r="KE3" i="1"/>
  <c r="KF3" i="1" s="1"/>
  <c r="KR13" i="1"/>
  <c r="KA8" i="1"/>
  <c r="KA9" i="1"/>
  <c r="KA2" i="1"/>
  <c r="KE9" i="1"/>
  <c r="KF9" i="1" s="1"/>
  <c r="KE6" i="1"/>
  <c r="KF6" i="1" s="1"/>
  <c r="KP13" i="1"/>
  <c r="KA4" i="1"/>
  <c r="KN13" i="1"/>
  <c r="KE5" i="1"/>
  <c r="KF5" i="1" s="1"/>
  <c r="CH13" i="1"/>
  <c r="DQ13" i="1"/>
  <c r="CI13" i="1"/>
  <c r="DP13" i="1"/>
  <c r="CZ13" i="1"/>
  <c r="CY13" i="1"/>
  <c r="KA10" i="1" l="1"/>
  <c r="KE10"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<sst xmlns="http://schemas.openxmlformats.org/spreadsheetml/2006/main" count="6234" uniqueCount="1297">
  <si>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</si>
  <si>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</si>
  <si>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</si>
  <si>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</si>
  <si>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</si>
  <si>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</si>
  <si>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</si>
  <si>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</si>
  <si>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</si>
  <si>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</si>
  <si>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</si>
  <si>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</si>
  <si>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</si>
  <si>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</si>
  <si>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</si>
  <si>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</si>
  <si>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</si>
  <si>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</si>
  <si>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</si>
  <si>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</si>
  <si>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</si>
  <si>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</si>
  <si>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</si>
  <si>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</si>
  <si>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</si>
  <si>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</si>
  <si>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</si>
  <si>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</si>
  <si>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</si>
  <si>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</si>
  <si>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</si>
  <si>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</si>
  <si>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</si>
  <si>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</si>
  <si>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</si>
  <si>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</si>
  <si>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</si>
  <si>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</si>
  <si>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</si>
  <si>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</si>
  <si>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</si>
  <si>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</si>
  <si>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</si>
  <si>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</si>
  <si>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</si>
  <si>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</si>
  <si>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</si>
  <si>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</si>
  <si>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</si>
  <si>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</si>
  <si>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</si>
  <si>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</si>
  <si>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</si>
  <si>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</si>
  <si>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</si>
  <si>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</si>
  <si>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</si>
  <si>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</si>
  <si>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</si>
  <si>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</si>
  <si>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</si>
  <si>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</si>
  <si>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</si>
  <si>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</si>
  <si>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</si>
  <si>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</si>
  <si>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</si>
  <si>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</si>
  <si>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</si>
  <si>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</si>
  <si>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</si>
  <si>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</si>
  <si>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</si>
  <si>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</si>
  <si>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</si>
  <si>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</si>
  <si>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</si>
  <si>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</si>
  <si>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</si>
  <si>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</si>
  <si>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</si>
  <si>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</si>
  <si>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</si>
  <si>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</si>
  <si>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</si>
  <si>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</si>
  <si>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</si>
  <si>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</si>
  <si>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</si>
  <si>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</si>
  <si>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</si>
  <si>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</si>
  <si>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</si>
  <si>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</si>
  <si>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</si>
  <si>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</si>
  <si>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</si>
  <si>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</si>
  <si>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</si>
  <si>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</si>
  <si>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</si>
  <si>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</si>
  <si>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</si>
  <si>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</si>
  <si>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</si>
  <si>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</si>
  <si>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</si>
  <si>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</si>
  <si>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</si>
  <si>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</si>
  <si>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</si>
  <si>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</si>
  <si>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</si>
  <si>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</si>
  <si>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</si>
  <si>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</si>
  <si>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</si>
  <si>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</si>
  <si>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</si>
  <si>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</si>
  <si>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</si>
  <si>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</si>
  <si>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</si>
  <si>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</si>
  <si>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</si>
  <si>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</si>
  <si>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</si>
  <si>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</si>
  <si>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</si>
  <si>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</si>
  <si>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</si>
  <si>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</si>
  <si>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</si>
  <si>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</si>
  <si>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</si>
  <si>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</si>
  <si>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</si>
  <si>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</si>
  <si>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</si>
  <si>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</si>
  <si>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</si>
  <si>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</si>
  <si>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</si>
  <si>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</si>
  <si>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</si>
  <si>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</si>
  <si>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</si>
  <si>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</si>
  <si>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</si>
  <si>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</si>
  <si>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</si>
  <si>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</si>
  <si>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</si>
  <si>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</si>
  <si>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</si>
  <si>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</si>
  <si>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</si>
  <si>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</si>
  <si>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</si>
  <si>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</si>
  <si>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</si>
  <si>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</si>
  <si>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</si>
  <si>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</si>
  <si>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</si>
  <si>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</si>
  <si>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</si>
  <si>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</si>
  <si>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</si>
  <si>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</si>
  <si>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</si>
  <si>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</si>
  <si>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</si>
  <si>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</si>
  <si>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</si>
  <si>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</si>
  <si>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</si>
  <si>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</si>
  <si>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</si>
  <si>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</si>
  <si>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</si>
  <si>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</si>
  <si>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</si>
  <si>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</si>
  <si>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</si>
  <si>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</si>
  <si>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</si>
  <si>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</si>
  <si>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</si>
  <si>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</si>
  <si>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</si>
  <si>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</si>
  <si>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</si>
  <si>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</si>
  <si>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</si>
  <si>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</si>
  <si>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</si>
  <si>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</si>
  <si>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</si>
  <si>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</si>
  <si>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</si>
  <si>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</si>
  <si>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</si>
  <si>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</si>
  <si>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</si>
  <si>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</si>
  <si>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</si>
  <si>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</si>
  <si>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</si>
  <si>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</si>
  <si>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</si>
  <si>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</si>
  <si>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</si>
  <si>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</si>
  <si>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</si>
  <si>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</si>
  <si>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</si>
  <si>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</si>
  <si>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</si>
  <si>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</si>
  <si>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</si>
  <si>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</si>
  <si>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</si>
  <si>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</si>
  <si>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</si>
  <si>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</si>
  <si>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</si>
  <si>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</si>
  <si>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</si>
  <si>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</si>
  <si>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</si>
  <si>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</si>
  <si>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</si>
  <si>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</si>
  <si>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</si>
  <si>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</si>
  <si>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</si>
  <si>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</si>
  <si>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</si>
  <si>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</si>
  <si>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</si>
  <si>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</si>
  <si>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</si>
  <si>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</si>
  <si>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</si>
  <si>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</si>
  <si>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</si>
  <si>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</si>
  <si>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</si>
  <si>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</si>
  <si>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</si>
  <si>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</si>
  <si>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</si>
  <si>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</si>
  <si>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</si>
  <si>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</si>
  <si>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</si>
  <si>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</si>
  <si>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</si>
  <si>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</si>
  <si>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</si>
  <si>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</si>
  <si>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</si>
  <si>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</si>
  <si>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</si>
  <si>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</si>
  <si>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</si>
  <si>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</si>
  <si>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</si>
  <si>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</si>
  <si>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</si>
  <si>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</si>
  <si>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</si>
  <si>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</si>
  <si>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</si>
  <si>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</si>
  <si>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</si>
  <si>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</si>
  <si>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</si>
  <si>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</si>
  <si>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</si>
  <si>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</si>
  <si>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</si>
  <si>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</si>
  <si>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</si>
  <si>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</si>
  <si>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</si>
  <si>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</si>
  <si>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</si>
  <si>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</si>
  <si>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</si>
  <si>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</si>
  <si>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</si>
  <si>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</si>
  <si>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</si>
  <si>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</si>
  <si>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</si>
  <si>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</si>
  <si>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</si>
  <si>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</si>
  <si>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</si>
  <si>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</si>
  <si>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</si>
  <si>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</si>
  <si>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</si>
  <si>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</si>
  <si>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</si>
  <si>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</si>
  <si>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</si>
  <si>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</si>
  <si>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</si>
  <si>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</si>
  <si>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</si>
  <si>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</si>
  <si>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</si>
  <si>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</si>
  <si>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</si>
  <si>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</si>
  <si>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</si>
  <si>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</si>
  <si>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</si>
  <si>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</si>
  <si>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</si>
  <si>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</si>
  <si>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</si>
  <si>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</si>
  <si>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</si>
  <si>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</si>
  <si>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</si>
  <si>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</si>
  <si>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</si>
  <si>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</si>
  <si>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</si>
  <si>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</si>
  <si>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</si>
  <si>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</si>
  <si>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</si>
  <si>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</si>
  <si>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</si>
  <si>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</si>
  <si>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</si>
  <si>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</si>
  <si>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</si>
  <si>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</si>
  <si>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</si>
  <si>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</si>
  <si>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</si>
  <si>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</si>
  <si>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</si>
  <si>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</si>
  <si>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</si>
  <si>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</si>
  <si>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</si>
  <si>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</si>
  <si>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</si>
  <si>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</si>
  <si>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</si>
  <si>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</si>
  <si>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</si>
  <si>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</si>
  <si>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</si>
  <si>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</si>
  <si>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</si>
  <si>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</si>
  <si>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</si>
  <si>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</si>
  <si>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</si>
  <si>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</si>
  <si>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</si>
  <si>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</si>
  <si>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</si>
  <si>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</si>
  <si>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</si>
  <si>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</si>
  <si>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</si>
  <si>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</si>
  <si>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</si>
  <si>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</si>
  <si>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</si>
  <si>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</si>
  <si>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</si>
  <si>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</si>
  <si>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</si>
  <si>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</si>
  <si>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</si>
  <si>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</si>
  <si>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</si>
  <si>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</si>
  <si>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</si>
  <si>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</si>
  <si>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</si>
  <si>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</si>
  <si>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</si>
  <si>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</si>
  <si>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</si>
  <si>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</si>
  <si>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</si>
  <si>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</si>
  <si>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</si>
  <si>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</si>
  <si>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</si>
  <si>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</si>
  <si>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</si>
  <si>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</si>
  <si>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</si>
  <si>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</si>
  <si>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</si>
  <si>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</si>
  <si>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</si>
  <si>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</si>
  <si>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</si>
  <si>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</si>
  <si>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</si>
  <si>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</si>
  <si>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</si>
  <si>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</si>
  <si>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</si>
  <si>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</si>
  <si>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</si>
  <si>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</si>
  <si>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</si>
  <si>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</si>
  <si>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</si>
  <si>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</si>
  <si>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</si>
  <si>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</si>
  <si>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</si>
  <si>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</si>
  <si>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</si>
  <si>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</si>
  <si>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</si>
  <si>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</si>
  <si>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</si>
  <si>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</si>
  <si>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</si>
  <si>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</si>
  <si>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</si>
  <si>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</si>
  <si>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</si>
  <si>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</si>
  <si>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</si>
  <si>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</si>
  <si>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</si>
  <si>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</si>
  <si>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</si>
  <si>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</si>
  <si>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</si>
  <si>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</si>
  <si>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</si>
  <si>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</si>
  <si>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</si>
  <si>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</si>
  <si>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</si>
  <si>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</si>
  <si>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</si>
  <si>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</si>
  <si>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</si>
  <si>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</si>
  <si>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</si>
  <si>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</si>
  <si>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</si>
  <si>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</si>
  <si>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</si>
  <si>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</si>
  <si>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</si>
  <si>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</si>
  <si>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</si>
  <si>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</si>
  <si>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</si>
  <si>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</si>
  <si>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</si>
  <si>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</si>
  <si>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</si>
  <si>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</si>
  <si>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</si>
  <si>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</si>
  <si>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</si>
  <si>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</si>
  <si>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</si>
  <si>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</si>
  <si>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</si>
  <si>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</si>
  <si>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</si>
  <si>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</si>
  <si>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</si>
  <si>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</si>
  <si>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</si>
  <si>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</si>
  <si>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</si>
  <si>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</si>
  <si>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</si>
  <si>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</si>
  <si>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</si>
  <si>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</si>
  <si>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</si>
  <si>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</si>
  <si>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</si>
  <si>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</si>
  <si>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</si>
  <si>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</si>
  <si>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</si>
  <si>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</si>
  <si>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</si>
  <si>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</si>
  <si>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</si>
  <si>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</si>
  <si>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</si>
  <si>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</si>
  <si>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</si>
  <si>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</si>
  <si>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</si>
  <si>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</si>
  <si>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</si>
  <si>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</si>
  <si>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</si>
  <si>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</si>
  <si>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</si>
  <si>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</si>
  <si>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</si>
  <si>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</si>
  <si>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</si>
  <si>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</si>
  <si>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</si>
  <si>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</si>
  <si>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</si>
  <si>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</si>
  <si>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</si>
  <si>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</si>
  <si>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</si>
  <si>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</si>
  <si>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</si>
  <si>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</si>
  <si>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</si>
  <si>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</si>
  <si>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</si>
  <si>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</si>
  <si>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</si>
  <si>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</si>
  <si>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</si>
  <si>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</si>
  <si>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</si>
  <si>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</si>
  <si>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</si>
  <si>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</si>
  <si>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</si>
  <si>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</si>
  <si>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</si>
  <si>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</si>
  <si>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</si>
  <si>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</si>
  <si>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</si>
  <si>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</si>
  <si>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</si>
  <si>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</si>
  <si>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</si>
  <si>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</si>
  <si>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</si>
  <si>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</si>
  <si>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</si>
  <si>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</si>
  <si>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</si>
  <si>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</si>
  <si>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</si>
  <si>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</si>
  <si>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</si>
  <si>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</si>
  <si>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</si>
  <si>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</si>
  <si>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</si>
  <si>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</si>
  <si>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</si>
  <si>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</si>
  <si>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</si>
  <si>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</si>
  <si>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</si>
  <si>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</si>
  <si>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</si>
  <si>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</si>
  <si>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</si>
  <si>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</si>
  <si>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</si>
  <si>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</si>
  <si>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</si>
  <si>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</si>
  <si>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</si>
  <si>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</si>
  <si>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</si>
  <si>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</si>
  <si>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</si>
  <si>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</si>
  <si>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</si>
  <si>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</si>
  <si>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</si>
  <si>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</si>
  <si>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</si>
  <si>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</si>
  <si>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</si>
  <si>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</si>
  <si>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</si>
  <si>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</si>
  <si>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</si>
  <si>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</si>
  <si>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</si>
  <si>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</si>
  <si>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</si>
  <si>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</si>
  <si>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</si>
  <si>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</si>
  <si>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</si>
  <si>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</si>
  <si>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</si>
  <si>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</si>
  <si>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</si>
  <si>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</si>
  <si>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</si>
  <si>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</si>
  <si>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</si>
  <si>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</si>
  <si>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</si>
  <si>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</si>
  <si>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</si>
  <si>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</si>
  <si>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</si>
  <si>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</si>
  <si>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</si>
  <si>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</si>
  <si>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</si>
  <si>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</si>
  <si>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</si>
  <si>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</si>
  <si>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</si>
  <si>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</si>
  <si>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</si>
  <si>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</si>
  <si>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</si>
  <si>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</si>
  <si>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</si>
  <si>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</si>
  <si>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</si>
  <si>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</si>
  <si>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</si>
  <si>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</si>
  <si>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</si>
  <si>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</si>
  <si>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</si>
  <si>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</si>
  <si>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</si>
  <si>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</si>
  <si>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</si>
  <si>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</si>
  <si>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</si>
  <si>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</si>
  <si>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</si>
  <si>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</si>
  <si>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</si>
  <si>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</si>
  <si>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</si>
  <si>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</si>
  <si>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</si>
  <si>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</si>
  <si>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</si>
  <si>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</si>
  <si>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</si>
  <si>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</si>
  <si>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</si>
  <si>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</si>
  <si>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</si>
  <si>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</si>
  <si>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</si>
  <si>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</si>
  <si>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</si>
  <si>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</si>
  <si>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</si>
  <si>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</si>
  <si>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</si>
  <si>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</si>
  <si>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</si>
  <si>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</si>
  <si>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</si>
  <si>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</si>
  <si>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</si>
  <si>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</si>
  <si>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</si>
  <si>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</si>
  <si>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</si>
  <si>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</si>
  <si>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</si>
  <si>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</si>
  <si>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</si>
  <si>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</si>
  <si>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</si>
  <si>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</si>
  <si>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</si>
  <si>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</si>
  <si>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</si>
  <si>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</si>
  <si>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</si>
  <si>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</si>
  <si>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</si>
  <si>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</si>
  <si>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</si>
  <si>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</si>
  <si>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</si>
  <si>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</si>
  <si>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</si>
  <si>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</si>
  <si>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</si>
  <si>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</si>
  <si>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</si>
  <si>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</si>
  <si>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</si>
  <si>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</si>
  <si>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</si>
  <si>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</si>
  <si>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</si>
  <si>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</si>
  <si>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</si>
  <si>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</si>
  <si>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</si>
  <si>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</si>
  <si>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</si>
  <si>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</si>
  <si>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</si>
  <si>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</si>
  <si>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</si>
  <si>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</si>
  <si>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</si>
  <si>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</si>
  <si>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</si>
  <si>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</si>
  <si>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</si>
  <si>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</si>
  <si>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</si>
  <si>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</si>
  <si>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</si>
  <si>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</si>
  <si>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</si>
  <si>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</si>
  <si>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</si>
  <si>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</si>
  <si>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</si>
  <si>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</si>
  <si>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</si>
  <si>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</si>
  <si>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</si>
  <si>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</si>
  <si>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</si>
  <si>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</si>
  <si>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</si>
  <si>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</si>
  <si>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</si>
  <si>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</si>
  <si>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</si>
  <si>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</si>
  <si>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</si>
  <si>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</si>
  <si>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</si>
  <si>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</si>
  <si>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</si>
  <si>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</si>
  <si>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</si>
  <si>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</si>
  <si>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</si>
  <si>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</si>
  <si>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</si>
  <si>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</si>
  <si>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</si>
  <si>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</si>
  <si>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</si>
  <si>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</si>
  <si>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</si>
  <si>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</si>
  <si>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</si>
  <si>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</si>
  <si>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</si>
  <si>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</si>
  <si>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</si>
  <si>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</si>
  <si>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</si>
  <si>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</si>
  <si>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</si>
  <si>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</si>
  <si>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</si>
  <si>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</si>
  <si>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</si>
  <si>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</si>
  <si>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</si>
  <si>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</si>
  <si>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</si>
  <si>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</si>
  <si>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</si>
  <si>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</si>
  <si>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</si>
  <si>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</si>
  <si>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</si>
  <si>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</si>
  <si>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</si>
  <si>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</si>
  <si>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</si>
  <si>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</si>
  <si>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</si>
  <si>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</si>
  <si>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</si>
  <si>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</si>
  <si>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</si>
  <si>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</si>
  <si>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</si>
  <si>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</si>
  <si>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</si>
  <si>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</si>
  <si>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</si>
  <si>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</si>
  <si>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</si>
  <si>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</si>
  <si>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</si>
  <si>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</si>
  <si>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</si>
  <si>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</si>
  <si>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</si>
  <si>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</si>
  <si>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</si>
  <si>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</si>
  <si>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</si>
  <si>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</si>
  <si>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</si>
  <si>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</si>
  <si>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</si>
  <si>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</si>
  <si>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</si>
  <si>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</si>
  <si>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</si>
  <si>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</si>
  <si>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</si>
  <si>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</si>
  <si>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</si>
  <si>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</si>
  <si>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</si>
  <si>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</si>
  <si>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</si>
  <si>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</si>
  <si>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</si>
  <si>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</si>
  <si>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</si>
  <si>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</si>
  <si>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</si>
  <si>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</si>
  <si>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</si>
  <si>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</si>
  <si>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</si>
  <si>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</si>
  <si>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</si>
  <si>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</si>
  <si>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</si>
  <si>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</si>
  <si>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</si>
  <si>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</si>
  <si>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</si>
  <si>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</si>
  <si>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</si>
  <si>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</si>
  <si>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</si>
  <si>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</si>
  <si>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</si>
  <si>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</si>
  <si>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</si>
  <si>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</si>
  <si>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</si>
  <si>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</si>
  <si>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</si>
  <si>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</si>
  <si>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</si>
  <si>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</si>
  <si>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</si>
  <si>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</si>
  <si>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</si>
  <si>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</si>
  <si>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</si>
  <si>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</si>
  <si>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</si>
  <si>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</si>
  <si>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</si>
  <si>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</si>
  <si>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</si>
  <si>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</si>
  <si>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</si>
  <si>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</si>
  <si>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</si>
  <si>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</si>
  <si>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</si>
  <si>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</si>
  <si>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</si>
  <si>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</si>
  <si>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</si>
  <si>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</si>
  <si>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</si>
  <si>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</si>
  <si>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</si>
  <si>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</si>
  <si>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</si>
  <si>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</si>
  <si>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</si>
  <si>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</si>
  <si>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</si>
  <si>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</si>
  <si>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</si>
  <si>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</si>
  <si>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</si>
  <si>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</si>
  <si>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</si>
  <si>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</si>
  <si>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</si>
  <si>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</si>
  <si>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</si>
  <si>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</si>
  <si>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</si>
  <si>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</si>
  <si>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</si>
  <si>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</si>
  <si>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</si>
  <si>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</si>
  <si>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</si>
  <si>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</si>
  <si>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</si>
  <si>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</si>
  <si>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</si>
  <si>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</si>
  <si>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</si>
  <si>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</si>
  <si>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</si>
  <si>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</si>
  <si>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</si>
  <si>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</si>
  <si>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</si>
  <si>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</si>
  <si>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</si>
  <si>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</si>
  <si>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</si>
  <si>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</si>
  <si>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</si>
  <si>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</si>
  <si>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</si>
  <si>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</si>
  <si>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</si>
  <si>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</si>
  <si>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</si>
  <si>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</si>
  <si>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</si>
  <si>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</si>
  <si>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</si>
  <si>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</si>
  <si>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</si>
  <si>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</si>
  <si>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</si>
  <si>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</si>
  <si>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</si>
  <si>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</si>
  <si>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</si>
  <si>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</si>
  <si>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</si>
  <si>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</si>
  <si>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</si>
  <si>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</si>
  <si>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</si>
  <si>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</si>
  <si>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</si>
  <si>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</si>
  <si>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</si>
  <si>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</si>
  <si>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</si>
  <si>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</si>
  <si>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</si>
  <si>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</si>
  <si>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</si>
  <si>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</si>
  <si>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</si>
  <si>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</si>
  <si>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</si>
  <si>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</si>
  <si>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</si>
  <si>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</si>
  <si>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</si>
  <si>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</si>
  <si>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</si>
  <si>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</si>
  <si>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</si>
  <si>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</si>
  <si>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</si>
  <si>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</si>
  <si>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</si>
  <si>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</si>
  <si>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</si>
  <si>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</si>
  <si>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</si>
  <si>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</si>
  <si>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</si>
  <si>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</si>
  <si>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</si>
  <si>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</si>
  <si>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</si>
  <si>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</si>
  <si>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</si>
  <si>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</si>
  <si>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</si>
  <si>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</si>
  <si>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</si>
  <si>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</si>
  <si>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</si>
  <si>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</si>
  <si>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</si>
  <si>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</si>
  <si>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</si>
  <si>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</si>
  <si>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</si>
  <si>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</si>
  <si>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</si>
  <si>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</si>
  <si>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</si>
  <si>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</si>
  <si>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</si>
  <si>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</si>
  <si>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</si>
  <si>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</si>
  <si>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</si>
  <si>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</si>
  <si>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</si>
  <si>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</si>
  <si>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</si>
  <si>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</si>
  <si>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</si>
  <si>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</si>
  <si>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</si>
  <si>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</si>
  <si>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</si>
  <si>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</si>
  <si>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</si>
  <si>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</si>
  <si>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</si>
  <si>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</si>
  <si>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</si>
  <si>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</si>
  <si>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</si>
  <si>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</si>
  <si>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</si>
  <si>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</si>
  <si>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</si>
  <si>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</si>
  <si>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</si>
  <si>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</si>
  <si>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</si>
  <si>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</si>
  <si>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</si>
  <si>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</si>
  <si>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</si>
  <si>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</si>
  <si>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</si>
  <si>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</si>
  <si>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</si>
  <si>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</si>
  <si>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</si>
  <si>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</si>
  <si>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</si>
  <si>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</si>
  <si>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</si>
  <si>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</si>
  <si>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</si>
  <si>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</si>
  <si>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</si>
  <si>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</si>
  <si>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</si>
  <si>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</si>
  <si>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</si>
  <si>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</si>
  <si>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</si>
  <si>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</si>
  <si>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</si>
  <si>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</si>
  <si>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</si>
  <si>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</si>
  <si>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</si>
  <si>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</si>
  <si>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</si>
  <si>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</si>
  <si>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</si>
  <si>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</si>
  <si>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</si>
  <si>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</si>
  <si>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</si>
  <si>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</si>
  <si>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</si>
  <si>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</si>
  <si>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</si>
  <si>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</si>
  <si>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</si>
  <si>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</si>
  <si>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</si>
  <si>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</si>
  <si>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</si>
  <si>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</si>
  <si>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</si>
  <si>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</si>
  <si>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</si>
  <si>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</si>
  <si>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</si>
  <si>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</si>
  <si>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</si>
  <si>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</si>
  <si>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</si>
  <si>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</si>
  <si>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</si>
  <si>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</si>
  <si>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</si>
  <si>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</si>
  <si>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</si>
  <si>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</si>
  <si>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</si>
  <si>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</si>
  <si>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</si>
  <si>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</si>
  <si>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</si>
  <si>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</si>
  <si>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</si>
  <si>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</si>
  <si>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</si>
  <si>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</si>
  <si>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</si>
  <si>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</si>
  <si>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</si>
  <si>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</si>
  <si>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</si>
  <si>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</si>
  <si>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</si>
  <si>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</si>
  <si>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</si>
  <si>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</si>
  <si>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</si>
  <si>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</si>
  <si>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</si>
  <si>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</si>
  <si>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</si>
  <si>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</si>
  <si>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</si>
  <si>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</si>
  <si>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</si>
  <si>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</si>
  <si>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</si>
  <si>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</si>
  <si>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</si>
  <si>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</si>
  <si>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</si>
  <si>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</si>
  <si>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</si>
  <si>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</si>
  <si>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</si>
  <si>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</si>
  <si>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</si>
  <si>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</si>
  <si>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</si>
  <si>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</si>
  <si>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</si>
  <si>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</si>
  <si>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</si>
  <si>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</si>
  <si>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</si>
  <si>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</si>
  <si>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</si>
  <si>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</si>
  <si>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</si>
  <si>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</si>
  <si>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</si>
  <si>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</si>
  <si>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</si>
  <si>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</si>
  <si>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</si>
  <si>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</si>
  <si>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</si>
  <si>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</si>
  <si>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</si>
  <si>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</si>
  <si>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</si>
  <si>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</si>
  <si>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</si>
  <si>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</si>
  <si>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</si>
  <si>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</si>
  <si>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</si>
  <si>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</si>
  <si>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</si>
  <si>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</si>
  <si>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</si>
  <si>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</si>
  <si>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</si>
  <si>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</si>
  <si>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</si>
  <si>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</si>
  <si>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</si>
  <si>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</si>
  <si>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</si>
  <si>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</si>
  <si>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</si>
  <si>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</si>
  <si>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</si>
  <si>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</si>
  <si>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</si>
  <si>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</si>
  <si>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</si>
  <si>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</si>
  <si>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</si>
  <si>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</si>
  <si>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</si>
  <si>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</si>
  <si>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</si>
  <si>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</si>
  <si>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</si>
  <si>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</si>
  <si>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</si>
  <si>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</si>
  <si>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</si>
  <si>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</si>
  <si>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</si>
  <si>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</si>
  <si>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</si>
  <si>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</si>
  <si>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</si>
  <si>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</si>
  <si>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</si>
  <si>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</si>
  <si>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</si>
  <si>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</si>
  <si>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</si>
  <si>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</si>
  <si>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</si>
  <si>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</si>
  <si>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</si>
  <si>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</si>
  <si>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</si>
  <si>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</si>
  <si>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</si>
  <si>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</si>
  <si>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</si>
  <si>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</si>
  <si>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</si>
  <si>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</si>
  <si>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</si>
  <si>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</si>
  <si>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</si>
  <si>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</si>
  <si>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</si>
  <si>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</si>
  <si>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</si>
  <si>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</si>
  <si>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</si>
  <si>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</si>
  <si>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</si>
  <si>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</si>
  <si>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</si>
  <si>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</si>
  <si>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</si>
  <si>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</si>
  <si>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</si>
  <si>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</si>
  <si>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</si>
  <si>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</si>
  <si>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</si>
  <si>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</si>
  <si>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</si>
  <si>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</si>
  <si>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</si>
  <si>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</si>
  <si>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</si>
  <si>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</si>
  <si>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</si>
  <si>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</si>
  <si>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</si>
  <si>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</si>
  <si>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</si>
  <si>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</si>
  <si>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</si>
  <si>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</si>
  <si>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</si>
  <si>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</si>
  <si>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</si>
  <si>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</si>
  <si>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</si>
  <si>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</si>
  <si>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 Run v4size, v4C orders (sig delay), Open futuresATR</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</si>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</sst>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5"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D1" t="str">
            <v>PC2016-06-16 00:00:00</v>
          </cell>
        </row>
        <row r="2">
          <cell r="A2" t="str">
            <v>AC</v>
          </cell>
          <cell r="B2">
            <v>1.66</v>
          </cell>
          <cell r="C2">
            <v>2.9899999999999999E-2</v>
          </cell>
          <cell r="D2">
            <v>-1.6004742145799999E-2</v>
          </cell>
          <cell r="E2">
            <v>-1</v>
          </cell>
          <cell r="F2">
            <v>1.66</v>
          </cell>
        </row>
        <row r="3">
          <cell r="A3" t="str">
            <v>AD</v>
          </cell>
          <cell r="B3">
            <v>0.73470000000000002</v>
          </cell>
          <cell r="C3">
            <v>7.8695985E-3</v>
          </cell>
          <cell r="D3">
            <v>-5.2802599512600003E-3</v>
          </cell>
          <cell r="E3">
            <v>-1</v>
          </cell>
          <cell r="F3">
            <v>0.73470000000000002</v>
          </cell>
        </row>
        <row r="4">
          <cell r="A4" t="str">
            <v>AEX</v>
          </cell>
          <cell r="B4">
            <v>418.5</v>
          </cell>
          <cell r="C4">
            <v>6.2625000000000002</v>
          </cell>
          <cell r="D4">
            <v>-2.14592274678E-3</v>
          </cell>
          <cell r="E4">
            <v>-1</v>
          </cell>
          <cell r="F4">
            <v>418.5</v>
          </cell>
        </row>
        <row r="5">
          <cell r="A5" t="str">
            <v>BO</v>
          </cell>
          <cell r="B5">
            <v>31.85</v>
          </cell>
          <cell r="C5">
            <v>0.66790159950000005</v>
          </cell>
          <cell r="D5">
            <v>-2.5397796817599998E-2</v>
          </cell>
          <cell r="E5">
            <v>-1</v>
          </cell>
          <cell r="F5">
            <v>31.85</v>
          </cell>
        </row>
        <row r="6">
          <cell r="A6" t="str">
            <v>BP</v>
          </cell>
          <cell r="B6">
            <v>1.4216</v>
          </cell>
          <cell r="C6">
            <v>1.47167775E-2</v>
          </cell>
          <cell r="D6">
            <v>2.1854071202E-3</v>
          </cell>
          <cell r="E6">
            <v>1</v>
          </cell>
          <cell r="F6">
            <v>1.4216</v>
          </cell>
        </row>
        <row r="7">
          <cell r="A7" t="str">
            <v>C</v>
          </cell>
          <cell r="B7">
            <v>430.5</v>
          </cell>
          <cell r="C7">
            <v>9.5560137459999996</v>
          </cell>
          <cell r="D7">
            <v>-8.0645161290299992E-3</v>
          </cell>
          <cell r="E7">
            <v>-1</v>
          </cell>
          <cell r="F7">
            <v>430.5</v>
          </cell>
        </row>
        <row r="8">
          <cell r="A8" t="str">
            <v>CC</v>
          </cell>
          <cell r="B8">
            <v>3026</v>
          </cell>
          <cell r="C8">
            <v>58.552166776</v>
          </cell>
          <cell r="D8">
            <v>-2.88831835687E-2</v>
          </cell>
          <cell r="E8">
            <v>-1</v>
          </cell>
          <cell r="F8">
            <v>3026</v>
          </cell>
        </row>
        <row r="9">
          <cell r="A9" t="str">
            <v>CD</v>
          </cell>
          <cell r="B9">
            <v>0.77200000000000002</v>
          </cell>
          <cell r="C9">
            <v>6.5806594999999997E-3</v>
          </cell>
          <cell r="D9">
            <v>-2.8416429863099999E-3</v>
          </cell>
          <cell r="E9">
            <v>-1</v>
          </cell>
          <cell r="F9">
            <v>0.77200000000000002</v>
          </cell>
        </row>
        <row r="10">
          <cell r="A10" t="str">
            <v>CGB</v>
          </cell>
          <cell r="B10">
            <v>147.38</v>
          </cell>
          <cell r="C10">
            <v>0.64330460950000001</v>
          </cell>
          <cell r="D10">
            <v>-7.4581327547599999E-4</v>
          </cell>
          <cell r="E10">
            <v>-1</v>
          </cell>
          <cell r="F10">
            <v>147.38</v>
          </cell>
        </row>
        <row r="11">
          <cell r="A11" t="str">
            <v>CL</v>
          </cell>
          <cell r="B11">
            <v>46.74</v>
          </cell>
          <cell r="C11">
            <v>1.270854505</v>
          </cell>
          <cell r="D11">
            <v>-3.6288659793799999E-2</v>
          </cell>
          <cell r="E11">
            <v>-1</v>
          </cell>
          <cell r="F11">
            <v>46.74</v>
          </cell>
        </row>
        <row r="12">
          <cell r="A12" t="str">
            <v>CT</v>
          </cell>
          <cell r="B12">
            <v>64.930000000000007</v>
          </cell>
          <cell r="C12">
            <v>1.1974131724999999</v>
          </cell>
          <cell r="D12">
            <v>2.0591009116600001E-2</v>
          </cell>
          <cell r="E12">
            <v>1</v>
          </cell>
          <cell r="F12">
            <v>64.930000000000007</v>
          </cell>
        </row>
        <row r="13">
          <cell r="A13" t="str">
            <v>CU</v>
          </cell>
          <cell r="B13">
            <v>1.1275500000000001</v>
          </cell>
          <cell r="C13">
            <v>8.3858844999999994E-3</v>
          </cell>
          <cell r="D13">
            <v>-2.3888520238900001E-3</v>
          </cell>
          <cell r="E13">
            <v>-1</v>
          </cell>
          <cell r="F13">
            <v>1.1275500000000001</v>
          </cell>
        </row>
        <row r="14">
          <cell r="A14" t="str">
            <v>DX</v>
          </cell>
          <cell r="B14">
            <v>94.706000000000003</v>
          </cell>
          <cell r="C14">
            <v>0.60425234699999997</v>
          </cell>
          <cell r="D14">
            <v>2.7460920996999998E-4</v>
          </cell>
          <cell r="E14">
            <v>1</v>
          </cell>
          <cell r="F14">
            <v>94.706000000000003</v>
          </cell>
        </row>
        <row r="15">
          <cell r="A15" t="str">
            <v>EBL</v>
          </cell>
          <cell r="B15">
            <v>165.45</v>
          </cell>
          <cell r="C15">
            <v>0.55462716150000002</v>
          </cell>
          <cell r="D15">
            <v>1.27087872186E-3</v>
          </cell>
          <cell r="E15">
            <v>1</v>
          </cell>
          <cell r="F15">
            <v>165.45</v>
          </cell>
        </row>
        <row r="16">
          <cell r="A16" t="str">
            <v>EBM</v>
          </cell>
          <cell r="B16">
            <v>133.16</v>
          </cell>
          <cell r="C16">
            <v>0.14655117000000001</v>
          </cell>
          <cell r="D16">
            <v>9.0198436560399997E-4</v>
          </cell>
          <cell r="E16">
            <v>1</v>
          </cell>
          <cell r="F16">
            <v>133.16</v>
          </cell>
        </row>
        <row r="17">
          <cell r="A17" t="str">
            <v>EBS</v>
          </cell>
          <cell r="B17">
            <v>111.97</v>
          </cell>
          <cell r="C17">
            <v>3.2489444499999999E-2</v>
          </cell>
          <cell r="D17">
            <v>2.6800071466800003E-4</v>
          </cell>
          <cell r="E17">
            <v>1</v>
          </cell>
          <cell r="F17">
            <v>111.97</v>
          </cell>
        </row>
        <row r="18">
          <cell r="A18" t="str">
            <v>ED</v>
          </cell>
          <cell r="B18">
            <v>99.234999999999999</v>
          </cell>
          <cell r="C18">
            <v>4.1250000000000002E-2</v>
          </cell>
          <cell r="D18">
            <v>1.51179197742E-4</v>
          </cell>
          <cell r="E18">
            <v>1</v>
          </cell>
          <cell r="F18">
            <v>99.234999999999999</v>
          </cell>
        </row>
        <row r="19">
          <cell r="A19" t="str">
            <v>EMD</v>
          </cell>
          <cell r="B19">
            <v>1474.8</v>
          </cell>
          <cell r="C19">
            <v>15.533098134999999</v>
          </cell>
          <cell r="D19">
            <v>-5.4215234480899999E-4</v>
          </cell>
          <cell r="E19">
            <v>-1</v>
          </cell>
          <cell r="F19">
            <v>1474.8</v>
          </cell>
        </row>
        <row r="20">
          <cell r="A20" t="str">
            <v>ES</v>
          </cell>
          <cell r="B20">
            <v>2070.5</v>
          </cell>
          <cell r="C20">
            <v>17.602220346500001</v>
          </cell>
          <cell r="D20">
            <v>3.3922946450200002E-3</v>
          </cell>
          <cell r="E20">
            <v>1</v>
          </cell>
          <cell r="F20">
            <v>2070.5</v>
          </cell>
        </row>
        <row r="21">
          <cell r="A21" t="str">
            <v>FC</v>
          </cell>
          <cell r="B21">
            <v>139.625</v>
          </cell>
          <cell r="C21">
            <v>2.85</v>
          </cell>
          <cell r="D21">
            <v>-4.4563279857400004E-3</v>
          </cell>
          <cell r="E21">
            <v>-1</v>
          </cell>
          <cell r="F21">
            <v>139.625</v>
          </cell>
        </row>
        <row r="22">
          <cell r="A22" t="str">
            <v>FCH</v>
          </cell>
          <cell r="B22">
            <v>4147.5</v>
          </cell>
          <cell r="C22">
            <v>64</v>
          </cell>
          <cell r="D22">
            <v>-4.6796256299499999E-3</v>
          </cell>
          <cell r="E22">
            <v>-1</v>
          </cell>
          <cell r="F22">
            <v>4147.5</v>
          </cell>
        </row>
        <row r="23">
          <cell r="A23" t="str">
            <v>FDX</v>
          </cell>
          <cell r="B23">
            <v>9569</v>
          </cell>
          <cell r="C23">
            <v>161.125</v>
          </cell>
          <cell r="D23">
            <v>-5.8698249441600002E-3</v>
          </cell>
          <cell r="E23">
            <v>-1</v>
          </cell>
          <cell r="F23">
            <v>9569</v>
          </cell>
        </row>
        <row r="24">
          <cell r="A24" t="str">
            <v>FEI</v>
          </cell>
          <cell r="B24">
            <v>100.29</v>
          </cell>
          <cell r="C24">
            <v>0.01</v>
          </cell>
          <cell r="D24">
            <v>4.9857904971E-5</v>
          </cell>
          <cell r="E24">
            <v>1</v>
          </cell>
          <cell r="F24">
            <v>100.29</v>
          </cell>
        </row>
        <row r="25">
          <cell r="A25" t="str">
            <v>FFI</v>
          </cell>
          <cell r="B25">
            <v>5905.5</v>
          </cell>
          <cell r="C25">
            <v>79.023723484499996</v>
          </cell>
          <cell r="D25">
            <v>-2.7591973244799999E-3</v>
          </cell>
          <cell r="E25">
            <v>-1</v>
          </cell>
          <cell r="F25">
            <v>5905.5</v>
          </cell>
        </row>
        <row r="26">
          <cell r="A26" t="str">
            <v>FLG</v>
          </cell>
          <cell r="B26">
            <v>126.43</v>
          </cell>
          <cell r="C26">
            <v>0.58421662050000001</v>
          </cell>
          <cell r="D26">
            <v>1.74312653514E-3</v>
          </cell>
          <cell r="E26">
            <v>1</v>
          </cell>
          <cell r="F26">
            <v>126.43</v>
          </cell>
        </row>
        <row r="27">
          <cell r="A27" t="str">
            <v>FSS</v>
          </cell>
          <cell r="B27">
            <v>99.5</v>
          </cell>
          <cell r="C27">
            <v>2.7E-2</v>
          </cell>
          <cell r="D27">
            <v>1.00512614333E-4</v>
          </cell>
          <cell r="E27">
            <v>1</v>
          </cell>
          <cell r="F27">
            <v>99.5</v>
          </cell>
        </row>
        <row r="28">
          <cell r="A28" t="str">
            <v>FV</v>
          </cell>
          <cell r="B28">
            <v>121.7109375</v>
          </cell>
          <cell r="C28">
            <v>0.29668143499999999</v>
          </cell>
          <cell r="D28">
            <v>8.9945390298699999E-4</v>
          </cell>
          <cell r="E28">
            <v>1</v>
          </cell>
          <cell r="F28">
            <v>121.7109375</v>
          </cell>
        </row>
        <row r="29">
          <cell r="A29" t="str">
            <v>GC</v>
          </cell>
          <cell r="B29">
            <v>1298.4000000000001</v>
          </cell>
          <cell r="C29">
            <v>16.815891486000002</v>
          </cell>
          <cell r="D29">
            <v>7.8397888690500007E-3</v>
          </cell>
          <cell r="E29">
            <v>1</v>
          </cell>
          <cell r="F29">
            <v>1298.4000000000001</v>
          </cell>
        </row>
        <row r="30">
          <cell r="A30" t="str">
            <v>HCM</v>
          </cell>
          <cell r="B30">
            <v>8233</v>
          </cell>
          <cell r="C30">
            <v>167.30078740100001</v>
          </cell>
          <cell r="D30">
            <v>-1.6367980884099999E-2</v>
          </cell>
          <cell r="E30">
            <v>-1</v>
          </cell>
          <cell r="F30">
            <v>8233</v>
          </cell>
        </row>
        <row r="31">
          <cell r="A31" t="str">
            <v>HG</v>
          </cell>
          <cell r="B31">
            <v>204.8</v>
          </cell>
          <cell r="C31">
            <v>4.1825000000000001</v>
          </cell>
          <cell r="D31">
            <v>-2.0564323290300002E-2</v>
          </cell>
          <cell r="E31">
            <v>-1</v>
          </cell>
          <cell r="F31">
            <v>204.8</v>
          </cell>
        </row>
        <row r="32">
          <cell r="A32" t="str">
            <v>HIC</v>
          </cell>
          <cell r="B32">
            <v>19871</v>
          </cell>
          <cell r="C32">
            <v>327.94621842700002</v>
          </cell>
          <cell r="D32">
            <v>-1.96358971829E-2</v>
          </cell>
          <cell r="E32">
            <v>-1</v>
          </cell>
          <cell r="F32">
            <v>19871</v>
          </cell>
        </row>
        <row r="33">
          <cell r="A33" t="str">
            <v>HO</v>
          </cell>
          <cell r="B33">
            <v>1.4229000000000001</v>
          </cell>
          <cell r="C33">
            <v>3.5880000000000002E-2</v>
          </cell>
          <cell r="D33">
            <v>-3.7149817295999997E-2</v>
          </cell>
          <cell r="E33">
            <v>-1</v>
          </cell>
          <cell r="F33">
            <v>1.4229000000000001</v>
          </cell>
        </row>
        <row r="34">
          <cell r="A34" t="str">
            <v>JY</v>
          </cell>
          <cell r="B34">
            <v>0.96194999999999997</v>
          </cell>
          <cell r="C34">
            <v>9.4940570000000002E-3</v>
          </cell>
          <cell r="D34">
            <v>1.62696106915E-2</v>
          </cell>
          <cell r="E34">
            <v>1</v>
          </cell>
          <cell r="F34">
            <v>0.96194999999999997</v>
          </cell>
        </row>
        <row r="35">
          <cell r="A35" t="str">
            <v>KC</v>
          </cell>
          <cell r="B35">
            <v>141.44999999999999</v>
          </cell>
          <cell r="C35">
            <v>4.0464877699999997</v>
          </cell>
          <cell r="D35">
            <v>9.6359743040700004E-3</v>
          </cell>
          <cell r="E35">
            <v>1</v>
          </cell>
          <cell r="F35">
            <v>141.44999999999999</v>
          </cell>
        </row>
        <row r="36">
          <cell r="A36" t="str">
            <v>KW</v>
          </cell>
          <cell r="B36">
            <v>468.5</v>
          </cell>
          <cell r="C36">
            <v>11.6416598245</v>
          </cell>
          <cell r="D36">
            <v>-1.26448893572E-2</v>
          </cell>
          <cell r="E36">
            <v>-1</v>
          </cell>
          <cell r="F36">
            <v>468.5</v>
          </cell>
        </row>
        <row r="37">
          <cell r="A37" t="str">
            <v>LB</v>
          </cell>
          <cell r="B37">
            <v>301.8</v>
          </cell>
          <cell r="C37">
            <v>7.1749999999999998</v>
          </cell>
          <cell r="D37">
            <v>1.3091641490399999E-2</v>
          </cell>
          <cell r="E37">
            <v>1</v>
          </cell>
          <cell r="F37">
            <v>301.8</v>
          </cell>
        </row>
        <row r="38">
          <cell r="A38" t="str">
            <v>LC</v>
          </cell>
          <cell r="B38">
            <v>113.35</v>
          </cell>
          <cell r="C38">
            <v>2.1062500000000002</v>
          </cell>
          <cell r="D38">
            <v>-1.9810697776800001E-3</v>
          </cell>
          <cell r="E38">
            <v>-1</v>
          </cell>
          <cell r="F38">
            <v>113.35</v>
          </cell>
        </row>
        <row r="39">
          <cell r="A39" t="str">
            <v>LCO</v>
          </cell>
          <cell r="B39">
            <v>48.9</v>
          </cell>
          <cell r="C39">
            <v>1.17</v>
          </cell>
          <cell r="D39">
            <v>-3.3596837944700003E-2</v>
          </cell>
          <cell r="E39">
            <v>-1</v>
          </cell>
          <cell r="F39">
            <v>48.9</v>
          </cell>
        </row>
        <row r="40">
          <cell r="A40" t="str">
            <v>LGO</v>
          </cell>
          <cell r="B40">
            <v>426.5</v>
          </cell>
          <cell r="C40">
            <v>11.673034103999999</v>
          </cell>
          <cell r="D40">
            <v>-3.9414414414400002E-2</v>
          </cell>
          <cell r="E40">
            <v>-1</v>
          </cell>
          <cell r="F40">
            <v>426.5</v>
          </cell>
        </row>
        <row r="41">
          <cell r="A41" t="str">
            <v>LH</v>
          </cell>
          <cell r="B41">
            <v>89.5</v>
          </cell>
          <cell r="C41">
            <v>1.3991284829999999</v>
          </cell>
          <cell r="D41">
            <v>7.8828828828800008E-3</v>
          </cell>
          <cell r="E41">
            <v>1</v>
          </cell>
          <cell r="F41">
            <v>89.5</v>
          </cell>
        </row>
        <row r="42">
          <cell r="A42" t="str">
            <v>LRC</v>
          </cell>
          <cell r="B42">
            <v>1648</v>
          </cell>
          <cell r="C42">
            <v>29.309435133000001</v>
          </cell>
          <cell r="D42">
            <v>1.2150668286799999E-3</v>
          </cell>
          <cell r="E42">
            <v>1</v>
          </cell>
          <cell r="F42">
            <v>1648</v>
          </cell>
        </row>
        <row r="43">
          <cell r="A43" t="str">
            <v>LSU</v>
          </cell>
          <cell r="B43">
            <v>532.20000000000005</v>
          </cell>
          <cell r="C43">
            <v>11.54</v>
          </cell>
          <cell r="D43">
            <v>-5.2336448598100001E-3</v>
          </cell>
          <cell r="E43">
            <v>-1</v>
          </cell>
          <cell r="F43">
            <v>532.20000000000005</v>
          </cell>
        </row>
        <row r="44">
          <cell r="A44" t="str">
            <v>MEM</v>
          </cell>
          <cell r="B44">
            <v>799.7</v>
          </cell>
          <cell r="C44">
            <v>11.721290044</v>
          </cell>
          <cell r="D44">
            <v>-3.9855523726500001E-3</v>
          </cell>
          <cell r="E44">
            <v>-1</v>
          </cell>
          <cell r="F44">
            <v>799.7</v>
          </cell>
        </row>
        <row r="45">
          <cell r="A45" t="str">
            <v>MFX</v>
          </cell>
          <cell r="B45">
            <v>8214.7000000000007</v>
          </cell>
          <cell r="C45">
            <v>160.72</v>
          </cell>
          <cell r="D45">
            <v>-5.0144741463899996E-3</v>
          </cell>
          <cell r="E45">
            <v>-1</v>
          </cell>
          <cell r="F45">
            <v>8214.7000000000007</v>
          </cell>
        </row>
        <row r="46">
          <cell r="A46" t="str">
            <v>MP</v>
          </cell>
          <cell r="B46">
            <v>5.2330000000000002E-2</v>
          </cell>
          <cell r="C46">
            <v>6.0962400000000002E-4</v>
          </cell>
          <cell r="D46">
            <v>-4.1864890580399997E-3</v>
          </cell>
          <cell r="E46">
            <v>-1</v>
          </cell>
          <cell r="F46">
            <v>5.2330000000000002E-2</v>
          </cell>
        </row>
        <row r="47">
          <cell r="A47" t="str">
            <v>MW</v>
          </cell>
          <cell r="B47">
            <v>538.75</v>
          </cell>
          <cell r="C47">
            <v>9.3836324985000008</v>
          </cell>
          <cell r="D47">
            <v>-2.3562676693600001E-3</v>
          </cell>
          <cell r="E47">
            <v>-1</v>
          </cell>
          <cell r="F47">
            <v>538.75</v>
          </cell>
        </row>
        <row r="48">
          <cell r="A48" t="str">
            <v>NE</v>
          </cell>
          <cell r="B48">
            <v>0.70099999999999996</v>
          </cell>
          <cell r="C48">
            <v>7.7456805000000002E-3</v>
          </cell>
          <cell r="D48">
            <v>7.1377587437499996E-4</v>
          </cell>
          <cell r="E48">
            <v>1</v>
          </cell>
          <cell r="F48">
            <v>0.70099999999999996</v>
          </cell>
        </row>
        <row r="49">
          <cell r="A49" t="str">
            <v>NG</v>
          </cell>
          <cell r="B49">
            <v>2.6520000000000001</v>
          </cell>
          <cell r="C49">
            <v>8.0221984999999996E-2</v>
          </cell>
          <cell r="D49">
            <v>-9.3388121030999992E-3</v>
          </cell>
          <cell r="E49">
            <v>-1</v>
          </cell>
          <cell r="F49">
            <v>2.6520000000000001</v>
          </cell>
        </row>
        <row r="50">
          <cell r="A50" t="str">
            <v>NIY</v>
          </cell>
          <cell r="B50">
            <v>15565</v>
          </cell>
          <cell r="C50">
            <v>331.27017849700002</v>
          </cell>
          <cell r="D50">
            <v>-1.89095493224E-2</v>
          </cell>
          <cell r="E50">
            <v>-1</v>
          </cell>
          <cell r="F50">
            <v>15565</v>
          </cell>
        </row>
        <row r="51">
          <cell r="A51" t="str">
            <v>NQ</v>
          </cell>
          <cell r="B51">
            <v>4416.75</v>
          </cell>
          <cell r="C51">
            <v>43.524738683499997</v>
          </cell>
          <cell r="D51">
            <v>2.5536261491299998E-3</v>
          </cell>
          <cell r="E51">
            <v>1</v>
          </cell>
          <cell r="F51">
            <v>4416.75</v>
          </cell>
        </row>
        <row r="52">
          <cell r="A52" t="str">
            <v>O</v>
          </cell>
          <cell r="B52">
            <v>204.5</v>
          </cell>
          <cell r="C52">
            <v>5.0374999999999996</v>
          </cell>
          <cell r="D52">
            <v>0</v>
          </cell>
          <cell r="E52">
            <v>1</v>
          </cell>
          <cell r="F52">
            <v>204.5</v>
          </cell>
        </row>
        <row r="53">
          <cell r="A53" t="str">
            <v>OJ</v>
          </cell>
          <cell r="B53">
            <v>166.05</v>
          </cell>
          <cell r="C53">
            <v>4.5</v>
          </cell>
          <cell r="D53">
            <v>2.2475369458100001E-2</v>
          </cell>
          <cell r="E53">
            <v>1</v>
          </cell>
          <cell r="F53">
            <v>166.05</v>
          </cell>
        </row>
        <row r="54">
          <cell r="A54" t="str">
            <v>PA</v>
          </cell>
          <cell r="B54">
            <v>534.95000000000005</v>
          </cell>
          <cell r="C54">
            <v>15.837144948500001</v>
          </cell>
          <cell r="D54">
            <v>4.5066190968000002E-3</v>
          </cell>
          <cell r="E54">
            <v>1</v>
          </cell>
          <cell r="F54">
            <v>534.95000000000005</v>
          </cell>
        </row>
        <row r="55">
          <cell r="A55" t="str">
            <v>PL</v>
          </cell>
          <cell r="B55">
            <v>978.3</v>
          </cell>
          <cell r="C55">
            <v>19.36</v>
          </cell>
          <cell r="D55">
            <v>3.5904800984799998E-3</v>
          </cell>
          <cell r="E55">
            <v>1</v>
          </cell>
          <cell r="F55">
            <v>978.3</v>
          </cell>
        </row>
        <row r="56">
          <cell r="A56" t="str">
            <v>RB</v>
          </cell>
          <cell r="B56">
            <v>1.4784999999999999</v>
          </cell>
          <cell r="C56">
            <v>4.2715606000000003E-2</v>
          </cell>
          <cell r="D56">
            <v>-2.4044223437600001E-2</v>
          </cell>
          <cell r="E56">
            <v>-1</v>
          </cell>
          <cell r="F56">
            <v>1.4784999999999999</v>
          </cell>
        </row>
        <row r="57">
          <cell r="A57" t="str">
            <v>RR</v>
          </cell>
          <cell r="B57">
            <v>11.585000000000001</v>
          </cell>
          <cell r="C57">
            <v>0.28755360349999998</v>
          </cell>
          <cell r="D57">
            <v>-2.62591473644E-2</v>
          </cell>
          <cell r="E57">
            <v>-1</v>
          </cell>
          <cell r="F57">
            <v>11.585000000000001</v>
          </cell>
        </row>
        <row r="58">
          <cell r="A58" t="str">
            <v>RS</v>
          </cell>
          <cell r="B58">
            <v>515</v>
          </cell>
          <cell r="C58">
            <v>8.7153094180000004</v>
          </cell>
          <cell r="D58">
            <v>-1.9607843137300001E-2</v>
          </cell>
          <cell r="E58">
            <v>-1</v>
          </cell>
          <cell r="F58">
            <v>515</v>
          </cell>
        </row>
        <row r="59">
          <cell r="A59" t="str">
            <v>S</v>
          </cell>
          <cell r="B59">
            <v>1119.25</v>
          </cell>
          <cell r="C59">
            <v>27.582557397999999</v>
          </cell>
          <cell r="D59">
            <v>-1.69082125604E-2</v>
          </cell>
          <cell r="E59">
            <v>-1</v>
          </cell>
          <cell r="F59">
            <v>1119.25</v>
          </cell>
        </row>
        <row r="60">
          <cell r="A60" t="str">
            <v>SB</v>
          </cell>
          <cell r="B60">
            <v>19.760000000000002</v>
          </cell>
          <cell r="C60">
            <v>0.55948929150000004</v>
          </cell>
          <cell r="D60">
            <v>-4.5340050377800003E-3</v>
          </cell>
          <cell r="E60">
            <v>-1</v>
          </cell>
          <cell r="F60">
            <v>19.760000000000002</v>
          </cell>
        </row>
        <row r="61">
          <cell r="A61" t="str">
            <v>SF</v>
          </cell>
          <cell r="B61">
            <v>1.0423</v>
          </cell>
          <cell r="C61">
            <v>6.9047034999999996E-3</v>
          </cell>
          <cell r="D61">
            <v>-3.4420116646000001E-3</v>
          </cell>
          <cell r="E61">
            <v>-1</v>
          </cell>
          <cell r="F61">
            <v>1.0423</v>
          </cell>
        </row>
        <row r="62">
          <cell r="A62" t="str">
            <v>SI</v>
          </cell>
          <cell r="B62">
            <v>1760.7</v>
          </cell>
          <cell r="C62">
            <v>30.945</v>
          </cell>
          <cell r="D62">
            <v>5.9418385419599999E-3</v>
          </cell>
          <cell r="E62">
            <v>1</v>
          </cell>
          <cell r="F62">
            <v>1760.7</v>
          </cell>
        </row>
        <row r="63">
          <cell r="A63" t="str">
            <v>SIN</v>
          </cell>
          <cell r="B63">
            <v>8154</v>
          </cell>
          <cell r="C63">
            <v>93.547659397000004</v>
          </cell>
          <cell r="D63">
            <v>-7.06283487579E-3</v>
          </cell>
          <cell r="E63">
            <v>-1</v>
          </cell>
          <cell r="F63">
            <v>8154</v>
          </cell>
        </row>
        <row r="64">
          <cell r="A64" t="str">
            <v>SJB</v>
          </cell>
          <cell r="B64">
            <v>152.66</v>
          </cell>
          <cell r="C64">
            <v>0.1869325755</v>
          </cell>
          <cell r="D64">
            <v>-4.5832514895599997E-4</v>
          </cell>
          <cell r="E64">
            <v>-1</v>
          </cell>
          <cell r="F64">
            <v>152.66</v>
          </cell>
        </row>
        <row r="65">
          <cell r="A65" t="str">
            <v>SM</v>
          </cell>
          <cell r="B65">
            <v>394.6</v>
          </cell>
          <cell r="C65">
            <v>13.491976004</v>
          </cell>
          <cell r="D65">
            <v>-1.76748817526E-2</v>
          </cell>
          <cell r="E65">
            <v>-1</v>
          </cell>
          <cell r="F65">
            <v>394.6</v>
          </cell>
        </row>
        <row r="66">
          <cell r="A66" t="str">
            <v>SMI</v>
          </cell>
          <cell r="B66">
            <v>7578</v>
          </cell>
          <cell r="C66">
            <v>103.85501379999999</v>
          </cell>
          <cell r="D66">
            <v>-1.20747857694E-2</v>
          </cell>
          <cell r="E66">
            <v>-1</v>
          </cell>
          <cell r="F66">
            <v>7578</v>
          </cell>
        </row>
        <row r="67">
          <cell r="A67" t="str">
            <v>SSG</v>
          </cell>
          <cell r="B67">
            <v>304.95</v>
          </cell>
          <cell r="C67">
            <v>4.0176649539999998</v>
          </cell>
          <cell r="D67">
            <v>-8.6150845253600006E-3</v>
          </cell>
          <cell r="E67">
            <v>-1</v>
          </cell>
          <cell r="F67">
            <v>304.95</v>
          </cell>
        </row>
        <row r="68">
          <cell r="A68" t="str">
            <v>STW</v>
          </cell>
          <cell r="B68">
            <v>311</v>
          </cell>
          <cell r="C68">
            <v>4.7436108470000002</v>
          </cell>
          <cell r="D68">
            <v>-1.67562440721E-2</v>
          </cell>
          <cell r="E68">
            <v>-1</v>
          </cell>
          <cell r="F68">
            <v>311</v>
          </cell>
        </row>
        <row r="69">
          <cell r="A69" t="str">
            <v>SXE</v>
          </cell>
          <cell r="B69">
            <v>2811</v>
          </cell>
          <cell r="C69">
            <v>50.567965981999997</v>
          </cell>
          <cell r="D69">
            <v>-3.8828097430000002E-3</v>
          </cell>
          <cell r="E69">
            <v>-1</v>
          </cell>
          <cell r="F69">
            <v>2811</v>
          </cell>
        </row>
        <row r="70">
          <cell r="A70" t="str">
            <v>TF</v>
          </cell>
          <cell r="B70">
            <v>1145</v>
          </cell>
          <cell r="C70">
            <v>13.886439572</v>
          </cell>
          <cell r="D70">
            <v>6.9917846530299997E-4</v>
          </cell>
          <cell r="E70">
            <v>1</v>
          </cell>
          <cell r="F70">
            <v>1145</v>
          </cell>
        </row>
        <row r="71">
          <cell r="A71" t="str">
            <v>TU</v>
          </cell>
          <cell r="B71">
            <v>109.4375</v>
          </cell>
          <cell r="C71">
            <v>0.1140375215</v>
          </cell>
          <cell r="D71">
            <v>0</v>
          </cell>
          <cell r="E71">
            <v>1</v>
          </cell>
          <cell r="F71">
            <v>109.4375</v>
          </cell>
        </row>
        <row r="72">
          <cell r="A72" t="str">
            <v>TY</v>
          </cell>
          <cell r="B72">
            <v>132.28125</v>
          </cell>
          <cell r="C72">
            <v>0.46399478599999999</v>
          </cell>
          <cell r="D72">
            <v>1.53791553295E-3</v>
          </cell>
          <cell r="E72">
            <v>1</v>
          </cell>
          <cell r="F72">
            <v>132.28125</v>
          </cell>
        </row>
        <row r="73">
          <cell r="A73" t="str">
            <v>US</v>
          </cell>
          <cell r="B73">
            <v>170.1875</v>
          </cell>
          <cell r="C73">
            <v>1.2383629705000001</v>
          </cell>
          <cell r="D73">
            <v>5.7248384118200003E-3</v>
          </cell>
          <cell r="E73">
            <v>1</v>
          </cell>
          <cell r="F73">
            <v>170.1875</v>
          </cell>
        </row>
        <row r="74">
          <cell r="A74" t="str">
            <v>VX</v>
          </cell>
          <cell r="B74">
            <v>20.024999999999999</v>
          </cell>
          <cell r="C74">
            <v>1.1282863089999999</v>
          </cell>
          <cell r="D74">
            <v>-2.6731470230900001E-2</v>
          </cell>
          <cell r="E74">
            <v>-1</v>
          </cell>
          <cell r="F74">
            <v>20.024999999999999</v>
          </cell>
        </row>
        <row r="75">
          <cell r="A75" t="str">
            <v>W</v>
          </cell>
          <cell r="B75">
            <v>484.75</v>
          </cell>
          <cell r="C75">
            <v>12.7986780095</v>
          </cell>
          <cell r="D75">
            <v>-9.7037793666999994E-3</v>
          </cell>
          <cell r="E75">
            <v>-1</v>
          </cell>
          <cell r="F75">
            <v>484.75</v>
          </cell>
        </row>
        <row r="76">
          <cell r="A76" t="str">
            <v>YA</v>
          </cell>
          <cell r="B76">
            <v>5074</v>
          </cell>
          <cell r="C76">
            <v>61.188015413499997</v>
          </cell>
          <cell r="D76">
            <v>6.3990692271600003E-3</v>
          </cell>
          <cell r="E76">
            <v>1</v>
          </cell>
          <cell r="F76">
            <v>5074</v>
          </cell>
        </row>
        <row r="77">
          <cell r="A77" t="str">
            <v>YB</v>
          </cell>
          <cell r="B77">
            <v>98.12</v>
          </cell>
          <cell r="C77">
            <v>3.2500000000000001E-2</v>
          </cell>
          <cell r="D77">
            <v>2.03873598369E-4</v>
          </cell>
          <cell r="E77">
            <v>1</v>
          </cell>
          <cell r="F77">
            <v>98.12</v>
          </cell>
        </row>
        <row r="78">
          <cell r="A78" t="str">
            <v>YM</v>
          </cell>
          <cell r="B78">
            <v>17643</v>
          </cell>
          <cell r="C78">
            <v>147.42986512499999</v>
          </cell>
          <cell r="D78">
            <v>5.1845943482200004E-3</v>
          </cell>
          <cell r="E78">
            <v>1</v>
          </cell>
          <cell r="F78">
            <v>17643</v>
          </cell>
        </row>
        <row r="79">
          <cell r="A79" t="str">
            <v>YT2</v>
          </cell>
          <cell r="B79">
            <v>98.54</v>
          </cell>
          <cell r="C79">
            <v>5.9037723E-2</v>
          </cell>
          <cell r="D79">
            <v>5.5846067929099996E-4</v>
          </cell>
          <cell r="E79">
            <v>1</v>
          </cell>
          <cell r="F79">
            <v>98.54</v>
          </cell>
        </row>
        <row r="80">
          <cell r="A80" t="str">
            <v>YT3</v>
          </cell>
          <cell r="B80">
            <v>97.984999999999999</v>
          </cell>
          <cell r="C80">
            <v>6.1342419000000002E-2</v>
          </cell>
          <cell r="D80">
            <v>6.9446572096800005E-4</v>
          </cell>
          <cell r="E80">
            <v>1</v>
          </cell>
          <cell r="F80">
            <v>97.984999999999999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Close2016.06.16 20:00</v>
          </cell>
          <cell r="C1" t="str">
            <v>ATR20</v>
          </cell>
        </row>
        <row r="2">
          <cell r="B2">
            <v>1.0444800000000001</v>
          </cell>
          <cell r="C2">
            <v>3.8679999999999999E-3</v>
          </cell>
        </row>
        <row r="3">
          <cell r="B3">
            <v>1.92835</v>
          </cell>
          <cell r="C3">
            <v>9.1470000000000006E-3</v>
          </cell>
        </row>
        <row r="4">
          <cell r="B4">
            <v>76.741</v>
          </cell>
          <cell r="C4">
            <v>0.52959999999999996</v>
          </cell>
        </row>
        <row r="5">
          <cell r="B5">
            <v>0.71030000000000004</v>
          </cell>
          <cell r="C5">
            <v>3.3774999999999999E-3</v>
          </cell>
        </row>
        <row r="6">
          <cell r="B6">
            <v>0.73619000000000001</v>
          </cell>
          <cell r="C6">
            <v>3.4234999999999999E-3</v>
          </cell>
        </row>
        <row r="7">
          <cell r="B7">
            <v>0.95457000000000003</v>
          </cell>
          <cell r="C7">
            <v>3.483E-3</v>
          </cell>
        </row>
        <row r="8">
          <cell r="B8">
            <v>0.91283000000000003</v>
          </cell>
          <cell r="C8">
            <v>3.9674999999999997E-3</v>
          </cell>
        </row>
        <row r="9">
          <cell r="B9">
            <v>0.74392000000000003</v>
          </cell>
          <cell r="C9">
            <v>3.0184999999999999E-3</v>
          </cell>
        </row>
        <row r="10">
          <cell r="B10">
            <v>0.67945999999999995</v>
          </cell>
          <cell r="C10">
            <v>3.7785000000000002E-3</v>
          </cell>
        </row>
        <row r="11">
          <cell r="B11">
            <v>2.01491</v>
          </cell>
          <cell r="C11">
            <v>1.07055E-2</v>
          </cell>
        </row>
        <row r="12">
          <cell r="B12">
            <v>1.37032</v>
          </cell>
          <cell r="C12">
            <v>7.1444999999999998E-3</v>
          </cell>
        </row>
        <row r="13">
          <cell r="B13">
            <v>1.42021</v>
          </cell>
          <cell r="C13">
            <v>6.6825000000000001E-3</v>
          </cell>
        </row>
        <row r="14">
          <cell r="B14">
            <v>148.041</v>
          </cell>
          <cell r="C14">
            <v>1.0810500000000001</v>
          </cell>
        </row>
        <row r="15">
          <cell r="B15">
            <v>1.8412299999999999</v>
          </cell>
          <cell r="C15">
            <v>8.0759999999999998E-3</v>
          </cell>
        </row>
        <row r="16">
          <cell r="B16">
            <v>1.5925</v>
          </cell>
          <cell r="C16">
            <v>7.3949999999999997E-3</v>
          </cell>
        </row>
        <row r="17">
          <cell r="B17">
            <v>1.52406</v>
          </cell>
          <cell r="C17">
            <v>5.8935000000000003E-3</v>
          </cell>
        </row>
        <row r="18">
          <cell r="B18">
            <v>1.4551400000000001</v>
          </cell>
          <cell r="C18">
            <v>5.1824999999999996E-3</v>
          </cell>
        </row>
        <row r="19">
          <cell r="B19">
            <v>117.005</v>
          </cell>
          <cell r="C19">
            <v>0.61370000000000002</v>
          </cell>
        </row>
        <row r="20">
          <cell r="B20">
            <v>1.0829899999999999</v>
          </cell>
          <cell r="C20">
            <v>2.8800000000000002E-3</v>
          </cell>
        </row>
        <row r="21">
          <cell r="B21">
            <v>0.79003999999999996</v>
          </cell>
          <cell r="C21">
            <v>3.5349999999999999E-3</v>
          </cell>
        </row>
        <row r="22">
          <cell r="B22">
            <v>1.1224099999999999</v>
          </cell>
          <cell r="C22">
            <v>3.7204999999999998E-3</v>
          </cell>
        </row>
        <row r="23">
          <cell r="B23">
            <v>80.375</v>
          </cell>
          <cell r="C23">
            <v>0.50549999999999995</v>
          </cell>
        </row>
        <row r="24">
          <cell r="B24">
            <v>73.429000000000002</v>
          </cell>
          <cell r="C24">
            <v>0.51029999999999998</v>
          </cell>
        </row>
        <row r="25">
          <cell r="B25">
            <v>108.017</v>
          </cell>
          <cell r="C25">
            <v>0.54544999999999999</v>
          </cell>
        </row>
        <row r="26">
          <cell r="B26">
            <v>0.70426999999999995</v>
          </cell>
          <cell r="C26">
            <v>3.5595000000000002E-3</v>
          </cell>
        </row>
        <row r="27">
          <cell r="B27">
            <v>0.96482999999999997</v>
          </cell>
          <cell r="C27">
            <v>3.1129999999999999E-3</v>
          </cell>
        </row>
        <row r="28">
          <cell r="B28">
            <v>1.2965100000000001</v>
          </cell>
          <cell r="C28">
            <v>4.6255000000000003E-3</v>
          </cell>
        </row>
        <row r="29">
          <cell r="B29">
            <v>104.244</v>
          </cell>
          <cell r="C29">
            <v>0.44555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12" sqref="A12"/>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42538</v>
      </c>
      <c r="B1" t="s">
        <v>1225</v>
      </c>
    </row>
    <row r="2" spans="1:4" x14ac:dyDescent="0.25">
      <c r="A2" t="str">
        <f>MARGIN!G11</f>
        <v>Close2016.06.16 20:00</v>
      </c>
      <c r="B2">
        <v>1</v>
      </c>
      <c r="C2" t="s">
        <v>1238</v>
      </c>
    </row>
    <row r="3" spans="1:4" x14ac:dyDescent="0.25">
      <c r="A3" t="s">
        <v>1268</v>
      </c>
      <c r="C3" t="s">
        <v>1226</v>
      </c>
      <c r="D3" t="s">
        <v>1292</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PC2016-06-16 00:00:00</v>
      </c>
      <c r="B8" t="s">
        <v>1230</v>
      </c>
    </row>
    <row r="9" spans="1:4" x14ac:dyDescent="0.25">
      <c r="B9">
        <v>1</v>
      </c>
      <c r="C9" t="s">
        <v>1238</v>
      </c>
    </row>
    <row r="10" spans="1:4" x14ac:dyDescent="0.25">
      <c r="A10" t="s">
        <v>1268</v>
      </c>
      <c r="C10" t="s">
        <v>1233</v>
      </c>
    </row>
    <row r="11" spans="1:4" x14ac:dyDescent="0.25">
      <c r="A11" s="105" t="s">
        <v>1268</v>
      </c>
      <c r="C11" t="s">
        <v>1279</v>
      </c>
    </row>
    <row r="12" spans="1:4" x14ac:dyDescent="0.25">
      <c r="C12" t="s">
        <v>1278</v>
      </c>
    </row>
    <row r="13" spans="1:4" x14ac:dyDescent="0.25">
      <c r="D13" t="s">
        <v>1276</v>
      </c>
    </row>
    <row r="14" spans="1:4" x14ac:dyDescent="0.25">
      <c r="D14" t="s">
        <v>1274</v>
      </c>
    </row>
    <row r="15" spans="1:4" x14ac:dyDescent="0.25">
      <c r="D15" t="s">
        <v>1275</v>
      </c>
    </row>
    <row r="16" spans="1:4" x14ac:dyDescent="0.25">
      <c r="D16" t="s">
        <v>1269</v>
      </c>
    </row>
    <row r="17" spans="1:4" x14ac:dyDescent="0.25">
      <c r="D17" t="s">
        <v>1281</v>
      </c>
    </row>
    <row r="18" spans="1:4" x14ac:dyDescent="0.25">
      <c r="A18" s="105"/>
      <c r="C18" t="s">
        <v>1284</v>
      </c>
    </row>
    <row r="19" spans="1:4" x14ac:dyDescent="0.25">
      <c r="A19" s="105"/>
      <c r="C19" t="s">
        <v>1286</v>
      </c>
    </row>
    <row r="20" spans="1:4" x14ac:dyDescent="0.25">
      <c r="C20" t="s">
        <v>1270</v>
      </c>
    </row>
    <row r="21" spans="1:4" x14ac:dyDescent="0.25">
      <c r="A21" s="105"/>
      <c r="C21" t="s">
        <v>1280</v>
      </c>
    </row>
    <row r="22" spans="1:4" x14ac:dyDescent="0.25">
      <c r="C22" t="s">
        <v>1282</v>
      </c>
    </row>
    <row r="23" spans="1:4" x14ac:dyDescent="0.25">
      <c r="C23" t="s">
        <v>1234</v>
      </c>
    </row>
    <row r="25" spans="1:4" x14ac:dyDescent="0.25">
      <c r="B25" t="s">
        <v>1237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R123"/>
  <sheetViews>
    <sheetView tabSelected="1" zoomScale="85" zoomScaleNormal="85" workbookViewId="0">
      <pane xSplit="47" ySplit="12" topLeftCell="JN22" activePane="bottomRight" state="frozen"/>
      <selection pane="topRight" activeCell="BZ1" sqref="BZ1"/>
      <selection pane="bottomLeft" activeCell="A2" sqref="A2"/>
      <selection pane="bottomRight" activeCell="A41" sqref="A41:XFD41"/>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bestFit="1" customWidth="1"/>
    <col min="229" max="229" width="10" bestFit="1" customWidth="1"/>
    <col min="230" max="230" width="5.28515625" bestFit="1" customWidth="1"/>
    <col min="231" max="231" width="5.28515625" customWidth="1"/>
    <col min="232" max="232" width="6.140625" bestFit="1" customWidth="1"/>
    <col min="233" max="233" width="6.140625" customWidth="1"/>
    <col min="234" max="234" width="9" bestFit="1" customWidth="1"/>
    <col min="235" max="236" width="12.85546875" customWidth="1"/>
    <col min="237" max="237" width="5.5703125" bestFit="1" customWidth="1"/>
    <col min="238" max="238" width="5.5703125" customWidth="1"/>
    <col min="239" max="239" width="13.7109375" customWidth="1"/>
    <col min="240" max="240" width="13.28515625" customWidth="1"/>
    <col min="241" max="242" width="7.28515625" bestFit="1" customWidth="1"/>
    <col min="243" max="243" width="5.7109375" bestFit="1" customWidth="1"/>
    <col min="244" max="244" width="5.7109375" customWidth="1"/>
    <col min="245" max="245" width="5" bestFit="1" customWidth="1"/>
    <col min="246" max="246" width="14.28515625" bestFit="1" customWidth="1"/>
    <col min="247" max="247" width="14.28515625" customWidth="1"/>
    <col min="248" max="248" width="14.42578125" style="198" bestFit="1" customWidth="1"/>
    <col min="249" max="249" width="11.85546875" style="198" bestFit="1" customWidth="1"/>
    <col min="250" max="252" width="10.7109375" style="198" customWidth="1"/>
    <col min="253" max="253" width="1.5703125" customWidth="1"/>
    <col min="254" max="254" width="8.5703125" bestFit="1" customWidth="1"/>
    <col min="255" max="255" width="10" bestFit="1" customWidth="1"/>
    <col min="256" max="256" width="5.28515625" bestFit="1" customWidth="1"/>
    <col min="257" max="257" width="5.28515625" customWidth="1"/>
    <col min="258" max="258" width="6.140625" bestFit="1" customWidth="1"/>
    <col min="259" max="259" width="6.140625" customWidth="1"/>
    <col min="260" max="260" width="9" bestFit="1" customWidth="1"/>
    <col min="261" max="262" width="12.85546875" customWidth="1"/>
    <col min="263" max="263" width="5.5703125" bestFit="1" customWidth="1"/>
    <col min="264" max="264" width="5.5703125" customWidth="1"/>
    <col min="265" max="265" width="13.7109375" customWidth="1"/>
    <col min="266" max="266" width="13.28515625" customWidth="1"/>
    <col min="267" max="268" width="7.28515625" bestFit="1" customWidth="1"/>
    <col min="269" max="269" width="5.7109375" bestFit="1" customWidth="1"/>
    <col min="270" max="270" width="5.7109375" customWidth="1"/>
    <col min="271" max="271" width="5" bestFit="1" customWidth="1"/>
    <col min="272" max="272" width="14.28515625" bestFit="1" customWidth="1"/>
    <col min="273" max="273" width="14.28515625" customWidth="1"/>
    <col min="274" max="274" width="14.42578125" style="198" bestFit="1" customWidth="1"/>
    <col min="275" max="275" width="11.85546875" style="198" bestFit="1" customWidth="1"/>
    <col min="276" max="278" width="10.7109375" style="198" customWidth="1"/>
    <col min="279" max="279" width="2.42578125" customWidth="1"/>
    <col min="280" max="280" width="8.5703125" bestFit="1" customWidth="1"/>
    <col min="281" max="281" width="10" bestFit="1" customWidth="1"/>
    <col min="282" max="282" width="5.28515625" bestFit="1" customWidth="1"/>
    <col min="283" max="283" width="5.28515625" customWidth="1"/>
    <col min="284" max="284" width="6.140625" bestFit="1" customWidth="1"/>
    <col min="285" max="285" width="6.140625" customWidth="1"/>
    <col min="286" max="286" width="9" bestFit="1" customWidth="1"/>
    <col min="287" max="288" width="12.85546875" customWidth="1"/>
    <col min="289" max="289" width="5.5703125" bestFit="1" customWidth="1"/>
    <col min="290" max="290" width="5.5703125" customWidth="1"/>
    <col min="291" max="291" width="13.7109375" customWidth="1"/>
    <col min="292" max="292" width="13.28515625" customWidth="1"/>
    <col min="293" max="294" width="7.28515625" bestFit="1" customWidth="1"/>
    <col min="295" max="295" width="5.7109375" bestFit="1" customWidth="1"/>
    <col min="296" max="296" width="5.7109375" customWidth="1"/>
    <col min="297" max="297" width="5" bestFit="1" customWidth="1"/>
    <col min="298" max="298" width="14.28515625" bestFit="1" customWidth="1"/>
    <col min="299" max="299" width="14.28515625" customWidth="1"/>
    <col min="300" max="300" width="14.42578125" style="198" bestFit="1" customWidth="1"/>
    <col min="301" max="301" width="11.85546875" style="198" bestFit="1" customWidth="1"/>
    <col min="302" max="304" width="10.7109375" style="198"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s>
  <sheetData>
    <row r="1" spans="1:330"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1293</v>
      </c>
      <c r="IK1" s="264"/>
      <c r="IL1" s="259" t="s">
        <v>1243</v>
      </c>
      <c r="IM1" s="259"/>
      <c r="IN1" s="259" t="s">
        <v>1294</v>
      </c>
      <c r="IO1" s="259"/>
      <c r="IP1" s="216" t="s">
        <v>1295</v>
      </c>
      <c r="IQ1" s="216" t="s">
        <v>1296</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1293</v>
      </c>
      <c r="JK1" s="264"/>
      <c r="JL1" s="259" t="s">
        <v>1243</v>
      </c>
      <c r="JM1" s="259"/>
      <c r="JN1" s="259" t="s">
        <v>1294</v>
      </c>
      <c r="JO1" s="259"/>
      <c r="JP1" s="216" t="s">
        <v>1295</v>
      </c>
      <c r="JQ1" s="216" t="s">
        <v>1296</v>
      </c>
      <c r="JT1" s="210" t="s">
        <v>1239</v>
      </c>
      <c r="JU1" s="210" t="s">
        <v>1240</v>
      </c>
      <c r="JV1" s="210"/>
      <c r="JW1" s="210"/>
      <c r="JX1" s="209"/>
      <c r="JY1" s="209"/>
      <c r="JZ1" s="209">
        <f>JU12</f>
        <v>20160616</v>
      </c>
      <c r="KA1" s="209" t="s">
        <v>1224</v>
      </c>
      <c r="KB1" s="209"/>
      <c r="KC1" s="209"/>
      <c r="KD1" s="279" t="str">
        <f>JV12</f>
        <v>SEA1</v>
      </c>
      <c r="KE1" s="209" t="s">
        <v>1224</v>
      </c>
      <c r="KF1" s="209" t="s">
        <v>1241</v>
      </c>
      <c r="KH1" s="264" t="s">
        <v>1242</v>
      </c>
      <c r="KI1" s="264"/>
      <c r="KJ1" s="264" t="s">
        <v>1293</v>
      </c>
      <c r="KK1" s="264"/>
      <c r="KL1" s="259" t="s">
        <v>1243</v>
      </c>
      <c r="KM1" s="259"/>
      <c r="KN1" s="259" t="s">
        <v>1294</v>
      </c>
      <c r="KO1" s="259"/>
      <c r="KP1" s="216" t="s">
        <v>1295</v>
      </c>
      <c r="KQ1" s="216" t="s">
        <v>1296</v>
      </c>
      <c r="KT1" s="210" t="s">
        <v>1239</v>
      </c>
      <c r="KU1" s="210" t="s">
        <v>1240</v>
      </c>
      <c r="KV1" s="210"/>
      <c r="KW1" s="210"/>
      <c r="KX1" s="209"/>
      <c r="KY1" s="209"/>
      <c r="KZ1" s="209">
        <f>KU12</f>
        <v>20160617</v>
      </c>
      <c r="LA1" s="209" t="s">
        <v>1224</v>
      </c>
      <c r="LB1" s="209"/>
      <c r="LC1" s="209"/>
      <c r="LD1" s="279" t="str">
        <f>KV12</f>
        <v>SEA1</v>
      </c>
      <c r="LE1" s="209" t="s">
        <v>1224</v>
      </c>
      <c r="LF1" s="209" t="s">
        <v>1241</v>
      </c>
      <c r="LH1" s="264" t="s">
        <v>1242</v>
      </c>
      <c r="LI1" s="264"/>
      <c r="LJ1" s="264" t="s">
        <v>1293</v>
      </c>
      <c r="LK1" s="264"/>
      <c r="LL1" s="259" t="s">
        <v>1243</v>
      </c>
      <c r="LM1" s="259"/>
      <c r="LN1" s="259" t="s">
        <v>1294</v>
      </c>
      <c r="LO1" s="259"/>
      <c r="LP1" s="216" t="s">
        <v>1295</v>
      </c>
      <c r="LQ1" s="216" t="s">
        <v>1296</v>
      </c>
    </row>
    <row r="2" spans="1:330"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f>JH2</f>
        <v>3</v>
      </c>
      <c r="JX2" s="139">
        <f>SUMIF($C$14:$C$92,JT2,KA$14:KA$92)</f>
        <v>0</v>
      </c>
      <c r="JY2" s="139"/>
      <c r="JZ2" s="205">
        <f t="shared" ref="JZ2:JZ10" si="0">JX2/$C2</f>
        <v>0</v>
      </c>
      <c r="KA2" s="139">
        <f t="shared" ref="KA2:KA9" si="1">SUMIF($C$14:$C$92,JT2,KN$14:KN$92)</f>
        <v>0</v>
      </c>
      <c r="KB2" s="139"/>
      <c r="KC2" s="139">
        <f t="shared" ref="KC2:KC9" si="2">SUMIF($C$14:$C$92,JT2,KB$14:KB$92)</f>
        <v>0</v>
      </c>
      <c r="KD2" s="205">
        <f t="shared" ref="KD2:KD10" si="3">KC2/$C2</f>
        <v>0</v>
      </c>
      <c r="KE2" s="139">
        <f t="shared" ref="KE2:KE9" si="4">SUMIF($C$14:$C$92,JT2,KP$14:KP$92)</f>
        <v>0</v>
      </c>
      <c r="KF2" t="str">
        <f>IF(AND(KD2&lt;0.5,KE2&lt;0),"inverted","normal")</f>
        <v>normal</v>
      </c>
      <c r="KG2" t="str">
        <f>JT2</f>
        <v>currency</v>
      </c>
      <c r="KH2" s="264">
        <f t="shared" ref="KH2:KH9" si="5">SUMIFS(JZ$14:JZ$92,JZ$14:JZ$92,1,$C$14:$C$92,JT2)</f>
        <v>0</v>
      </c>
      <c r="KI2" s="265" t="e">
        <f t="shared" ref="KI2:KI9" si="6">KH2/KP2</f>
        <v>#DIV/0!</v>
      </c>
      <c r="KJ2" s="264">
        <f>SUMIFS(JU$14:JU$92,JU$14:JU$92,1,$C$14:$C$92,JT2)</f>
        <v>6</v>
      </c>
      <c r="KK2" s="265" t="e">
        <f t="shared" ref="KK2:KK9" si="7">KJ2/KP2</f>
        <v>#DIV/0!</v>
      </c>
      <c r="KL2" s="260">
        <f t="shared" ref="KL2:KL9" si="8">ABS(SUMIFS(JZ$14:JZ$92,JZ$14:JZ$92,-1,$C$14:$C$92,JT2))</f>
        <v>0</v>
      </c>
      <c r="KM2" s="261" t="e">
        <f t="shared" ref="KM2:KM9" si="9">KL2/KP2</f>
        <v>#DIV/0!</v>
      </c>
      <c r="KN2" s="260">
        <f t="shared" ref="KN2:KN9" si="10">ABS(SUMIFS(JU$14:JU$92,JU$14:JU$92,-1,$C$14:$C$92,JT2))</f>
        <v>2</v>
      </c>
      <c r="KO2" s="265" t="e">
        <f t="shared" ref="KO2:KO9" si="11">KN2/KP2</f>
        <v>#DIV/0!</v>
      </c>
      <c r="KP2">
        <f t="shared" ref="KP2:KP10" si="12">KH2+KL2</f>
        <v>0</v>
      </c>
      <c r="KQ2" s="282">
        <f>KN2+KJ2</f>
        <v>8</v>
      </c>
      <c r="KT2" t="s">
        <v>1222</v>
      </c>
      <c r="KU2" s="276">
        <f>KH2</f>
        <v>0</v>
      </c>
      <c r="KX2" s="139">
        <f>SUMIF($C$14:$C$92,KT2,LA$14:LA$92)</f>
        <v>8</v>
      </c>
      <c r="KY2" s="139"/>
      <c r="KZ2" s="205">
        <f t="shared" ref="KZ2:KZ10" si="13">KX2/$C2</f>
        <v>1</v>
      </c>
      <c r="LA2" s="139">
        <f t="shared" ref="LA2:LA9" si="14">SUMIF($C$14:$C$92,KT2,LN$14:LN$92)</f>
        <v>0</v>
      </c>
      <c r="LB2" s="139"/>
      <c r="LC2" s="139">
        <f t="shared" ref="LC2:LC9" si="15">SUMIF($C$14:$C$92,KT2,LB$14:LB$92)</f>
        <v>8</v>
      </c>
      <c r="LD2" s="205">
        <f t="shared" ref="LD2:LD10" si="16">LC2/$C2</f>
        <v>1</v>
      </c>
      <c r="LE2" s="139">
        <f t="shared" ref="LE2:LE9" si="17">SUMIF($C$14:$C$92,KT2,LP$14:LP$92)</f>
        <v>0</v>
      </c>
      <c r="LF2" t="str">
        <f>IF(AND(LD2&lt;0.5,LE2&lt;0),"inverted","normal")</f>
        <v>normal</v>
      </c>
      <c r="LG2" t="str">
        <f>KT2</f>
        <v>currency</v>
      </c>
      <c r="LH2" s="264">
        <f t="shared" ref="LH2:LH9" si="18">SUMIFS(KZ$14:KZ$92,KZ$14:KZ$92,1,$C$14:$C$92,KT2)</f>
        <v>0</v>
      </c>
      <c r="LI2" s="265" t="e">
        <f t="shared" ref="LI2:LI9" si="19">LH2/LP2</f>
        <v>#DIV/0!</v>
      </c>
      <c r="LJ2" s="264">
        <f>SUMIFS(KU$14:KU$92,KU$14:KU$92,1,$C$14:$C$92,KT2)</f>
        <v>0</v>
      </c>
      <c r="LK2" s="265" t="e">
        <f t="shared" ref="LK2:LK9" si="20">LJ2/LP2</f>
        <v>#DIV/0!</v>
      </c>
      <c r="LL2" s="260">
        <f t="shared" ref="LL2:LL9" si="21">ABS(SUMIFS(KZ$14:KZ$92,KZ$14:KZ$92,-1,$C$14:$C$92,KT2))</f>
        <v>0</v>
      </c>
      <c r="LM2" s="261" t="e">
        <f t="shared" ref="LM2:LM9" si="22">LL2/LP2</f>
        <v>#DIV/0!</v>
      </c>
      <c r="LN2" s="260">
        <f t="shared" ref="LN2:LN9" si="23">ABS(SUMIFS(KU$14:KU$92,KU$14:KU$92,-1,$C$14:$C$92,KT2))</f>
        <v>0</v>
      </c>
      <c r="LO2" s="265" t="e">
        <f t="shared" ref="LO2:LO9" si="24">LN2/LP2</f>
        <v>#DIV/0!</v>
      </c>
      <c r="LP2">
        <f t="shared" ref="LP2:LP10" si="25">LH2+LL2</f>
        <v>0</v>
      </c>
      <c r="LQ2" s="282">
        <f>LN2+LJ2</f>
        <v>0</v>
      </c>
    </row>
    <row r="3" spans="1:330" outlineLevel="1" x14ac:dyDescent="0.25">
      <c r="A3" s="1" t="s">
        <v>293</v>
      </c>
      <c r="C3">
        <f t="shared" ref="C3:C9" si="26">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f t="shared" ref="JU3:JU8" si="27">JH3</f>
        <v>0</v>
      </c>
      <c r="JX3" s="139">
        <f>SUMIF($C$14:$C$92,JT3,KA$14:KA$92)</f>
        <v>0</v>
      </c>
      <c r="JY3" s="139"/>
      <c r="JZ3" s="205">
        <f t="shared" si="0"/>
        <v>0</v>
      </c>
      <c r="KA3" s="139">
        <f t="shared" si="1"/>
        <v>0</v>
      </c>
      <c r="KB3" s="139"/>
      <c r="KC3" s="139">
        <f t="shared" si="2"/>
        <v>0</v>
      </c>
      <c r="KD3" s="205">
        <f t="shared" si="3"/>
        <v>0</v>
      </c>
      <c r="KE3" s="139">
        <f t="shared" si="4"/>
        <v>0</v>
      </c>
      <c r="KF3" t="str">
        <f>IF(AND(KD3&lt;0.5,KE3&lt;0),"inverted","normal")</f>
        <v>normal</v>
      </c>
      <c r="KG3" t="str">
        <f t="shared" ref="KG3:KG9" si="28">JT3</f>
        <v>energy</v>
      </c>
      <c r="KH3" s="264">
        <f t="shared" si="5"/>
        <v>0</v>
      </c>
      <c r="KI3" s="265" t="e">
        <f t="shared" si="6"/>
        <v>#DIV/0!</v>
      </c>
      <c r="KJ3" s="264">
        <f t="shared" ref="KJ3:KJ9" si="29">SUMIFS(JU$14:JU$92,JU$14:JU$92,1,$C$14:$C$92,JT3)</f>
        <v>1</v>
      </c>
      <c r="KK3" s="265" t="e">
        <f t="shared" si="7"/>
        <v>#DIV/0!</v>
      </c>
      <c r="KL3" s="260">
        <f t="shared" si="8"/>
        <v>0</v>
      </c>
      <c r="KM3" s="261" t="e">
        <f t="shared" si="9"/>
        <v>#DIV/0!</v>
      </c>
      <c r="KN3" s="260">
        <f t="shared" si="10"/>
        <v>6</v>
      </c>
      <c r="KO3" s="265" t="e">
        <f t="shared" si="11"/>
        <v>#DIV/0!</v>
      </c>
      <c r="KP3">
        <f t="shared" si="12"/>
        <v>0</v>
      </c>
      <c r="KQ3" s="282">
        <f t="shared" ref="KQ3:KQ9" si="30">KN3+KJ3</f>
        <v>7</v>
      </c>
      <c r="KT3" s="1" t="s">
        <v>293</v>
      </c>
      <c r="KU3" s="276">
        <f t="shared" ref="KU3:KU8" si="31">KH3</f>
        <v>0</v>
      </c>
      <c r="KX3" s="139">
        <f>SUMIF($C$14:$C$92,KT3,LA$14:LA$92)</f>
        <v>7</v>
      </c>
      <c r="KY3" s="139"/>
      <c r="KZ3" s="205">
        <f t="shared" si="13"/>
        <v>1</v>
      </c>
      <c r="LA3" s="139">
        <f t="shared" si="14"/>
        <v>0</v>
      </c>
      <c r="LB3" s="139"/>
      <c r="LC3" s="139">
        <f t="shared" si="15"/>
        <v>7</v>
      </c>
      <c r="LD3" s="205">
        <f t="shared" si="16"/>
        <v>1</v>
      </c>
      <c r="LE3" s="139">
        <f t="shared" si="17"/>
        <v>0</v>
      </c>
      <c r="LF3" t="str">
        <f>IF(AND(LD3&lt;0.5,LE3&lt;0),"inverted","normal")</f>
        <v>normal</v>
      </c>
      <c r="LG3" t="str">
        <f t="shared" ref="LG3:LG9" si="32">KT3</f>
        <v>energy</v>
      </c>
      <c r="LH3" s="264">
        <f t="shared" si="18"/>
        <v>0</v>
      </c>
      <c r="LI3" s="265" t="e">
        <f t="shared" si="19"/>
        <v>#DIV/0!</v>
      </c>
      <c r="LJ3" s="264">
        <f t="shared" ref="LJ3:LJ9" si="33">SUMIFS(KU$14:KU$92,KU$14:KU$92,1,$C$14:$C$92,KT3)</f>
        <v>0</v>
      </c>
      <c r="LK3" s="265" t="e">
        <f t="shared" si="20"/>
        <v>#DIV/0!</v>
      </c>
      <c r="LL3" s="260">
        <f t="shared" si="21"/>
        <v>0</v>
      </c>
      <c r="LM3" s="261" t="e">
        <f t="shared" si="22"/>
        <v>#DIV/0!</v>
      </c>
      <c r="LN3" s="260">
        <f t="shared" si="23"/>
        <v>0</v>
      </c>
      <c r="LO3" s="265" t="e">
        <f t="shared" si="24"/>
        <v>#DIV/0!</v>
      </c>
      <c r="LP3">
        <f t="shared" si="25"/>
        <v>0</v>
      </c>
      <c r="LQ3" s="282">
        <f t="shared" ref="LQ3:LQ9" si="34">LN3+LJ3</f>
        <v>0</v>
      </c>
    </row>
    <row r="4" spans="1:330" outlineLevel="1" x14ac:dyDescent="0.25">
      <c r="A4" s="1" t="s">
        <v>302</v>
      </c>
      <c r="C4">
        <f t="shared" si="26"/>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f t="shared" si="27"/>
        <v>1</v>
      </c>
      <c r="JX4" s="139">
        <f t="shared" ref="JX4:JX9" si="35">SUMIF($C$14:$C$92,JT4,KA$14:KA$92)</f>
        <v>0</v>
      </c>
      <c r="JY4" s="139"/>
      <c r="JZ4" s="205">
        <f t="shared" si="0"/>
        <v>0</v>
      </c>
      <c r="KA4" s="139">
        <f t="shared" si="1"/>
        <v>0</v>
      </c>
      <c r="KB4" s="139"/>
      <c r="KC4" s="139">
        <f t="shared" si="2"/>
        <v>0</v>
      </c>
      <c r="KD4" s="205">
        <f t="shared" si="3"/>
        <v>0</v>
      </c>
      <c r="KE4" s="139">
        <f t="shared" si="4"/>
        <v>0</v>
      </c>
      <c r="KF4" t="str">
        <f t="shared" ref="KF4:KF9" si="36">IF(AND(KD4&lt;0.5,KE4&lt;0),"inverted","normal")</f>
        <v>normal</v>
      </c>
      <c r="KG4" t="str">
        <f t="shared" si="28"/>
        <v>grain</v>
      </c>
      <c r="KH4" s="264">
        <f t="shared" si="5"/>
        <v>0</v>
      </c>
      <c r="KI4" s="265" t="e">
        <f t="shared" si="6"/>
        <v>#DIV/0!</v>
      </c>
      <c r="KJ4" s="264">
        <f t="shared" si="29"/>
        <v>4</v>
      </c>
      <c r="KK4" s="265" t="e">
        <f t="shared" si="7"/>
        <v>#DIV/0!</v>
      </c>
      <c r="KL4" s="260">
        <f t="shared" si="8"/>
        <v>0</v>
      </c>
      <c r="KM4" s="261" t="e">
        <f t="shared" si="9"/>
        <v>#DIV/0!</v>
      </c>
      <c r="KN4" s="260">
        <f t="shared" si="10"/>
        <v>6</v>
      </c>
      <c r="KO4" s="265" t="e">
        <f t="shared" si="11"/>
        <v>#DIV/0!</v>
      </c>
      <c r="KP4">
        <f t="shared" si="12"/>
        <v>0</v>
      </c>
      <c r="KQ4" s="282">
        <f t="shared" si="30"/>
        <v>10</v>
      </c>
      <c r="KT4" s="1" t="s">
        <v>302</v>
      </c>
      <c r="KU4" s="276">
        <f t="shared" si="31"/>
        <v>0</v>
      </c>
      <c r="KX4" s="139">
        <f t="shared" ref="KX4:KX9" si="37">SUMIF($C$14:$C$92,KT4,LA$14:LA$92)</f>
        <v>10</v>
      </c>
      <c r="KY4" s="139"/>
      <c r="KZ4" s="205">
        <f t="shared" si="13"/>
        <v>1</v>
      </c>
      <c r="LA4" s="139">
        <f t="shared" si="14"/>
        <v>0</v>
      </c>
      <c r="LB4" s="139"/>
      <c r="LC4" s="139">
        <f t="shared" si="15"/>
        <v>10</v>
      </c>
      <c r="LD4" s="205">
        <f t="shared" si="16"/>
        <v>1</v>
      </c>
      <c r="LE4" s="139">
        <f t="shared" si="17"/>
        <v>0</v>
      </c>
      <c r="LF4" t="str">
        <f t="shared" ref="LF4:LF9" si="38">IF(AND(LD4&lt;0.5,LE4&lt;0),"inverted","normal")</f>
        <v>normal</v>
      </c>
      <c r="LG4" t="str">
        <f t="shared" si="32"/>
        <v>grain</v>
      </c>
      <c r="LH4" s="264">
        <f t="shared" si="18"/>
        <v>0</v>
      </c>
      <c r="LI4" s="265" t="e">
        <f t="shared" si="19"/>
        <v>#DIV/0!</v>
      </c>
      <c r="LJ4" s="264">
        <f t="shared" si="33"/>
        <v>0</v>
      </c>
      <c r="LK4" s="265" t="e">
        <f t="shared" si="20"/>
        <v>#DIV/0!</v>
      </c>
      <c r="LL4" s="260">
        <f t="shared" si="21"/>
        <v>0</v>
      </c>
      <c r="LM4" s="261" t="e">
        <f t="shared" si="22"/>
        <v>#DIV/0!</v>
      </c>
      <c r="LN4" s="260">
        <f t="shared" si="23"/>
        <v>0</v>
      </c>
      <c r="LO4" s="265" t="e">
        <f t="shared" si="24"/>
        <v>#DIV/0!</v>
      </c>
      <c r="LP4">
        <f t="shared" si="25"/>
        <v>0</v>
      </c>
      <c r="LQ4" s="282">
        <f t="shared" si="34"/>
        <v>0</v>
      </c>
    </row>
    <row r="5" spans="1:330" outlineLevel="1" x14ac:dyDescent="0.25">
      <c r="A5" s="1" t="s">
        <v>299</v>
      </c>
      <c r="C5">
        <f t="shared" si="26"/>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f t="shared" si="27"/>
        <v>6</v>
      </c>
      <c r="JX5" s="139">
        <f t="shared" si="35"/>
        <v>0</v>
      </c>
      <c r="JY5" s="139"/>
      <c r="JZ5" s="205">
        <f t="shared" si="0"/>
        <v>0</v>
      </c>
      <c r="KA5" s="139">
        <f t="shared" si="1"/>
        <v>0</v>
      </c>
      <c r="KB5" s="139"/>
      <c r="KC5" s="139">
        <f t="shared" si="2"/>
        <v>0</v>
      </c>
      <c r="KD5" s="205">
        <f t="shared" si="3"/>
        <v>0</v>
      </c>
      <c r="KE5" s="139">
        <f t="shared" si="4"/>
        <v>0</v>
      </c>
      <c r="KF5" t="str">
        <f t="shared" si="36"/>
        <v>normal</v>
      </c>
      <c r="KG5" t="str">
        <f t="shared" si="28"/>
        <v>index</v>
      </c>
      <c r="KH5" s="264">
        <f t="shared" si="5"/>
        <v>0</v>
      </c>
      <c r="KI5" s="265" t="e">
        <f t="shared" si="6"/>
        <v>#DIV/0!</v>
      </c>
      <c r="KJ5" s="264">
        <f t="shared" si="29"/>
        <v>7</v>
      </c>
      <c r="KK5" s="265" t="e">
        <f t="shared" si="7"/>
        <v>#DIV/0!</v>
      </c>
      <c r="KL5" s="260">
        <f t="shared" si="8"/>
        <v>0</v>
      </c>
      <c r="KM5" s="261" t="e">
        <f t="shared" si="9"/>
        <v>#DIV/0!</v>
      </c>
      <c r="KN5" s="260">
        <f t="shared" si="10"/>
        <v>15</v>
      </c>
      <c r="KO5" s="265" t="e">
        <f t="shared" si="11"/>
        <v>#DIV/0!</v>
      </c>
      <c r="KP5">
        <f t="shared" si="12"/>
        <v>0</v>
      </c>
      <c r="KQ5" s="282">
        <f t="shared" si="30"/>
        <v>22</v>
      </c>
      <c r="KT5" s="1" t="s">
        <v>299</v>
      </c>
      <c r="KU5" s="276">
        <f t="shared" si="31"/>
        <v>0</v>
      </c>
      <c r="KX5" s="139">
        <f t="shared" si="37"/>
        <v>22</v>
      </c>
      <c r="KY5" s="139"/>
      <c r="KZ5" s="205">
        <f t="shared" si="13"/>
        <v>1</v>
      </c>
      <c r="LA5" s="139">
        <f t="shared" si="14"/>
        <v>0</v>
      </c>
      <c r="LB5" s="139"/>
      <c r="LC5" s="139">
        <f t="shared" si="15"/>
        <v>22</v>
      </c>
      <c r="LD5" s="205">
        <f t="shared" si="16"/>
        <v>1</v>
      </c>
      <c r="LE5" s="139">
        <f t="shared" si="17"/>
        <v>0</v>
      </c>
      <c r="LF5" t="str">
        <f t="shared" si="38"/>
        <v>normal</v>
      </c>
      <c r="LG5" t="str">
        <f t="shared" si="32"/>
        <v>index</v>
      </c>
      <c r="LH5" s="264">
        <f t="shared" si="18"/>
        <v>0</v>
      </c>
      <c r="LI5" s="265" t="e">
        <f t="shared" si="19"/>
        <v>#DIV/0!</v>
      </c>
      <c r="LJ5" s="264">
        <f t="shared" si="33"/>
        <v>0</v>
      </c>
      <c r="LK5" s="265" t="e">
        <f t="shared" si="20"/>
        <v>#DIV/0!</v>
      </c>
      <c r="LL5" s="260">
        <f t="shared" si="21"/>
        <v>0</v>
      </c>
      <c r="LM5" s="261" t="e">
        <f t="shared" si="22"/>
        <v>#DIV/0!</v>
      </c>
      <c r="LN5" s="260">
        <f t="shared" si="23"/>
        <v>0</v>
      </c>
      <c r="LO5" s="265" t="e">
        <f t="shared" si="24"/>
        <v>#DIV/0!</v>
      </c>
      <c r="LP5">
        <f t="shared" si="25"/>
        <v>0</v>
      </c>
      <c r="LQ5" s="282">
        <f t="shared" si="34"/>
        <v>0</v>
      </c>
    </row>
    <row r="6" spans="1:330" outlineLevel="1" x14ac:dyDescent="0.25">
      <c r="A6" s="1" t="s">
        <v>318</v>
      </c>
      <c r="C6">
        <f t="shared" si="26"/>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f t="shared" si="27"/>
        <v>1</v>
      </c>
      <c r="JX6" s="139">
        <f t="shared" si="35"/>
        <v>0</v>
      </c>
      <c r="JY6" s="139"/>
      <c r="JZ6" s="205">
        <f t="shared" si="0"/>
        <v>0</v>
      </c>
      <c r="KA6" s="139">
        <f t="shared" si="1"/>
        <v>0</v>
      </c>
      <c r="KB6" s="139"/>
      <c r="KC6" s="139">
        <f t="shared" si="2"/>
        <v>0</v>
      </c>
      <c r="KD6" s="205">
        <f t="shared" si="3"/>
        <v>0</v>
      </c>
      <c r="KE6" s="139">
        <f t="shared" si="4"/>
        <v>0</v>
      </c>
      <c r="KF6" t="str">
        <f t="shared" si="36"/>
        <v>normal</v>
      </c>
      <c r="KG6" t="str">
        <f t="shared" si="28"/>
        <v>meat</v>
      </c>
      <c r="KH6" s="264">
        <f t="shared" si="5"/>
        <v>0</v>
      </c>
      <c r="KI6" s="265" t="e">
        <f t="shared" si="6"/>
        <v>#DIV/0!</v>
      </c>
      <c r="KJ6" s="264">
        <f t="shared" si="29"/>
        <v>0</v>
      </c>
      <c r="KK6" s="265" t="e">
        <f t="shared" si="7"/>
        <v>#DIV/0!</v>
      </c>
      <c r="KL6" s="260">
        <f t="shared" si="8"/>
        <v>0</v>
      </c>
      <c r="KM6" s="261" t="e">
        <f t="shared" si="9"/>
        <v>#DIV/0!</v>
      </c>
      <c r="KN6" s="260">
        <f t="shared" si="10"/>
        <v>3</v>
      </c>
      <c r="KO6" s="265" t="e">
        <f t="shared" si="11"/>
        <v>#DIV/0!</v>
      </c>
      <c r="KP6">
        <f t="shared" si="12"/>
        <v>0</v>
      </c>
      <c r="KQ6" s="282">
        <f t="shared" si="30"/>
        <v>3</v>
      </c>
      <c r="KT6" s="1" t="s">
        <v>318</v>
      </c>
      <c r="KU6" s="276">
        <f t="shared" si="31"/>
        <v>0</v>
      </c>
      <c r="KX6" s="139">
        <f t="shared" si="37"/>
        <v>3</v>
      </c>
      <c r="KY6" s="139"/>
      <c r="KZ6" s="205">
        <f t="shared" si="13"/>
        <v>1</v>
      </c>
      <c r="LA6" s="139">
        <f t="shared" si="14"/>
        <v>0</v>
      </c>
      <c r="LB6" s="139"/>
      <c r="LC6" s="139">
        <f t="shared" si="15"/>
        <v>3</v>
      </c>
      <c r="LD6" s="205">
        <f t="shared" si="16"/>
        <v>1</v>
      </c>
      <c r="LE6" s="139">
        <f t="shared" si="17"/>
        <v>0</v>
      </c>
      <c r="LF6" t="str">
        <f t="shared" si="38"/>
        <v>normal</v>
      </c>
      <c r="LG6" t="str">
        <f t="shared" si="32"/>
        <v>meat</v>
      </c>
      <c r="LH6" s="264">
        <f t="shared" si="18"/>
        <v>0</v>
      </c>
      <c r="LI6" s="265" t="e">
        <f t="shared" si="19"/>
        <v>#DIV/0!</v>
      </c>
      <c r="LJ6" s="264">
        <f t="shared" si="33"/>
        <v>0</v>
      </c>
      <c r="LK6" s="265" t="e">
        <f t="shared" si="20"/>
        <v>#DIV/0!</v>
      </c>
      <c r="LL6" s="260">
        <f t="shared" si="21"/>
        <v>0</v>
      </c>
      <c r="LM6" s="261" t="e">
        <f t="shared" si="22"/>
        <v>#DIV/0!</v>
      </c>
      <c r="LN6" s="260">
        <f t="shared" si="23"/>
        <v>0</v>
      </c>
      <c r="LO6" s="265" t="e">
        <f t="shared" si="24"/>
        <v>#DIV/0!</v>
      </c>
      <c r="LP6">
        <f t="shared" si="25"/>
        <v>0</v>
      </c>
      <c r="LQ6" s="282">
        <f t="shared" si="34"/>
        <v>0</v>
      </c>
    </row>
    <row r="7" spans="1:330" outlineLevel="1" x14ac:dyDescent="0.25">
      <c r="A7" s="1" t="s">
        <v>352</v>
      </c>
      <c r="C7">
        <f t="shared" si="26"/>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f t="shared" si="27"/>
        <v>4</v>
      </c>
      <c r="JX7" s="139">
        <f t="shared" si="35"/>
        <v>0</v>
      </c>
      <c r="JY7" s="139"/>
      <c r="JZ7" s="205">
        <f t="shared" si="0"/>
        <v>0</v>
      </c>
      <c r="KA7" s="139">
        <f t="shared" si="1"/>
        <v>0</v>
      </c>
      <c r="KB7" s="139"/>
      <c r="KC7" s="139">
        <f t="shared" si="2"/>
        <v>0</v>
      </c>
      <c r="KD7" s="205">
        <f t="shared" si="3"/>
        <v>0</v>
      </c>
      <c r="KE7" s="139">
        <f t="shared" si="4"/>
        <v>0</v>
      </c>
      <c r="KF7" t="str">
        <f t="shared" si="36"/>
        <v>normal</v>
      </c>
      <c r="KG7" t="str">
        <f t="shared" si="28"/>
        <v>metal</v>
      </c>
      <c r="KH7" s="264">
        <f t="shared" si="5"/>
        <v>0</v>
      </c>
      <c r="KI7" s="265" t="e">
        <f t="shared" si="6"/>
        <v>#DIV/0!</v>
      </c>
      <c r="KJ7" s="264">
        <f t="shared" si="29"/>
        <v>2</v>
      </c>
      <c r="KK7" s="265" t="e">
        <f t="shared" si="7"/>
        <v>#DIV/0!</v>
      </c>
      <c r="KL7" s="260">
        <f t="shared" si="8"/>
        <v>0</v>
      </c>
      <c r="KM7" s="261" t="e">
        <f t="shared" si="9"/>
        <v>#DIV/0!</v>
      </c>
      <c r="KN7" s="260">
        <f t="shared" si="10"/>
        <v>3</v>
      </c>
      <c r="KO7" s="265" t="e">
        <f t="shared" si="11"/>
        <v>#DIV/0!</v>
      </c>
      <c r="KP7">
        <f t="shared" si="12"/>
        <v>0</v>
      </c>
      <c r="KQ7" s="282">
        <f t="shared" si="30"/>
        <v>5</v>
      </c>
      <c r="KT7" s="1" t="s">
        <v>352</v>
      </c>
      <c r="KU7" s="276">
        <f t="shared" si="31"/>
        <v>0</v>
      </c>
      <c r="KX7" s="139">
        <f t="shared" si="37"/>
        <v>5</v>
      </c>
      <c r="KY7" s="139"/>
      <c r="KZ7" s="205">
        <f t="shared" si="13"/>
        <v>1</v>
      </c>
      <c r="LA7" s="139">
        <f t="shared" si="14"/>
        <v>0</v>
      </c>
      <c r="LB7" s="139"/>
      <c r="LC7" s="139">
        <f t="shared" si="15"/>
        <v>5</v>
      </c>
      <c r="LD7" s="205">
        <f t="shared" si="16"/>
        <v>1</v>
      </c>
      <c r="LE7" s="139">
        <f t="shared" si="17"/>
        <v>0</v>
      </c>
      <c r="LF7" t="str">
        <f t="shared" si="38"/>
        <v>normal</v>
      </c>
      <c r="LG7" t="str">
        <f t="shared" si="32"/>
        <v>metal</v>
      </c>
      <c r="LH7" s="264">
        <f t="shared" si="18"/>
        <v>0</v>
      </c>
      <c r="LI7" s="265" t="e">
        <f t="shared" si="19"/>
        <v>#DIV/0!</v>
      </c>
      <c r="LJ7" s="264">
        <f t="shared" si="33"/>
        <v>0</v>
      </c>
      <c r="LK7" s="265" t="e">
        <f t="shared" si="20"/>
        <v>#DIV/0!</v>
      </c>
      <c r="LL7" s="260">
        <f t="shared" si="21"/>
        <v>0</v>
      </c>
      <c r="LM7" s="261" t="e">
        <f t="shared" si="22"/>
        <v>#DIV/0!</v>
      </c>
      <c r="LN7" s="260">
        <f t="shared" si="23"/>
        <v>0</v>
      </c>
      <c r="LO7" s="265" t="e">
        <f t="shared" si="24"/>
        <v>#DIV/0!</v>
      </c>
      <c r="LP7">
        <f t="shared" si="25"/>
        <v>0</v>
      </c>
      <c r="LQ7" s="282">
        <f t="shared" si="34"/>
        <v>0</v>
      </c>
    </row>
    <row r="8" spans="1:330" outlineLevel="1" x14ac:dyDescent="0.25">
      <c r="A8" s="1" t="s">
        <v>1223</v>
      </c>
      <c r="C8">
        <f t="shared" si="26"/>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f t="shared" si="27"/>
        <v>14</v>
      </c>
      <c r="JX8" s="139">
        <f t="shared" si="35"/>
        <v>0</v>
      </c>
      <c r="JY8" s="139"/>
      <c r="JZ8" s="205">
        <f t="shared" si="0"/>
        <v>0</v>
      </c>
      <c r="KA8" s="139">
        <f t="shared" si="1"/>
        <v>0</v>
      </c>
      <c r="KB8" s="139"/>
      <c r="KC8" s="139">
        <f t="shared" si="2"/>
        <v>0</v>
      </c>
      <c r="KD8" s="205">
        <f t="shared" si="3"/>
        <v>0</v>
      </c>
      <c r="KE8" s="139">
        <f t="shared" si="4"/>
        <v>0</v>
      </c>
      <c r="KF8" t="str">
        <f t="shared" si="36"/>
        <v>normal</v>
      </c>
      <c r="KG8" t="str">
        <f t="shared" si="28"/>
        <v>rates</v>
      </c>
      <c r="KH8" s="264">
        <f t="shared" si="5"/>
        <v>0</v>
      </c>
      <c r="KI8" s="265" t="e">
        <f t="shared" si="6"/>
        <v>#DIV/0!</v>
      </c>
      <c r="KJ8" s="264">
        <f t="shared" si="29"/>
        <v>13</v>
      </c>
      <c r="KK8" s="265" t="e">
        <f t="shared" si="7"/>
        <v>#DIV/0!</v>
      </c>
      <c r="KL8" s="260">
        <f t="shared" si="8"/>
        <v>0</v>
      </c>
      <c r="KM8" s="261" t="e">
        <f t="shared" si="9"/>
        <v>#DIV/0!</v>
      </c>
      <c r="KN8" s="260">
        <f t="shared" si="10"/>
        <v>3</v>
      </c>
      <c r="KO8" s="265" t="e">
        <f t="shared" si="11"/>
        <v>#DIV/0!</v>
      </c>
      <c r="KP8">
        <f t="shared" si="12"/>
        <v>0</v>
      </c>
      <c r="KQ8" s="282">
        <f t="shared" si="30"/>
        <v>16</v>
      </c>
      <c r="KT8" s="1" t="s">
        <v>1223</v>
      </c>
      <c r="KU8" s="276">
        <f t="shared" si="31"/>
        <v>0</v>
      </c>
      <c r="KX8" s="139">
        <f t="shared" si="37"/>
        <v>16</v>
      </c>
      <c r="KY8" s="139"/>
      <c r="KZ8" s="205">
        <f t="shared" si="13"/>
        <v>1</v>
      </c>
      <c r="LA8" s="139">
        <f t="shared" si="14"/>
        <v>0</v>
      </c>
      <c r="LB8" s="139"/>
      <c r="LC8" s="139">
        <f t="shared" si="15"/>
        <v>16</v>
      </c>
      <c r="LD8" s="205">
        <f t="shared" si="16"/>
        <v>1</v>
      </c>
      <c r="LE8" s="139">
        <f t="shared" si="17"/>
        <v>0</v>
      </c>
      <c r="LF8" t="str">
        <f t="shared" si="38"/>
        <v>normal</v>
      </c>
      <c r="LG8" t="str">
        <f t="shared" si="32"/>
        <v>rates</v>
      </c>
      <c r="LH8" s="264">
        <f t="shared" si="18"/>
        <v>0</v>
      </c>
      <c r="LI8" s="265" t="e">
        <f t="shared" si="19"/>
        <v>#DIV/0!</v>
      </c>
      <c r="LJ8" s="264">
        <f t="shared" si="33"/>
        <v>0</v>
      </c>
      <c r="LK8" s="265" t="e">
        <f t="shared" si="20"/>
        <v>#DIV/0!</v>
      </c>
      <c r="LL8" s="260">
        <f t="shared" si="21"/>
        <v>0</v>
      </c>
      <c r="LM8" s="261" t="e">
        <f t="shared" si="22"/>
        <v>#DIV/0!</v>
      </c>
      <c r="LN8" s="260">
        <f t="shared" si="23"/>
        <v>0</v>
      </c>
      <c r="LO8" s="265" t="e">
        <f t="shared" si="24"/>
        <v>#DIV/0!</v>
      </c>
      <c r="LP8">
        <f t="shared" si="25"/>
        <v>0</v>
      </c>
      <c r="LQ8" s="282">
        <f t="shared" si="34"/>
        <v>0</v>
      </c>
    </row>
    <row r="9" spans="1:330" outlineLevel="1" x14ac:dyDescent="0.25">
      <c r="A9" s="18" t="s">
        <v>309</v>
      </c>
      <c r="C9" s="209">
        <f t="shared" si="26"/>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f>JH9</f>
        <v>5</v>
      </c>
      <c r="JV9" s="209"/>
      <c r="JW9" s="209"/>
      <c r="JX9" s="211">
        <f t="shared" si="35"/>
        <v>0</v>
      </c>
      <c r="JY9" s="211"/>
      <c r="JZ9" s="212">
        <f t="shared" si="0"/>
        <v>0</v>
      </c>
      <c r="KA9" s="211">
        <f t="shared" si="1"/>
        <v>0</v>
      </c>
      <c r="KB9" s="211"/>
      <c r="KC9" s="211">
        <f t="shared" si="2"/>
        <v>0</v>
      </c>
      <c r="KD9" s="212">
        <f t="shared" si="3"/>
        <v>0</v>
      </c>
      <c r="KE9" s="211">
        <f t="shared" si="4"/>
        <v>0</v>
      </c>
      <c r="KF9" t="str">
        <f t="shared" si="36"/>
        <v>normal</v>
      </c>
      <c r="KG9" t="str">
        <f t="shared" si="28"/>
        <v>soft</v>
      </c>
      <c r="KH9" s="266">
        <f t="shared" si="5"/>
        <v>0</v>
      </c>
      <c r="KI9" s="265" t="e">
        <f t="shared" si="6"/>
        <v>#DIV/0!</v>
      </c>
      <c r="KJ9" s="266">
        <f t="shared" si="29"/>
        <v>7</v>
      </c>
      <c r="KK9" s="265" t="e">
        <f t="shared" si="7"/>
        <v>#DIV/0!</v>
      </c>
      <c r="KL9" s="262">
        <f t="shared" si="8"/>
        <v>0</v>
      </c>
      <c r="KM9" s="261" t="e">
        <f t="shared" si="9"/>
        <v>#DIV/0!</v>
      </c>
      <c r="KN9" s="262">
        <f t="shared" si="10"/>
        <v>1</v>
      </c>
      <c r="KO9" s="265" t="e">
        <f t="shared" si="11"/>
        <v>#DIV/0!</v>
      </c>
      <c r="KP9" s="209">
        <f t="shared" si="12"/>
        <v>0</v>
      </c>
      <c r="KQ9" s="283">
        <f t="shared" si="30"/>
        <v>8</v>
      </c>
      <c r="KT9" s="18" t="s">
        <v>309</v>
      </c>
      <c r="KU9" s="276">
        <f>KH9</f>
        <v>0</v>
      </c>
      <c r="KV9" s="209"/>
      <c r="KW9" s="209"/>
      <c r="KX9" s="211">
        <f t="shared" si="37"/>
        <v>8</v>
      </c>
      <c r="KY9" s="211"/>
      <c r="KZ9" s="212">
        <f t="shared" si="13"/>
        <v>1</v>
      </c>
      <c r="LA9" s="211">
        <f t="shared" si="14"/>
        <v>0</v>
      </c>
      <c r="LB9" s="211"/>
      <c r="LC9" s="211">
        <f t="shared" si="15"/>
        <v>8</v>
      </c>
      <c r="LD9" s="212">
        <f t="shared" si="16"/>
        <v>1</v>
      </c>
      <c r="LE9" s="211">
        <f t="shared" si="17"/>
        <v>0</v>
      </c>
      <c r="LF9" t="str">
        <f t="shared" si="38"/>
        <v>normal</v>
      </c>
      <c r="LG9" t="str">
        <f t="shared" si="32"/>
        <v>soft</v>
      </c>
      <c r="LH9" s="266">
        <f t="shared" si="18"/>
        <v>0</v>
      </c>
      <c r="LI9" s="265" t="e">
        <f t="shared" si="19"/>
        <v>#DIV/0!</v>
      </c>
      <c r="LJ9" s="266">
        <f t="shared" si="33"/>
        <v>0</v>
      </c>
      <c r="LK9" s="265" t="e">
        <f t="shared" si="20"/>
        <v>#DIV/0!</v>
      </c>
      <c r="LL9" s="262">
        <f t="shared" si="21"/>
        <v>0</v>
      </c>
      <c r="LM9" s="261" t="e">
        <f t="shared" si="22"/>
        <v>#DIV/0!</v>
      </c>
      <c r="LN9" s="262">
        <f t="shared" si="23"/>
        <v>0</v>
      </c>
      <c r="LO9" s="265" t="e">
        <f t="shared" si="24"/>
        <v>#DIV/0!</v>
      </c>
      <c r="LP9" s="209">
        <f t="shared" si="25"/>
        <v>0</v>
      </c>
      <c r="LQ9" s="283">
        <f t="shared" si="34"/>
        <v>0</v>
      </c>
    </row>
    <row r="10" spans="1:330"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f>SUM(JX2:JX9)</f>
        <v>0</v>
      </c>
      <c r="JY10" s="173"/>
      <c r="JZ10" s="205">
        <f t="shared" si="0"/>
        <v>0</v>
      </c>
      <c r="KA10" s="173">
        <f>SUM(KA2:KA9)</f>
        <v>0</v>
      </c>
      <c r="KB10" s="173"/>
      <c r="KC10" s="173">
        <f>SUM(KC2:KC9)</f>
        <v>0</v>
      </c>
      <c r="KD10" s="205">
        <f t="shared" si="3"/>
        <v>0</v>
      </c>
      <c r="KE10" s="173">
        <f>SUM(KE2:KE9)</f>
        <v>0</v>
      </c>
      <c r="KH10" s="7">
        <f>SUM(KH2:KH9)</f>
        <v>0</v>
      </c>
      <c r="KJ10" s="7">
        <f>SUM(KJ2:KJ9)</f>
        <v>40</v>
      </c>
      <c r="KL10" s="7">
        <f>SUM(KL2:KL9)</f>
        <v>0</v>
      </c>
      <c r="KN10" s="7">
        <f>SUM(KN2:KN9)</f>
        <v>39</v>
      </c>
      <c r="KO10"/>
      <c r="KP10">
        <f t="shared" si="12"/>
        <v>0</v>
      </c>
      <c r="KQ10" s="282">
        <f>SUM(KQ2:KQ9)</f>
        <v>79</v>
      </c>
      <c r="KT10" t="s">
        <v>1245</v>
      </c>
      <c r="KX10" s="173">
        <f>SUM(KX2:KX9)</f>
        <v>79</v>
      </c>
      <c r="KY10" s="173"/>
      <c r="KZ10" s="205">
        <f t="shared" si="13"/>
        <v>1</v>
      </c>
      <c r="LA10" s="173">
        <f>SUM(LA2:LA9)</f>
        <v>0</v>
      </c>
      <c r="LB10" s="173"/>
      <c r="LC10" s="173">
        <f>SUM(LC2:LC9)</f>
        <v>79</v>
      </c>
      <c r="LD10" s="205">
        <f t="shared" si="16"/>
        <v>1</v>
      </c>
      <c r="LE10" s="173">
        <f>SUM(LE2:LE9)</f>
        <v>0</v>
      </c>
      <c r="LH10" s="7">
        <f>SUM(LH2:LH9)</f>
        <v>0</v>
      </c>
      <c r="LJ10" s="7">
        <f>SUM(LJ2:LJ9)</f>
        <v>0</v>
      </c>
      <c r="LL10" s="7">
        <f>SUM(LL2:LL9)</f>
        <v>0</v>
      </c>
      <c r="LN10" s="7">
        <f>SUM(LN2:LN9)</f>
        <v>0</v>
      </c>
      <c r="LO10"/>
      <c r="LP10">
        <f t="shared" si="25"/>
        <v>0</v>
      </c>
      <c r="LQ10" s="282">
        <f>SUM(LQ2:LQ9)</f>
        <v>0</v>
      </c>
    </row>
    <row r="11" spans="1:330" outlineLevel="1" x14ac:dyDescent="0.25"/>
    <row r="12" spans="1:330"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1285</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1287</v>
      </c>
      <c r="IK12" s="221" t="s">
        <v>1205</v>
      </c>
      <c r="IL12" t="s">
        <v>1288</v>
      </c>
      <c r="IM12" s="113" t="s">
        <v>1289</v>
      </c>
      <c r="IN12" s="198" t="s">
        <v>1290</v>
      </c>
      <c r="IO12" s="198" t="s">
        <v>1291</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1287</v>
      </c>
      <c r="JK12" s="281" t="s">
        <v>1205</v>
      </c>
      <c r="JL12" t="s">
        <v>1288</v>
      </c>
      <c r="JM12" s="113" t="s">
        <v>1289</v>
      </c>
      <c r="JN12" s="198" t="s">
        <v>1290</v>
      </c>
      <c r="JO12" s="113" t="s">
        <v>1291</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1287</v>
      </c>
      <c r="KK12" s="281" t="s">
        <v>1205</v>
      </c>
      <c r="KL12" t="s">
        <v>1288</v>
      </c>
      <c r="KM12" s="113" t="s">
        <v>1289</v>
      </c>
      <c r="KN12" s="198" t="s">
        <v>1290</v>
      </c>
      <c r="KO12" s="113" t="s">
        <v>1291</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1287</v>
      </c>
      <c r="LK12" s="281" t="s">
        <v>1205</v>
      </c>
      <c r="LL12" t="s">
        <v>1288</v>
      </c>
      <c r="LM12" s="113" t="s">
        <v>1289</v>
      </c>
      <c r="LN12" s="198" t="s">
        <v>1290</v>
      </c>
      <c r="LO12" s="113" t="s">
        <v>1291</v>
      </c>
      <c r="LP12" s="278" t="s">
        <v>1250</v>
      </c>
      <c r="LQ12" s="277" t="s">
        <v>1249</v>
      </c>
      <c r="LR12" s="275" t="s">
        <v>1267</v>
      </c>
    </row>
    <row r="13" spans="1:330" ht="15.75" thickBot="1" x14ac:dyDescent="0.3">
      <c r="A13" s="4"/>
      <c r="B13" s="168"/>
      <c r="C13" s="168"/>
      <c r="X13">
        <v>0.25</v>
      </c>
      <c r="AH13" s="96">
        <v>0.25</v>
      </c>
      <c r="AS13" s="96">
        <v>0.25</v>
      </c>
      <c r="BD13" s="96">
        <v>0.25</v>
      </c>
      <c r="BH13" s="141">
        <v>42522</v>
      </c>
      <c r="BI13" t="s">
        <v>1154</v>
      </c>
      <c r="BJ13" s="175">
        <f>SUM(BJ14:BJ92)/79</f>
        <v>0.46835443037974683</v>
      </c>
      <c r="BP13" s="1"/>
      <c r="BQ13" s="173">
        <f>SUM(BQ14:BQ92)</f>
        <v>23363155.992281232</v>
      </c>
      <c r="BR13" s="173">
        <f>SUM(BR14:BR92)</f>
        <v>15159.35476051878</v>
      </c>
      <c r="BU13" s="197">
        <f>COUNTIF(BU14:BU92,1)/79</f>
        <v>0.569620253164557</v>
      </c>
      <c r="BV13" s="197">
        <f t="shared" ref="BV13" si="39">COUNTIF(BV14:BV92,1)/79</f>
        <v>0.50632911392405067</v>
      </c>
      <c r="BW13" s="197">
        <f t="shared" ref="BW13" si="40">COUNTIF(BW14:BW92,1)/79</f>
        <v>0.68354430379746833</v>
      </c>
      <c r="BX13" s="194">
        <f>SUM(BX14:BX92)/79</f>
        <v>0.53164556962025311</v>
      </c>
      <c r="BY13" s="194">
        <f>SUM(BY14:BY92)/79</f>
        <v>0.74683544303797467</v>
      </c>
      <c r="CE13" s="1"/>
      <c r="CF13" s="1"/>
      <c r="CG13" s="193">
        <f>SUM(CG14:CG92)</f>
        <v>23363155.992281232</v>
      </c>
      <c r="CH13" s="193">
        <f>SUM(CH14:CH92)</f>
        <v>17824.245667112158</v>
      </c>
      <c r="CI13" s="193">
        <f>SUM(CI14:CI92)</f>
        <v>78332.469723372022</v>
      </c>
      <c r="CK13" s="197">
        <f>COUNTIF(CK14:CK92,1)/79</f>
        <v>0.569620253164557</v>
      </c>
      <c r="CL13" s="197">
        <f>COUNTIF(CL14:CL92,1)/79</f>
        <v>0.59493670886075944</v>
      </c>
      <c r="CM13" s="197">
        <f t="shared" ref="CM13:CN13" si="41">COUNTIF(CM14:CM92,1)/79</f>
        <v>0.50632911392405067</v>
      </c>
      <c r="CN13" s="197">
        <f t="shared" si="41"/>
        <v>0.74683544303797467</v>
      </c>
      <c r="CO13" s="194">
        <f>SUM(CO14:CO92)/79</f>
        <v>0.569620253164557</v>
      </c>
      <c r="CP13" s="194">
        <f>SUM(CP14:CP92)/79</f>
        <v>0.35443037974683544</v>
      </c>
      <c r="CV13" s="196">
        <v>0.25</v>
      </c>
      <c r="CW13" s="1"/>
      <c r="CX13" s="193">
        <f>SUM(CX14:CX92)</f>
        <v>23363155.992281232</v>
      </c>
      <c r="CY13" s="199">
        <f>SUM(CY14:CY92)</f>
        <v>28519.65890236932</v>
      </c>
      <c r="CZ13" s="199">
        <f>SUM(CZ14:CZ92)</f>
        <v>-16311.461427100017</v>
      </c>
      <c r="DB13" s="197">
        <f>COUNTIF(DB14:DB92,1)/79</f>
        <v>0.59493670886075944</v>
      </c>
      <c r="DC13" s="197">
        <f>COUNTIF(DC14:DC92,1)/79</f>
        <v>0.59493670886075944</v>
      </c>
      <c r="DD13" s="197">
        <f t="shared" ref="DD13:DE13" si="42">COUNTIF(DD14:DD92,1)/79</f>
        <v>0.53164556962025311</v>
      </c>
      <c r="DE13" s="197">
        <f t="shared" si="42"/>
        <v>0.74683544303797467</v>
      </c>
      <c r="DF13" s="194">
        <f>SUM(DF14:DF92)/79</f>
        <v>0.54430379746835444</v>
      </c>
      <c r="DG13" s="194">
        <f>SUM(DG14:DG92)/79</f>
        <v>0.53164556962025311</v>
      </c>
      <c r="DM13" s="196">
        <v>0.25</v>
      </c>
      <c r="DN13" s="1"/>
      <c r="DO13" s="193">
        <f>SUM(DO14:DO92)</f>
        <v>23438670.992281232</v>
      </c>
      <c r="DP13" s="199">
        <f>SUM(DP14:DP92)</f>
        <v>3161.3644754764937</v>
      </c>
      <c r="DQ13" s="199">
        <f>SUM(DQ14:DQ92)</f>
        <v>-5773.6464822281714</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f>COUNTIF(JT14:JT92,1)/79</f>
        <v>0.60759493670886078</v>
      </c>
      <c r="JU13" s="270">
        <f>COUNTIF(JU14:JU92,1)/79</f>
        <v>0.50632911392405067</v>
      </c>
      <c r="JV13" s="270">
        <f t="shared" ref="JV13" si="43">COUNTIF(JV14:JV92,1)/79</f>
        <v>0.46835443037974683</v>
      </c>
      <c r="JW13" s="270"/>
      <c r="JX13" s="270">
        <f t="shared" ref="JX13:JZ13" si="44">COUNTIF(JX14:JX92,1)/79</f>
        <v>0.53164556962025311</v>
      </c>
      <c r="JY13" s="270">
        <f t="shared" si="44"/>
        <v>0.44303797468354428</v>
      </c>
      <c r="JZ13" s="270">
        <f t="shared" si="44"/>
        <v>0</v>
      </c>
      <c r="KA13" s="271">
        <f>SUM(KA14:KA92)/79</f>
        <v>0</v>
      </c>
      <c r="KB13" s="271">
        <f>SUM(KB14:KB92)/79</f>
        <v>0</v>
      </c>
      <c r="KC13" s="271">
        <f>SUM(KC14:KC92)/79</f>
        <v>0</v>
      </c>
      <c r="KD13" s="271">
        <f>SUM(KD14:KD92)/79</f>
        <v>0</v>
      </c>
      <c r="KJ13" s="201"/>
      <c r="KK13" s="190">
        <v>0.25</v>
      </c>
      <c r="KL13" s="193">
        <f t="shared" ref="KL13:KR13" si="45">SUM(KL14:KL92)</f>
        <v>23363155.992281232</v>
      </c>
      <c r="KM13" s="193">
        <f t="shared" si="45"/>
        <v>28249167.114639439</v>
      </c>
      <c r="KN13" s="199">
        <f t="shared" si="45"/>
        <v>0</v>
      </c>
      <c r="KO13" s="199">
        <f t="shared" si="45"/>
        <v>0</v>
      </c>
      <c r="KP13" s="199">
        <f t="shared" si="45"/>
        <v>0</v>
      </c>
      <c r="KQ13" s="199">
        <f t="shared" si="45"/>
        <v>0</v>
      </c>
      <c r="KR13" s="199">
        <f t="shared" si="45"/>
        <v>0</v>
      </c>
      <c r="KT13" s="270">
        <f>COUNTIF(KT14:KT92,1)/79</f>
        <v>0.50632911392405067</v>
      </c>
      <c r="KU13" s="270">
        <f>COUNTIF(KU14:KU92,1)/79</f>
        <v>0</v>
      </c>
      <c r="KV13" s="270">
        <f t="shared" ref="KV13" si="46">COUNTIF(KV14:KV92,1)/79</f>
        <v>0</v>
      </c>
      <c r="KW13" s="270"/>
      <c r="KX13" s="270">
        <f t="shared" ref="KX13:KZ13" si="47">COUNTIF(KX14:KX92,1)/79</f>
        <v>0</v>
      </c>
      <c r="KY13" s="270">
        <f t="shared" si="47"/>
        <v>0</v>
      </c>
      <c r="KZ13" s="270">
        <f t="shared" si="47"/>
        <v>0</v>
      </c>
      <c r="LA13" s="271">
        <f>SUM(LA14:LA92)/79</f>
        <v>1</v>
      </c>
      <c r="LB13" s="271">
        <f>SUM(LB14:LB92)/79</f>
        <v>1</v>
      </c>
      <c r="LC13" s="271">
        <f>SUM(LC14:LC92)/79</f>
        <v>1</v>
      </c>
      <c r="LD13" s="271">
        <f>SUM(LD14:LD92)/79</f>
        <v>1</v>
      </c>
      <c r="LJ13" s="201"/>
      <c r="LK13" s="190">
        <v>0.25</v>
      </c>
      <c r="LL13" s="193">
        <f t="shared" ref="LL13:LR13" si="48">SUM(LL14:LL92)</f>
        <v>23363155.992281232</v>
      </c>
      <c r="LM13" s="193">
        <f t="shared" si="48"/>
        <v>30317395.300188847</v>
      </c>
      <c r="LN13" s="199">
        <f t="shared" si="48"/>
        <v>0</v>
      </c>
      <c r="LO13" s="199">
        <f t="shared" si="48"/>
        <v>0</v>
      </c>
      <c r="LP13" s="199">
        <f t="shared" si="48"/>
        <v>0</v>
      </c>
      <c r="LQ13" s="199">
        <f t="shared" si="48"/>
        <v>0</v>
      </c>
      <c r="LR13" s="199">
        <f t="shared" si="48"/>
        <v>0</v>
      </c>
    </row>
    <row r="14" spans="1:330"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49">BO14</f>
        <v>2</v>
      </c>
      <c r="BQ14" s="139">
        <f>VLOOKUP($A14,'FuturesInfo (3)'!$A$2:$O$80,15)*BP14</f>
        <v>96280</v>
      </c>
      <c r="BR14" s="145">
        <f>IF(BJ14=1,ABS(BQ14*BK14),-ABS(BQ14*BK14))</f>
        <v>642.25591267417758</v>
      </c>
      <c r="BT14">
        <f>BH14</f>
        <v>1</v>
      </c>
      <c r="BU14">
        <v>1</v>
      </c>
      <c r="BV14">
        <v>1</v>
      </c>
      <c r="BW14">
        <v>1</v>
      </c>
      <c r="BX14">
        <f t="shared" ref="BX14:BX45" si="50">IF(BU14=BW14,1,0)</f>
        <v>1</v>
      </c>
      <c r="BY14">
        <f t="shared" ref="BY14:BY45" si="51">IF(BW14=BV14,1,0)</f>
        <v>1</v>
      </c>
      <c r="BZ14" s="188">
        <v>5.4216867469899996E-3</v>
      </c>
      <c r="CA14" s="2">
        <v>10</v>
      </c>
      <c r="CB14">
        <v>60</v>
      </c>
      <c r="CC14" t="str">
        <f t="shared" ref="CC14:CC45" si="52">IF(BU14="","FALSE","TRUE")</f>
        <v>TRUE</v>
      </c>
      <c r="CD14">
        <f>VLOOKUP($A14,'FuturesInfo (3)'!$A$2:$V$80,22)</f>
        <v>2</v>
      </c>
      <c r="CE14">
        <f t="shared" ref="CE14:CF77" si="53">CD14</f>
        <v>2</v>
      </c>
      <c r="CF14">
        <f>CE14</f>
        <v>2</v>
      </c>
      <c r="CG14" s="139">
        <f>VLOOKUP($A14,'FuturesInfo (3)'!$A$2:$O$80,15)*CE14</f>
        <v>96280</v>
      </c>
      <c r="CH14" s="145">
        <f t="shared" ref="CH14:CH45" si="54">IF(BX14=1,ABS(CG14*BZ14),-ABS(CG14*BZ14))</f>
        <v>522.00000000019713</v>
      </c>
      <c r="CI14" s="145">
        <f>IF(BY14=1,ABS(CG14*BZ14),-ABS(CG14*BZ14))</f>
        <v>522.00000000019713</v>
      </c>
      <c r="CK14">
        <f t="shared" ref="CK14:CK45" si="55">BU14</f>
        <v>1</v>
      </c>
      <c r="CL14">
        <v>1</v>
      </c>
      <c r="CM14">
        <v>1</v>
      </c>
      <c r="CN14">
        <v>1</v>
      </c>
      <c r="CO14">
        <f>IF(CL14=CN14,1,0)</f>
        <v>1</v>
      </c>
      <c r="CP14">
        <f t="shared" ref="CP14:CP45" si="56">IF(CN14=CM14,1,0)</f>
        <v>1</v>
      </c>
      <c r="CQ14" s="1">
        <v>2.2168963451200001E-2</v>
      </c>
      <c r="CR14" s="2">
        <v>10</v>
      </c>
      <c r="CS14">
        <v>60</v>
      </c>
      <c r="CT14" t="str">
        <f t="shared" ref="CT14:CT45" si="57">IF(CL14="","FALSE","TRUE")</f>
        <v>TRUE</v>
      </c>
      <c r="CU14">
        <f>VLOOKUP($A14,'FuturesInfo (3)'!$A$2:$V$80,22)</f>
        <v>2</v>
      </c>
      <c r="CV14">
        <f t="shared" ref="CV14:CV45" si="58">ROUND(IF(CL14=CM14,CU14*(1+$CV$95),CU14*(1-$CV$95)),0)</f>
        <v>3</v>
      </c>
      <c r="CW14">
        <f>CU14</f>
        <v>2</v>
      </c>
      <c r="CX14" s="139">
        <f>VLOOKUP($A14,'FuturesInfo (3)'!$A$2:$O$80,15)*CW14</f>
        <v>96280</v>
      </c>
      <c r="CY14" s="200">
        <f>IF(CO14=1,ABS(CX14*CQ14),-ABS(CX14*CQ14))</f>
        <v>2134.427801081536</v>
      </c>
      <c r="CZ14" s="200">
        <f>IF(CP14=1,ABS(CX14*CQ14),-ABS(CX14*CQ14))</f>
        <v>2134.427801081536</v>
      </c>
      <c r="DB14">
        <f t="shared" ref="DB14:DB77" si="59">CL14</f>
        <v>1</v>
      </c>
      <c r="DC14">
        <v>1</v>
      </c>
      <c r="DD14">
        <v>1</v>
      </c>
      <c r="DE14">
        <v>-1</v>
      </c>
      <c r="DF14">
        <f>IF(DC14=DE14,1,0)</f>
        <v>0</v>
      </c>
      <c r="DG14">
        <f t="shared" ref="DG14:DG77" si="60">IF(DE14=DD14,1,0)</f>
        <v>0</v>
      </c>
      <c r="DH14" s="1">
        <v>-5.2754982414999997E-3</v>
      </c>
      <c r="DI14" s="2">
        <v>10</v>
      </c>
      <c r="DJ14">
        <v>60</v>
      </c>
      <c r="DK14" t="str">
        <f t="shared" ref="DK14:DK77" si="61">IF(DC14="","FALSE","TRUE")</f>
        <v>TRUE</v>
      </c>
      <c r="DL14">
        <f>VLOOKUP($A14,'FuturesInfo (3)'!$A$2:$V$80,22)</f>
        <v>2</v>
      </c>
      <c r="DM14">
        <f t="shared" ref="DM14:DM77" si="62">ROUND(IF(DC14=DD14,DL14*(1+$CV$95),DL14*(1-$CV$95)),0)</f>
        <v>3</v>
      </c>
      <c r="DN14">
        <f>DL14</f>
        <v>2</v>
      </c>
      <c r="DO14" s="139">
        <f>VLOOKUP($A14,'FuturesInfo (3)'!$A$2:$O$80,15)*DN14</f>
        <v>96280</v>
      </c>
      <c r="DP14" s="200">
        <f t="shared" ref="DP14:DP77" si="63">IF(DF14=1,ABS(DO14*DH14),-ABS(DO14*DH14))</f>
        <v>-507.92497069161999</v>
      </c>
      <c r="DQ14" s="200">
        <f>IF(DG14=1,ABS(DO14*DH14),-ABS(DO14*DH14))</f>
        <v>-507.92497069161999</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f>IU14</f>
        <v>1</v>
      </c>
      <c r="JU14" s="242">
        <v>-1</v>
      </c>
      <c r="JV14" s="217">
        <v>-1</v>
      </c>
      <c r="JW14" s="243">
        <v>-2</v>
      </c>
      <c r="JX14">
        <f>IF(VLOOKUP($C14,JT$2:JU$9,2)="normal",JV14,-JV14)</f>
        <v>1</v>
      </c>
      <c r="JY14">
        <f>IF(JW14&lt;0,JV14*-1,JV14)</f>
        <v>1</v>
      </c>
      <c r="JZ14" s="217"/>
      <c r="KA14">
        <f>IF(JU14=JZ14,1,0)</f>
        <v>0</v>
      </c>
      <c r="KB14">
        <f>IF(JZ14=JV14,1,0)</f>
        <v>0</v>
      </c>
      <c r="KC14">
        <f>IF(JZ14=JX14,1,0)</f>
        <v>0</v>
      </c>
      <c r="KD14">
        <f>IF(JZ14=JY14,1,0)</f>
        <v>0</v>
      </c>
      <c r="KE14" s="252"/>
      <c r="KF14" s="206">
        <v>42508</v>
      </c>
      <c r="KG14">
        <v>60</v>
      </c>
      <c r="KH14" t="str">
        <f t="shared" ref="KH14:KH77" si="64">IF(JU14="","FALSE","TRUE")</f>
        <v>TRUE</v>
      </c>
      <c r="KI14">
        <f>VLOOKUP($A14,'FuturesInfo (3)'!$A$2:$V$80,22)</f>
        <v>2</v>
      </c>
      <c r="KJ14" s="256">
        <v>2</v>
      </c>
      <c r="KK14">
        <f>IF(KJ14=1,KI14,ROUND(KI14*(1+$IK$13),0))</f>
        <v>3</v>
      </c>
      <c r="KL14" s="139">
        <f>VLOOKUP($A14,'FuturesInfo (3)'!$A$2:$O$80,15)*KI14</f>
        <v>96280</v>
      </c>
      <c r="KM14" s="139">
        <f>VLOOKUP($A14,'FuturesInfo (3)'!$A$2:$O$80,15)*KK14</f>
        <v>144420</v>
      </c>
      <c r="KN14" s="200">
        <f>IF(KA14=1,ABS(KL14*KE14),-ABS(KL14*KE14))</f>
        <v>0</v>
      </c>
      <c r="KO14" s="200">
        <f>IF(KA14=1,ABS(KM14*KE14),-ABS(KM14*KE14))</f>
        <v>0</v>
      </c>
      <c r="KP14" s="200">
        <f>IF(KB14=1,ABS(KL14*KE14),-ABS(KL14*KE14))</f>
        <v>0</v>
      </c>
      <c r="KQ14" s="200">
        <f>IF(KC14=1,ABS(KL14*KE14),-ABS(KL14*KE14))</f>
        <v>0</v>
      </c>
      <c r="KR14" s="200">
        <f>IF(KD14=1,ABS(KL14*KE14),-ABS(KL14*KE14))</f>
        <v>0</v>
      </c>
      <c r="KT14">
        <f>JU14</f>
        <v>-1</v>
      </c>
      <c r="KU14" s="242"/>
      <c r="KV14" s="217"/>
      <c r="KW14" s="243"/>
      <c r="KX14">
        <f>IF(VLOOKUP($C14,KT$2:KU$9,2)="normal",KV14,-KV14)</f>
        <v>0</v>
      </c>
      <c r="KY14">
        <f>IF(KW14&lt;0,KV14*-1,KV14)</f>
        <v>0</v>
      </c>
      <c r="KZ14" s="217"/>
      <c r="LA14">
        <f>IF(KU14=KZ14,1,0)</f>
        <v>1</v>
      </c>
      <c r="LB14">
        <f>IF(KZ14=KV14,1,0)</f>
        <v>1</v>
      </c>
      <c r="LC14">
        <f>IF(KZ14=KX14,1,0)</f>
        <v>1</v>
      </c>
      <c r="LD14">
        <f>IF(KZ14=KY14,1,0)</f>
        <v>1</v>
      </c>
      <c r="LE14" s="252"/>
      <c r="LF14" s="206"/>
      <c r="LG14">
        <v>60</v>
      </c>
      <c r="LH14" t="str">
        <f t="shared" ref="LH14:LH77" si="65">IF(KU14="","FALSE","TRUE")</f>
        <v>FALSE</v>
      </c>
      <c r="LI14">
        <f>VLOOKUP($A14,'FuturesInfo (3)'!$A$2:$V$80,22)</f>
        <v>2</v>
      </c>
      <c r="LJ14" s="256"/>
      <c r="LK14">
        <f>IF(LJ14=1,LI14,ROUND(LI14*(1+$IK$13),0))</f>
        <v>3</v>
      </c>
      <c r="LL14" s="139">
        <f>VLOOKUP($A14,'FuturesInfo (3)'!$A$2:$O$80,15)*LI14</f>
        <v>96280</v>
      </c>
      <c r="LM14" s="139">
        <f>VLOOKUP($A14,'FuturesInfo (3)'!$A$2:$O$80,15)*LK14</f>
        <v>144420</v>
      </c>
      <c r="LN14" s="200">
        <f>IF(LA14=1,ABS(LL14*LE14),-ABS(LL14*LE14))</f>
        <v>0</v>
      </c>
      <c r="LO14" s="200">
        <f>IF(LA14=1,ABS(LM14*LE14),-ABS(LM14*LE14))</f>
        <v>0</v>
      </c>
      <c r="LP14" s="200">
        <f>IF(LB14=1,ABS(LL14*LE14),-ABS(LL14*LE14))</f>
        <v>0</v>
      </c>
      <c r="LQ14" s="200">
        <f>IF(LC14=1,ABS(LL14*LE14),-ABS(LL14*LE14))</f>
        <v>0</v>
      </c>
      <c r="LR14" s="200">
        <f>IF(LD14=1,ABS(LL14*LE14),-ABS(LL14*LE14))</f>
        <v>0</v>
      </c>
    </row>
    <row r="15" spans="1:330"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66">IF(BH15=BI15,1,0)</f>
        <v>1</v>
      </c>
      <c r="BK15" s="1">
        <v>-4.4125758411499997E-3</v>
      </c>
      <c r="BL15" s="2">
        <v>10</v>
      </c>
      <c r="BM15">
        <v>60</v>
      </c>
      <c r="BN15" t="str">
        <f>IF(BH15="","FALSE","TRUE")</f>
        <v>TRUE</v>
      </c>
      <c r="BO15">
        <f>VLOOKUP($A15,'FuturesInfo (3)'!$A$2:$V$80,22)</f>
        <v>3</v>
      </c>
      <c r="BP15">
        <f t="shared" si="49"/>
        <v>3</v>
      </c>
      <c r="BQ15" s="139">
        <f>VLOOKUP($A15,'FuturesInfo (3)'!$A$2:$O$80,15)*BP15</f>
        <v>220410</v>
      </c>
      <c r="BR15" s="145">
        <f t="shared" ref="BR15:BR78" si="67">IF(BJ15=1,ABS(BQ15*BK15),-ABS(BQ15*BK15))</f>
        <v>972.57584114787142</v>
      </c>
      <c r="BT15">
        <f t="shared" ref="BT15:BT78" si="68">BH15</f>
        <v>-1</v>
      </c>
      <c r="BU15">
        <v>1</v>
      </c>
      <c r="BV15">
        <v>1</v>
      </c>
      <c r="BW15">
        <v>1</v>
      </c>
      <c r="BX15">
        <f t="shared" si="50"/>
        <v>1</v>
      </c>
      <c r="BY15">
        <f t="shared" si="51"/>
        <v>1</v>
      </c>
      <c r="BZ15" s="188">
        <v>1.9806094182800001E-2</v>
      </c>
      <c r="CA15" s="2">
        <v>10</v>
      </c>
      <c r="CB15">
        <v>60</v>
      </c>
      <c r="CC15" t="str">
        <f t="shared" si="52"/>
        <v>TRUE</v>
      </c>
      <c r="CD15">
        <f>VLOOKUP($A15,'FuturesInfo (3)'!$A$2:$V$80,22)</f>
        <v>3</v>
      </c>
      <c r="CE15">
        <f t="shared" si="53"/>
        <v>3</v>
      </c>
      <c r="CF15">
        <f t="shared" si="53"/>
        <v>3</v>
      </c>
      <c r="CG15" s="139">
        <f>VLOOKUP($A15,'FuturesInfo (3)'!$A$2:$O$80,15)*CE15</f>
        <v>220410</v>
      </c>
      <c r="CH15" s="145">
        <f t="shared" si="54"/>
        <v>4365.4612188309484</v>
      </c>
      <c r="CI15" s="145">
        <f t="shared" ref="CI15:CI78" si="69">IF(BY15=1,ABS(CG15*BZ15),-ABS(CG15*BZ15))</f>
        <v>4365.4612188309484</v>
      </c>
      <c r="CK15">
        <f t="shared" si="55"/>
        <v>1</v>
      </c>
      <c r="CL15">
        <v>-1</v>
      </c>
      <c r="CM15">
        <v>1</v>
      </c>
      <c r="CN15">
        <v>1</v>
      </c>
      <c r="CO15">
        <f>IF(CL15=CN15,1,0)</f>
        <v>0</v>
      </c>
      <c r="CP15">
        <f t="shared" si="56"/>
        <v>1</v>
      </c>
      <c r="CQ15" s="1">
        <v>1.7655846801600001E-3</v>
      </c>
      <c r="CR15" s="2">
        <v>10</v>
      </c>
      <c r="CS15">
        <v>60</v>
      </c>
      <c r="CT15" t="str">
        <f t="shared" si="57"/>
        <v>TRUE</v>
      </c>
      <c r="CU15">
        <f>VLOOKUP($A15,'FuturesInfo (3)'!$A$2:$V$80,22)</f>
        <v>3</v>
      </c>
      <c r="CV15">
        <f t="shared" si="58"/>
        <v>2</v>
      </c>
      <c r="CW15">
        <f t="shared" ref="CW15:CW78" si="70">CU15</f>
        <v>3</v>
      </c>
      <c r="CX15" s="139">
        <f>VLOOKUP($A15,'FuturesInfo (3)'!$A$2:$O$80,15)*CW15</f>
        <v>220410</v>
      </c>
      <c r="CY15" s="200">
        <f t="shared" ref="CY15:CY45" si="71">IF(CO15=1,ABS(CX15*CQ15),-ABS(CX15*CQ15))</f>
        <v>-389.15251935406565</v>
      </c>
      <c r="CZ15" s="200">
        <f t="shared" ref="CZ15:CZ78" si="72">IF(CP15=1,ABS(CX15*CQ15),-ABS(CX15*CQ15))</f>
        <v>389.15251935406565</v>
      </c>
      <c r="DB15">
        <f t="shared" si="59"/>
        <v>-1</v>
      </c>
      <c r="DC15">
        <v>-1</v>
      </c>
      <c r="DD15">
        <v>1</v>
      </c>
      <c r="DE15">
        <v>1</v>
      </c>
      <c r="DF15">
        <f>IF(DC15=DE15,1,0)</f>
        <v>0</v>
      </c>
      <c r="DG15">
        <f t="shared" si="60"/>
        <v>1</v>
      </c>
      <c r="DH15" s="1">
        <v>1.0574837310199999E-2</v>
      </c>
      <c r="DI15" s="2">
        <v>10</v>
      </c>
      <c r="DJ15">
        <v>60</v>
      </c>
      <c r="DK15" t="str">
        <f t="shared" si="61"/>
        <v>TRUE</v>
      </c>
      <c r="DL15">
        <f>VLOOKUP($A15,'FuturesInfo (3)'!$A$2:$V$80,22)</f>
        <v>3</v>
      </c>
      <c r="DM15">
        <f t="shared" si="62"/>
        <v>2</v>
      </c>
      <c r="DN15">
        <f t="shared" ref="DN15:DN78" si="73">DL15</f>
        <v>3</v>
      </c>
      <c r="DO15" s="139">
        <f>VLOOKUP($A15,'FuturesInfo (3)'!$A$2:$O$80,15)*DN15</f>
        <v>220410</v>
      </c>
      <c r="DP15" s="200">
        <f t="shared" si="63"/>
        <v>-2330.7998915411818</v>
      </c>
      <c r="DQ15" s="200">
        <f t="shared" ref="DQ15:DQ78" si="74">IF(DG15=1,ABS(DO15*DH15),-ABS(DO15*DH15))</f>
        <v>2330.7998915411818</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f t="shared" ref="JT15:JT78" si="75">IU15</f>
        <v>1</v>
      </c>
      <c r="JU15" s="244">
        <v>-1</v>
      </c>
      <c r="JV15" s="218">
        <v>-1</v>
      </c>
      <c r="JW15" s="245">
        <v>11</v>
      </c>
      <c r="JX15">
        <f t="shared" ref="JX15:JX19" si="76">IF(VLOOKUP($C15,JT$2:JU$9,2)="normal",JV15,-JV15)</f>
        <v>1</v>
      </c>
      <c r="JY15">
        <f t="shared" ref="JY15:JY78" si="77">IF(JW15&lt;0,JV15*-1,JV15)</f>
        <v>-1</v>
      </c>
      <c r="JZ15" s="218"/>
      <c r="KA15">
        <f>IF(JU15=JZ15,1,0)</f>
        <v>0</v>
      </c>
      <c r="KB15">
        <f t="shared" ref="KB15:KB78" si="78">IF(JZ15=JV15,1,0)</f>
        <v>0</v>
      </c>
      <c r="KC15">
        <f t="shared" ref="KC15:KC78" si="79">IF(JZ15=JX15,1,0)</f>
        <v>0</v>
      </c>
      <c r="KD15">
        <f t="shared" ref="KD15:KD78" si="80">IF(JZ15=JY15,1,0)</f>
        <v>0</v>
      </c>
      <c r="KE15" s="253"/>
      <c r="KF15" s="206">
        <v>42514</v>
      </c>
      <c r="KG15">
        <v>60</v>
      </c>
      <c r="KH15" t="str">
        <f t="shared" si="64"/>
        <v>TRUE</v>
      </c>
      <c r="KI15">
        <f>VLOOKUP($A15,'FuturesInfo (3)'!$A$2:$V$80,22)</f>
        <v>3</v>
      </c>
      <c r="KJ15" s="257">
        <v>1</v>
      </c>
      <c r="KK15">
        <f t="shared" ref="KK15:KK78" si="81">IF(KJ15=1,KI15,ROUND(KI15*(1+$IK$13),0))</f>
        <v>3</v>
      </c>
      <c r="KL15" s="139">
        <f>VLOOKUP($A15,'FuturesInfo (3)'!$A$2:$O$80,15)*KI15</f>
        <v>220410</v>
      </c>
      <c r="KM15" s="139">
        <f>VLOOKUP($A15,'FuturesInfo (3)'!$A$2:$O$80,15)*KK15</f>
        <v>220410</v>
      </c>
      <c r="KN15" s="200">
        <f t="shared" ref="KN15:KN77" si="82">IF(KA15=1,ABS(KL15*KE15),-ABS(KL15*KE15))</f>
        <v>0</v>
      </c>
      <c r="KO15" s="200">
        <f t="shared" ref="KO15:KO78" si="83">IF(KA15=1,ABS(KM15*KE15),-ABS(KM15*KE15))</f>
        <v>0</v>
      </c>
      <c r="KP15" s="200">
        <f t="shared" ref="KP15:KP78" si="84">IF(KB15=1,ABS(KL15*KE15),-ABS(KL15*KE15))</f>
        <v>0</v>
      </c>
      <c r="KQ15" s="200">
        <f t="shared" ref="KQ15:KQ78" si="85">IF(KC15=1,ABS(KL15*KE15),-ABS(KL15*KE15))</f>
        <v>0</v>
      </c>
      <c r="KR15" s="200">
        <f t="shared" ref="KR15:KR20" si="86">IF(KD15=1,ABS(KL15*KE15),-ABS(KL15*KE15))</f>
        <v>0</v>
      </c>
      <c r="KT15">
        <f t="shared" ref="KT15:KT78" si="87">JU15</f>
        <v>-1</v>
      </c>
      <c r="KU15" s="244"/>
      <c r="KV15" s="218"/>
      <c r="KW15" s="245"/>
      <c r="KX15">
        <f t="shared" ref="KX15:KX19" si="88">IF(VLOOKUP($C15,KT$2:KU$9,2)="normal",KV15,-KV15)</f>
        <v>0</v>
      </c>
      <c r="KY15">
        <f t="shared" ref="KY15:KY78" si="89">IF(KW15&lt;0,KV15*-1,KV15)</f>
        <v>0</v>
      </c>
      <c r="KZ15" s="218"/>
      <c r="LA15">
        <f>IF(KU15=KZ15,1,0)</f>
        <v>1</v>
      </c>
      <c r="LB15">
        <f t="shared" ref="LB15:LB78" si="90">IF(KZ15=KV15,1,0)</f>
        <v>1</v>
      </c>
      <c r="LC15">
        <f t="shared" ref="LC15:LC78" si="91">IF(KZ15=KX15,1,0)</f>
        <v>1</v>
      </c>
      <c r="LD15">
        <f t="shared" ref="LD15:LD78" si="92">IF(KZ15=KY15,1,0)</f>
        <v>1</v>
      </c>
      <c r="LE15" s="253"/>
      <c r="LF15" s="206"/>
      <c r="LG15">
        <v>60</v>
      </c>
      <c r="LH15" t="str">
        <f t="shared" si="65"/>
        <v>FALSE</v>
      </c>
      <c r="LI15">
        <f>VLOOKUP($A15,'FuturesInfo (3)'!$A$2:$V$80,22)</f>
        <v>3</v>
      </c>
      <c r="LJ15" s="257"/>
      <c r="LK15">
        <f t="shared" ref="LK15:LK78" si="93">IF(LJ15=1,LI15,ROUND(LI15*(1+$IK$13),0))</f>
        <v>4</v>
      </c>
      <c r="LL15" s="139">
        <f>VLOOKUP($A15,'FuturesInfo (3)'!$A$2:$O$80,15)*LI15</f>
        <v>220410</v>
      </c>
      <c r="LM15" s="139">
        <f>VLOOKUP($A15,'FuturesInfo (3)'!$A$2:$O$80,15)*LK15</f>
        <v>293880</v>
      </c>
      <c r="LN15" s="200">
        <f t="shared" ref="LN15:LN78" si="94">IF(LA15=1,ABS(LL15*LE15),-ABS(LL15*LE15))</f>
        <v>0</v>
      </c>
      <c r="LO15" s="200">
        <f t="shared" ref="LO15:LO78" si="95">IF(LA15=1,ABS(LM15*LE15),-ABS(LM15*LE15))</f>
        <v>0</v>
      </c>
      <c r="LP15" s="200">
        <f t="shared" ref="LP15:LP78" si="96">IF(LB15=1,ABS(LL15*LE15),-ABS(LL15*LE15))</f>
        <v>0</v>
      </c>
      <c r="LQ15" s="200">
        <f t="shared" ref="LQ15:LQ78" si="97">IF(LC15=1,ABS(LL15*LE15),-ABS(LL15*LE15))</f>
        <v>0</v>
      </c>
      <c r="LR15" s="200">
        <f t="shared" ref="LR15:LR20" si="98">IF(LD15=1,ABS(LL15*LE15),-ABS(LL15*LE15))</f>
        <v>0</v>
      </c>
    </row>
    <row r="16" spans="1:330"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99">-AX16+BH16</f>
        <v>0</v>
      </c>
      <c r="BH16">
        <v>-1</v>
      </c>
      <c r="BI16">
        <v>1</v>
      </c>
      <c r="BJ16">
        <f t="shared" si="66"/>
        <v>0</v>
      </c>
      <c r="BK16" s="1">
        <v>1.7917133258699999E-3</v>
      </c>
      <c r="BL16" s="2">
        <v>10</v>
      </c>
      <c r="BM16">
        <v>60</v>
      </c>
      <c r="BN16" t="str">
        <f t="shared" ref="BN16:BN79" si="100">IF(BH16="","FALSE","TRUE")</f>
        <v>TRUE</v>
      </c>
      <c r="BO16">
        <f>VLOOKUP($A16,'FuturesInfo (3)'!$A$2:$V$80,22)</f>
        <v>1</v>
      </c>
      <c r="BP16">
        <f t="shared" si="49"/>
        <v>1</v>
      </c>
      <c r="BQ16" s="139">
        <f>VLOOKUP($A16,'FuturesInfo (3)'!$A$2:$O$80,15)*BP16</f>
        <v>93945.71699999999</v>
      </c>
      <c r="BR16" s="145">
        <f t="shared" si="67"/>
        <v>-168.32379305731178</v>
      </c>
      <c r="BT16">
        <f t="shared" si="68"/>
        <v>-1</v>
      </c>
      <c r="BU16">
        <v>-1</v>
      </c>
      <c r="BV16">
        <v>-1</v>
      </c>
      <c r="BW16">
        <v>-1</v>
      </c>
      <c r="BX16">
        <f t="shared" si="50"/>
        <v>1</v>
      </c>
      <c r="BY16">
        <f t="shared" si="51"/>
        <v>1</v>
      </c>
      <c r="BZ16" s="188">
        <v>-5.2537446903600004E-3</v>
      </c>
      <c r="CA16" s="2">
        <v>10</v>
      </c>
      <c r="CB16">
        <v>60</v>
      </c>
      <c r="CC16" t="str">
        <f t="shared" si="52"/>
        <v>TRUE</v>
      </c>
      <c r="CD16">
        <f>VLOOKUP($A16,'FuturesInfo (3)'!$A$2:$V$80,22)</f>
        <v>1</v>
      </c>
      <c r="CE16">
        <f t="shared" si="53"/>
        <v>1</v>
      </c>
      <c r="CF16">
        <f t="shared" si="53"/>
        <v>1</v>
      </c>
      <c r="CG16" s="139">
        <f>VLOOKUP($A16,'FuturesInfo (3)'!$A$2:$O$80,15)*CE16</f>
        <v>93945.71699999999</v>
      </c>
      <c r="CH16" s="145">
        <f t="shared" si="54"/>
        <v>493.56681187081318</v>
      </c>
      <c r="CI16" s="145">
        <f t="shared" si="69"/>
        <v>493.56681187081318</v>
      </c>
      <c r="CK16">
        <f t="shared" si="55"/>
        <v>-1</v>
      </c>
      <c r="CL16">
        <v>-1</v>
      </c>
      <c r="CM16">
        <v>-1</v>
      </c>
      <c r="CN16">
        <v>1</v>
      </c>
      <c r="CO16">
        <f>IF(CL16=CN16,1,0)</f>
        <v>0</v>
      </c>
      <c r="CP16">
        <f t="shared" si="56"/>
        <v>0</v>
      </c>
      <c r="CQ16" s="1">
        <v>2.5845600629299998E-3</v>
      </c>
      <c r="CR16" s="2">
        <v>10</v>
      </c>
      <c r="CS16">
        <v>60</v>
      </c>
      <c r="CT16" t="str">
        <f t="shared" si="57"/>
        <v>TRUE</v>
      </c>
      <c r="CU16">
        <f>VLOOKUP($A16,'FuturesInfo (3)'!$A$2:$V$80,22)</f>
        <v>1</v>
      </c>
      <c r="CV16">
        <f t="shared" si="58"/>
        <v>1</v>
      </c>
      <c r="CW16">
        <f t="shared" si="70"/>
        <v>1</v>
      </c>
      <c r="CX16" s="139">
        <f>VLOOKUP($A16,'FuturesInfo (3)'!$A$2:$O$80,15)*CW16</f>
        <v>93945.71699999999</v>
      </c>
      <c r="CY16" s="200">
        <f t="shared" si="71"/>
        <v>-242.80834824152393</v>
      </c>
      <c r="CZ16" s="200">
        <f t="shared" si="72"/>
        <v>-242.80834824152393</v>
      </c>
      <c r="DB16">
        <f t="shared" si="59"/>
        <v>-1</v>
      </c>
      <c r="DC16">
        <v>-1</v>
      </c>
      <c r="DD16">
        <v>-1</v>
      </c>
      <c r="DE16">
        <v>1</v>
      </c>
      <c r="DF16">
        <f>IF(DC16=DE16,1,0)</f>
        <v>0</v>
      </c>
      <c r="DG16">
        <f t="shared" si="60"/>
        <v>0</v>
      </c>
      <c r="DH16" s="1">
        <v>1.22169917059E-2</v>
      </c>
      <c r="DI16" s="2">
        <v>10</v>
      </c>
      <c r="DJ16">
        <v>60</v>
      </c>
      <c r="DK16" t="str">
        <f t="shared" si="61"/>
        <v>TRUE</v>
      </c>
      <c r="DL16">
        <f>VLOOKUP($A16,'FuturesInfo (3)'!$A$2:$V$80,22)</f>
        <v>1</v>
      </c>
      <c r="DM16">
        <f t="shared" si="62"/>
        <v>1</v>
      </c>
      <c r="DN16">
        <f t="shared" si="73"/>
        <v>1</v>
      </c>
      <c r="DO16" s="139">
        <f>VLOOKUP($A16,'FuturesInfo (3)'!$A$2:$O$80,15)*DN16</f>
        <v>93945.71699999999</v>
      </c>
      <c r="DP16" s="200">
        <f t="shared" si="63"/>
        <v>-1147.7340453938284</v>
      </c>
      <c r="DQ16" s="200">
        <f t="shared" si="74"/>
        <v>-1147.7340453938284</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f t="shared" si="75"/>
        <v>-1</v>
      </c>
      <c r="JU16" s="244">
        <v>-1</v>
      </c>
      <c r="JV16" s="218">
        <v>-1</v>
      </c>
      <c r="JW16" s="245">
        <v>7</v>
      </c>
      <c r="JX16">
        <f t="shared" si="76"/>
        <v>1</v>
      </c>
      <c r="JY16">
        <f t="shared" si="77"/>
        <v>-1</v>
      </c>
      <c r="JZ16" s="218"/>
      <c r="KA16">
        <f>IF(JU16=JZ16,1,0)</f>
        <v>0</v>
      </c>
      <c r="KB16">
        <f t="shared" si="78"/>
        <v>0</v>
      </c>
      <c r="KC16">
        <f t="shared" si="79"/>
        <v>0</v>
      </c>
      <c r="KD16">
        <f t="shared" si="80"/>
        <v>0</v>
      </c>
      <c r="KE16" s="253"/>
      <c r="KF16" s="206">
        <v>42494</v>
      </c>
      <c r="KG16">
        <v>60</v>
      </c>
      <c r="KH16" t="str">
        <f t="shared" si="64"/>
        <v>TRUE</v>
      </c>
      <c r="KI16">
        <f>VLOOKUP($A16,'FuturesInfo (3)'!$A$2:$V$80,22)</f>
        <v>1</v>
      </c>
      <c r="KJ16" s="257">
        <v>2</v>
      </c>
      <c r="KK16">
        <f t="shared" si="81"/>
        <v>1</v>
      </c>
      <c r="KL16" s="139">
        <f>VLOOKUP($A16,'FuturesInfo (3)'!$A$2:$O$80,15)*KI16</f>
        <v>93945.71699999999</v>
      </c>
      <c r="KM16" s="139">
        <f>VLOOKUP($A16,'FuturesInfo (3)'!$A$2:$O$80,15)*KK16</f>
        <v>93945.71699999999</v>
      </c>
      <c r="KN16" s="200">
        <f t="shared" si="82"/>
        <v>0</v>
      </c>
      <c r="KO16" s="200">
        <f t="shared" si="83"/>
        <v>0</v>
      </c>
      <c r="KP16" s="200">
        <f t="shared" si="84"/>
        <v>0</v>
      </c>
      <c r="KQ16" s="200">
        <f t="shared" si="85"/>
        <v>0</v>
      </c>
      <c r="KR16" s="200">
        <f t="shared" si="86"/>
        <v>0</v>
      </c>
      <c r="KT16">
        <f t="shared" si="87"/>
        <v>-1</v>
      </c>
      <c r="KU16" s="244"/>
      <c r="KV16" s="218"/>
      <c r="KW16" s="245"/>
      <c r="KX16">
        <f t="shared" si="88"/>
        <v>0</v>
      </c>
      <c r="KY16">
        <f t="shared" si="89"/>
        <v>0</v>
      </c>
      <c r="KZ16" s="218"/>
      <c r="LA16">
        <f>IF(KU16=KZ16,1,0)</f>
        <v>1</v>
      </c>
      <c r="LB16">
        <f t="shared" si="90"/>
        <v>1</v>
      </c>
      <c r="LC16">
        <f t="shared" si="91"/>
        <v>1</v>
      </c>
      <c r="LD16">
        <f t="shared" si="92"/>
        <v>1</v>
      </c>
      <c r="LE16" s="253"/>
      <c r="LF16" s="206"/>
      <c r="LG16">
        <v>60</v>
      </c>
      <c r="LH16" t="str">
        <f t="shared" si="65"/>
        <v>FALSE</v>
      </c>
      <c r="LI16">
        <f>VLOOKUP($A16,'FuturesInfo (3)'!$A$2:$V$80,22)</f>
        <v>1</v>
      </c>
      <c r="LJ16" s="257"/>
      <c r="LK16">
        <f t="shared" si="93"/>
        <v>1</v>
      </c>
      <c r="LL16" s="139">
        <f>VLOOKUP($A16,'FuturesInfo (3)'!$A$2:$O$80,15)*LI16</f>
        <v>93945.71699999999</v>
      </c>
      <c r="LM16" s="139">
        <f>VLOOKUP($A16,'FuturesInfo (3)'!$A$2:$O$80,15)*LK16</f>
        <v>93945.71699999999</v>
      </c>
      <c r="LN16" s="200">
        <f t="shared" si="94"/>
        <v>0</v>
      </c>
      <c r="LO16" s="200">
        <f t="shared" si="95"/>
        <v>0</v>
      </c>
      <c r="LP16" s="200">
        <f t="shared" si="96"/>
        <v>0</v>
      </c>
      <c r="LQ16" s="200">
        <f t="shared" si="97"/>
        <v>0</v>
      </c>
      <c r="LR16" s="200">
        <f t="shared" si="98"/>
        <v>0</v>
      </c>
    </row>
    <row r="17" spans="1:330"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99"/>
        <v>-2</v>
      </c>
      <c r="BH17">
        <v>-1</v>
      </c>
      <c r="BI17">
        <v>1</v>
      </c>
      <c r="BJ17">
        <f t="shared" si="66"/>
        <v>0</v>
      </c>
      <c r="BK17" s="1">
        <v>2.1745883814799998E-3</v>
      </c>
      <c r="BL17" s="2">
        <v>10</v>
      </c>
      <c r="BM17">
        <v>60</v>
      </c>
      <c r="BN17" t="str">
        <f t="shared" si="100"/>
        <v>TRUE</v>
      </c>
      <c r="BO17">
        <f>VLOOKUP($A17,'FuturesInfo (3)'!$A$2:$V$80,22)</f>
        <v>5</v>
      </c>
      <c r="BP17">
        <f t="shared" si="49"/>
        <v>5</v>
      </c>
      <c r="BQ17" s="139">
        <f>VLOOKUP($A17,'FuturesInfo (3)'!$A$2:$O$80,15)*BP17</f>
        <v>95550</v>
      </c>
      <c r="BR17" s="145">
        <f t="shared" si="67"/>
        <v>-207.78191985041397</v>
      </c>
      <c r="BT17">
        <f t="shared" si="68"/>
        <v>-1</v>
      </c>
      <c r="BU17">
        <v>1</v>
      </c>
      <c r="BV17">
        <v>-1</v>
      </c>
      <c r="BW17">
        <v>1</v>
      </c>
      <c r="BX17">
        <f t="shared" si="50"/>
        <v>1</v>
      </c>
      <c r="BY17">
        <f t="shared" si="51"/>
        <v>0</v>
      </c>
      <c r="BZ17" s="188">
        <v>0</v>
      </c>
      <c r="CA17" s="2">
        <v>10</v>
      </c>
      <c r="CB17">
        <v>60</v>
      </c>
      <c r="CC17" t="str">
        <f t="shared" si="52"/>
        <v>TRUE</v>
      </c>
      <c r="CD17">
        <f>VLOOKUP($A17,'FuturesInfo (3)'!$A$2:$V$80,22)</f>
        <v>5</v>
      </c>
      <c r="CE17">
        <f t="shared" si="53"/>
        <v>5</v>
      </c>
      <c r="CF17">
        <f t="shared" si="53"/>
        <v>5</v>
      </c>
      <c r="CG17" s="139">
        <f>VLOOKUP($A17,'FuturesInfo (3)'!$A$2:$O$80,15)*CE17</f>
        <v>95550</v>
      </c>
      <c r="CH17" s="145">
        <f t="shared" si="54"/>
        <v>0</v>
      </c>
      <c r="CI17" s="145">
        <f t="shared" si="69"/>
        <v>0</v>
      </c>
      <c r="CK17">
        <f t="shared" si="55"/>
        <v>1</v>
      </c>
      <c r="CL17">
        <v>1</v>
      </c>
      <c r="CM17">
        <v>-1</v>
      </c>
      <c r="CN17">
        <v>1</v>
      </c>
      <c r="CO17">
        <f t="shared" ref="CO17:CO78" si="101">IF(CL17=CN17,1,0)</f>
        <v>1</v>
      </c>
      <c r="CP17">
        <f t="shared" si="56"/>
        <v>0</v>
      </c>
      <c r="CQ17" s="1">
        <v>7.7495350279000001E-3</v>
      </c>
      <c r="CR17" s="2">
        <v>10</v>
      </c>
      <c r="CS17">
        <v>60</v>
      </c>
      <c r="CT17" t="str">
        <f t="shared" si="57"/>
        <v>TRUE</v>
      </c>
      <c r="CU17">
        <f>VLOOKUP($A17,'FuturesInfo (3)'!$A$2:$V$80,22)</f>
        <v>5</v>
      </c>
      <c r="CV17">
        <f t="shared" si="58"/>
        <v>4</v>
      </c>
      <c r="CW17">
        <f t="shared" si="70"/>
        <v>5</v>
      </c>
      <c r="CX17" s="139">
        <f>VLOOKUP($A17,'FuturesInfo (3)'!$A$2:$O$80,15)*CW17</f>
        <v>95550</v>
      </c>
      <c r="CY17" s="200">
        <f t="shared" si="71"/>
        <v>740.46807191584503</v>
      </c>
      <c r="CZ17" s="200">
        <f t="shared" si="72"/>
        <v>-740.46807191584503</v>
      </c>
      <c r="DB17">
        <f t="shared" si="59"/>
        <v>1</v>
      </c>
      <c r="DC17">
        <v>1</v>
      </c>
      <c r="DD17">
        <v>-1</v>
      </c>
      <c r="DE17">
        <v>-1</v>
      </c>
      <c r="DF17">
        <f t="shared" ref="DF17:DF80" si="102">IF(DC17=DE17,1,0)</f>
        <v>0</v>
      </c>
      <c r="DG17">
        <f t="shared" si="60"/>
        <v>1</v>
      </c>
      <c r="DH17" s="1">
        <v>-6.7671485696700001E-3</v>
      </c>
      <c r="DI17" s="2">
        <v>10</v>
      </c>
      <c r="DJ17">
        <v>60</v>
      </c>
      <c r="DK17" t="str">
        <f t="shared" si="61"/>
        <v>TRUE</v>
      </c>
      <c r="DL17">
        <f>VLOOKUP($A17,'FuturesInfo (3)'!$A$2:$V$80,22)</f>
        <v>5</v>
      </c>
      <c r="DM17">
        <f t="shared" si="62"/>
        <v>4</v>
      </c>
      <c r="DN17">
        <f t="shared" si="73"/>
        <v>5</v>
      </c>
      <c r="DO17" s="139">
        <f>VLOOKUP($A17,'FuturesInfo (3)'!$A$2:$O$80,15)*DN17</f>
        <v>95550</v>
      </c>
      <c r="DP17" s="200">
        <f t="shared" si="63"/>
        <v>-646.60104583196846</v>
      </c>
      <c r="DQ17" s="200">
        <f t="shared" si="74"/>
        <v>646.60104583196846</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f t="shared" si="75"/>
        <v>-1</v>
      </c>
      <c r="JU17" s="244">
        <v>1</v>
      </c>
      <c r="JV17" s="218">
        <v>-1</v>
      </c>
      <c r="JW17" s="245">
        <v>5</v>
      </c>
      <c r="JX17">
        <f t="shared" si="76"/>
        <v>1</v>
      </c>
      <c r="JY17">
        <f t="shared" si="77"/>
        <v>-1</v>
      </c>
      <c r="JZ17" s="218"/>
      <c r="KA17">
        <f t="shared" ref="KA17:KA80" si="103">IF(JU17=JZ17,1,0)</f>
        <v>0</v>
      </c>
      <c r="KB17">
        <f t="shared" si="78"/>
        <v>0</v>
      </c>
      <c r="KC17">
        <f t="shared" si="79"/>
        <v>0</v>
      </c>
      <c r="KD17">
        <f t="shared" si="80"/>
        <v>0</v>
      </c>
      <c r="KE17" s="253"/>
      <c r="KF17" s="206">
        <v>42514</v>
      </c>
      <c r="KG17">
        <v>60</v>
      </c>
      <c r="KH17" t="str">
        <f t="shared" si="64"/>
        <v>TRUE</v>
      </c>
      <c r="KI17">
        <f>VLOOKUP($A17,'FuturesInfo (3)'!$A$2:$V$80,22)</f>
        <v>5</v>
      </c>
      <c r="KJ17" s="257">
        <v>2</v>
      </c>
      <c r="KK17">
        <f t="shared" si="81"/>
        <v>6</v>
      </c>
      <c r="KL17" s="139">
        <f>VLOOKUP($A17,'FuturesInfo (3)'!$A$2:$O$80,15)*KI17</f>
        <v>95550</v>
      </c>
      <c r="KM17" s="139">
        <f>VLOOKUP($A17,'FuturesInfo (3)'!$A$2:$O$80,15)*KK17</f>
        <v>114660</v>
      </c>
      <c r="KN17" s="200">
        <f t="shared" si="82"/>
        <v>0</v>
      </c>
      <c r="KO17" s="200">
        <f t="shared" si="83"/>
        <v>0</v>
      </c>
      <c r="KP17" s="200">
        <f t="shared" si="84"/>
        <v>0</v>
      </c>
      <c r="KQ17" s="200">
        <f t="shared" si="85"/>
        <v>0</v>
      </c>
      <c r="KR17" s="200">
        <f t="shared" si="86"/>
        <v>0</v>
      </c>
      <c r="KT17">
        <f t="shared" si="87"/>
        <v>1</v>
      </c>
      <c r="KU17" s="244"/>
      <c r="KV17" s="218"/>
      <c r="KW17" s="245"/>
      <c r="KX17">
        <f t="shared" si="88"/>
        <v>0</v>
      </c>
      <c r="KY17">
        <f t="shared" si="89"/>
        <v>0</v>
      </c>
      <c r="KZ17" s="218"/>
      <c r="LA17">
        <f t="shared" ref="LA17:LA80" si="104">IF(KU17=KZ17,1,0)</f>
        <v>1</v>
      </c>
      <c r="LB17">
        <f t="shared" si="90"/>
        <v>1</v>
      </c>
      <c r="LC17">
        <f t="shared" si="91"/>
        <v>1</v>
      </c>
      <c r="LD17">
        <f t="shared" si="92"/>
        <v>1</v>
      </c>
      <c r="LE17" s="253"/>
      <c r="LF17" s="206"/>
      <c r="LG17">
        <v>60</v>
      </c>
      <c r="LH17" t="str">
        <f t="shared" si="65"/>
        <v>FALSE</v>
      </c>
      <c r="LI17">
        <f>VLOOKUP($A17,'FuturesInfo (3)'!$A$2:$V$80,22)</f>
        <v>5</v>
      </c>
      <c r="LJ17" s="257"/>
      <c r="LK17">
        <f t="shared" si="93"/>
        <v>6</v>
      </c>
      <c r="LL17" s="139">
        <f>VLOOKUP($A17,'FuturesInfo (3)'!$A$2:$O$80,15)*LI17</f>
        <v>95550</v>
      </c>
      <c r="LM17" s="139">
        <f>VLOOKUP($A17,'FuturesInfo (3)'!$A$2:$O$80,15)*LK17</f>
        <v>114660</v>
      </c>
      <c r="LN17" s="200">
        <f t="shared" si="94"/>
        <v>0</v>
      </c>
      <c r="LO17" s="200">
        <f t="shared" si="95"/>
        <v>0</v>
      </c>
      <c r="LP17" s="200">
        <f t="shared" si="96"/>
        <v>0</v>
      </c>
      <c r="LQ17" s="200">
        <f t="shared" si="97"/>
        <v>0</v>
      </c>
      <c r="LR17" s="200">
        <f t="shared" si="98"/>
        <v>0</v>
      </c>
    </row>
    <row r="18" spans="1:330"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99"/>
        <v>0</v>
      </c>
      <c r="BH18">
        <v>-1</v>
      </c>
      <c r="BI18">
        <v>1</v>
      </c>
      <c r="BJ18">
        <f t="shared" si="66"/>
        <v>0</v>
      </c>
      <c r="BK18" s="1">
        <v>1.59655699014E-3</v>
      </c>
      <c r="BL18" s="2">
        <v>10</v>
      </c>
      <c r="BM18">
        <v>60</v>
      </c>
      <c r="BN18" t="str">
        <f t="shared" si="100"/>
        <v>TRUE</v>
      </c>
      <c r="BO18">
        <f>VLOOKUP($A18,'FuturesInfo (3)'!$A$2:$V$80,22)</f>
        <v>2</v>
      </c>
      <c r="BP18">
        <f t="shared" si="49"/>
        <v>2</v>
      </c>
      <c r="BQ18" s="139">
        <f>VLOOKUP($A18,'FuturesInfo (3)'!$A$2:$O$80,15)*BP18</f>
        <v>177700</v>
      </c>
      <c r="BR18" s="145">
        <f t="shared" si="67"/>
        <v>-283.70817714787802</v>
      </c>
      <c r="BT18">
        <f t="shared" si="68"/>
        <v>-1</v>
      </c>
      <c r="BU18">
        <v>-1</v>
      </c>
      <c r="BV18">
        <v>1</v>
      </c>
      <c r="BW18">
        <v>1</v>
      </c>
      <c r="BX18">
        <f t="shared" si="50"/>
        <v>0</v>
      </c>
      <c r="BY18">
        <f t="shared" si="51"/>
        <v>1</v>
      </c>
      <c r="BZ18" s="188">
        <v>5.9602190034E-3</v>
      </c>
      <c r="CA18" s="2">
        <v>10</v>
      </c>
      <c r="CB18">
        <v>60</v>
      </c>
      <c r="CC18" t="str">
        <f t="shared" si="52"/>
        <v>TRUE</v>
      </c>
      <c r="CD18">
        <f>VLOOKUP($A18,'FuturesInfo (3)'!$A$2:$V$80,22)</f>
        <v>2</v>
      </c>
      <c r="CE18">
        <f t="shared" si="53"/>
        <v>2</v>
      </c>
      <c r="CF18">
        <f t="shared" si="53"/>
        <v>2</v>
      </c>
      <c r="CG18" s="139">
        <f>VLOOKUP($A18,'FuturesInfo (3)'!$A$2:$O$80,15)*CE18</f>
        <v>177700</v>
      </c>
      <c r="CH18" s="145">
        <f t="shared" si="54"/>
        <v>-1059.1309169041799</v>
      </c>
      <c r="CI18" s="145">
        <f t="shared" si="69"/>
        <v>1059.1309169041799</v>
      </c>
      <c r="CK18">
        <f t="shared" si="55"/>
        <v>-1</v>
      </c>
      <c r="CL18">
        <v>-1</v>
      </c>
      <c r="CM18">
        <v>1</v>
      </c>
      <c r="CN18">
        <v>-1</v>
      </c>
      <c r="CO18">
        <f t="shared" si="101"/>
        <v>1</v>
      </c>
      <c r="CP18">
        <f t="shared" si="56"/>
        <v>0</v>
      </c>
      <c r="CQ18" s="1">
        <v>-3.8580778505E-3</v>
      </c>
      <c r="CR18" s="2">
        <v>10</v>
      </c>
      <c r="CS18">
        <v>60</v>
      </c>
      <c r="CT18" t="str">
        <f t="shared" si="57"/>
        <v>TRUE</v>
      </c>
      <c r="CU18">
        <f>VLOOKUP($A18,'FuturesInfo (3)'!$A$2:$V$80,22)</f>
        <v>2</v>
      </c>
      <c r="CV18">
        <f t="shared" si="58"/>
        <v>2</v>
      </c>
      <c r="CW18">
        <f t="shared" si="70"/>
        <v>2</v>
      </c>
      <c r="CX18" s="139">
        <f>VLOOKUP($A18,'FuturesInfo (3)'!$A$2:$O$80,15)*CW18</f>
        <v>177700</v>
      </c>
      <c r="CY18" s="200">
        <f t="shared" si="71"/>
        <v>685.58043403385</v>
      </c>
      <c r="CZ18" s="200">
        <f t="shared" si="72"/>
        <v>-685.58043403385</v>
      </c>
      <c r="DB18">
        <f t="shared" si="59"/>
        <v>-1</v>
      </c>
      <c r="DC18">
        <v>1</v>
      </c>
      <c r="DD18">
        <v>1</v>
      </c>
      <c r="DE18">
        <v>1</v>
      </c>
      <c r="DF18">
        <f t="shared" si="102"/>
        <v>1</v>
      </c>
      <c r="DG18">
        <f t="shared" si="60"/>
        <v>1</v>
      </c>
      <c r="DH18" s="1">
        <v>6.4319800816100003E-3</v>
      </c>
      <c r="DI18" s="2">
        <v>10</v>
      </c>
      <c r="DJ18">
        <v>60</v>
      </c>
      <c r="DK18" t="str">
        <f t="shared" si="61"/>
        <v>TRUE</v>
      </c>
      <c r="DL18">
        <f>VLOOKUP($A18,'FuturesInfo (3)'!$A$2:$V$80,22)</f>
        <v>2</v>
      </c>
      <c r="DM18">
        <f t="shared" si="62"/>
        <v>3</v>
      </c>
      <c r="DN18">
        <f t="shared" si="73"/>
        <v>2</v>
      </c>
      <c r="DO18" s="139">
        <f>VLOOKUP($A18,'FuturesInfo (3)'!$A$2:$O$80,15)*DN18</f>
        <v>177700</v>
      </c>
      <c r="DP18" s="200">
        <f t="shared" si="63"/>
        <v>1142.9628605020971</v>
      </c>
      <c r="DQ18" s="200">
        <f t="shared" si="74"/>
        <v>1142.9628605020971</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f t="shared" si="75"/>
        <v>-1</v>
      </c>
      <c r="JU18" s="244">
        <v>-1</v>
      </c>
      <c r="JV18" s="218">
        <v>1</v>
      </c>
      <c r="JW18" s="245">
        <v>-15</v>
      </c>
      <c r="JX18">
        <f t="shared" si="76"/>
        <v>-1</v>
      </c>
      <c r="JY18">
        <f t="shared" si="77"/>
        <v>-1</v>
      </c>
      <c r="JZ18" s="218"/>
      <c r="KA18">
        <f t="shared" si="103"/>
        <v>0</v>
      </c>
      <c r="KB18">
        <f t="shared" si="78"/>
        <v>0</v>
      </c>
      <c r="KC18">
        <f t="shared" si="79"/>
        <v>0</v>
      </c>
      <c r="KD18">
        <f t="shared" si="80"/>
        <v>0</v>
      </c>
      <c r="KE18" s="253"/>
      <c r="KF18" s="206">
        <v>42515</v>
      </c>
      <c r="KG18">
        <v>60</v>
      </c>
      <c r="KH18" t="str">
        <f t="shared" si="64"/>
        <v>TRUE</v>
      </c>
      <c r="KI18">
        <f>VLOOKUP($A18,'FuturesInfo (3)'!$A$2:$V$80,22)</f>
        <v>2</v>
      </c>
      <c r="KJ18" s="257">
        <v>1</v>
      </c>
      <c r="KK18">
        <f t="shared" si="81"/>
        <v>2</v>
      </c>
      <c r="KL18" s="139">
        <f>VLOOKUP($A18,'FuturesInfo (3)'!$A$2:$O$80,15)*KI18</f>
        <v>177700</v>
      </c>
      <c r="KM18" s="139">
        <f>VLOOKUP($A18,'FuturesInfo (3)'!$A$2:$O$80,15)*KK18</f>
        <v>177700</v>
      </c>
      <c r="KN18" s="200">
        <f t="shared" si="82"/>
        <v>0</v>
      </c>
      <c r="KO18" s="200">
        <f t="shared" si="83"/>
        <v>0</v>
      </c>
      <c r="KP18" s="200">
        <f t="shared" si="84"/>
        <v>0</v>
      </c>
      <c r="KQ18" s="200">
        <f t="shared" si="85"/>
        <v>0</v>
      </c>
      <c r="KR18" s="200">
        <f t="shared" si="86"/>
        <v>0</v>
      </c>
      <c r="KT18">
        <f t="shared" si="87"/>
        <v>-1</v>
      </c>
      <c r="KU18" s="244"/>
      <c r="KV18" s="218"/>
      <c r="KW18" s="245"/>
      <c r="KX18">
        <f t="shared" si="88"/>
        <v>0</v>
      </c>
      <c r="KY18">
        <f t="shared" si="89"/>
        <v>0</v>
      </c>
      <c r="KZ18" s="218"/>
      <c r="LA18">
        <f t="shared" si="104"/>
        <v>1</v>
      </c>
      <c r="LB18">
        <f t="shared" si="90"/>
        <v>1</v>
      </c>
      <c r="LC18">
        <f t="shared" si="91"/>
        <v>1</v>
      </c>
      <c r="LD18">
        <f t="shared" si="92"/>
        <v>1</v>
      </c>
      <c r="LE18" s="253"/>
      <c r="LF18" s="206"/>
      <c r="LG18">
        <v>60</v>
      </c>
      <c r="LH18" t="str">
        <f t="shared" si="65"/>
        <v>FALSE</v>
      </c>
      <c r="LI18">
        <f>VLOOKUP($A18,'FuturesInfo (3)'!$A$2:$V$80,22)</f>
        <v>2</v>
      </c>
      <c r="LJ18" s="257"/>
      <c r="LK18">
        <f t="shared" si="93"/>
        <v>3</v>
      </c>
      <c r="LL18" s="139">
        <f>VLOOKUP($A18,'FuturesInfo (3)'!$A$2:$O$80,15)*LI18</f>
        <v>177700</v>
      </c>
      <c r="LM18" s="139">
        <f>VLOOKUP($A18,'FuturesInfo (3)'!$A$2:$O$80,15)*LK18</f>
        <v>266550</v>
      </c>
      <c r="LN18" s="200">
        <f t="shared" si="94"/>
        <v>0</v>
      </c>
      <c r="LO18" s="200">
        <f t="shared" si="95"/>
        <v>0</v>
      </c>
      <c r="LP18" s="200">
        <f t="shared" si="96"/>
        <v>0</v>
      </c>
      <c r="LQ18" s="200">
        <f t="shared" si="97"/>
        <v>0</v>
      </c>
      <c r="LR18" s="200">
        <f t="shared" si="98"/>
        <v>0</v>
      </c>
    </row>
    <row r="19" spans="1:330"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99"/>
        <v>0</v>
      </c>
      <c r="BH19">
        <v>1</v>
      </c>
      <c r="BI19">
        <v>1</v>
      </c>
      <c r="BJ19">
        <f t="shared" si="66"/>
        <v>1</v>
      </c>
      <c r="BK19" s="1">
        <v>3.6253776435000002E-3</v>
      </c>
      <c r="BL19" s="2">
        <v>10</v>
      </c>
      <c r="BM19">
        <v>60</v>
      </c>
      <c r="BN19" t="str">
        <f t="shared" si="100"/>
        <v>TRUE</v>
      </c>
      <c r="BO19">
        <f>VLOOKUP($A19,'FuturesInfo (3)'!$A$2:$V$80,22)</f>
        <v>4</v>
      </c>
      <c r="BP19">
        <f t="shared" si="49"/>
        <v>4</v>
      </c>
      <c r="BQ19" s="139">
        <f>VLOOKUP($A19,'FuturesInfo (3)'!$A$2:$O$80,15)*BP19</f>
        <v>86100</v>
      </c>
      <c r="BR19" s="145">
        <f t="shared" si="67"/>
        <v>312.14501510535001</v>
      </c>
      <c r="BT19">
        <f t="shared" si="68"/>
        <v>1</v>
      </c>
      <c r="BU19">
        <v>1</v>
      </c>
      <c r="BV19">
        <v>1</v>
      </c>
      <c r="BW19">
        <v>1</v>
      </c>
      <c r="BX19">
        <f t="shared" si="50"/>
        <v>1</v>
      </c>
      <c r="BY19">
        <f t="shared" si="51"/>
        <v>1</v>
      </c>
      <c r="BZ19" s="188">
        <v>7.2245635159500004E-3</v>
      </c>
      <c r="CA19" s="2">
        <v>10</v>
      </c>
      <c r="CB19">
        <v>60</v>
      </c>
      <c r="CC19" t="str">
        <f t="shared" si="52"/>
        <v>TRUE</v>
      </c>
      <c r="CD19">
        <f>VLOOKUP($A19,'FuturesInfo (3)'!$A$2:$V$80,22)</f>
        <v>4</v>
      </c>
      <c r="CE19">
        <f t="shared" si="53"/>
        <v>4</v>
      </c>
      <c r="CF19">
        <f t="shared" si="53"/>
        <v>4</v>
      </c>
      <c r="CG19" s="139">
        <f>VLOOKUP($A19,'FuturesInfo (3)'!$A$2:$O$80,15)*CE19</f>
        <v>86100</v>
      </c>
      <c r="CH19" s="145">
        <f t="shared" si="54"/>
        <v>622.03491872329505</v>
      </c>
      <c r="CI19" s="145">
        <f t="shared" si="69"/>
        <v>622.03491872329505</v>
      </c>
      <c r="CK19">
        <f t="shared" si="55"/>
        <v>1</v>
      </c>
      <c r="CL19">
        <v>1</v>
      </c>
      <c r="CM19">
        <v>1</v>
      </c>
      <c r="CN19">
        <v>1</v>
      </c>
      <c r="CO19">
        <f t="shared" si="101"/>
        <v>1</v>
      </c>
      <c r="CP19">
        <f t="shared" si="56"/>
        <v>1</v>
      </c>
      <c r="CQ19" s="1">
        <v>2.1518230723299999E-2</v>
      </c>
      <c r="CR19" s="2">
        <v>10</v>
      </c>
      <c r="CS19">
        <v>60</v>
      </c>
      <c r="CT19" t="str">
        <f t="shared" si="57"/>
        <v>TRUE</v>
      </c>
      <c r="CU19">
        <f>VLOOKUP($A19,'FuturesInfo (3)'!$A$2:$V$80,22)</f>
        <v>4</v>
      </c>
      <c r="CV19">
        <f t="shared" si="58"/>
        <v>5</v>
      </c>
      <c r="CW19">
        <f t="shared" si="70"/>
        <v>4</v>
      </c>
      <c r="CX19" s="139">
        <f>VLOOKUP($A19,'FuturesInfo (3)'!$A$2:$O$80,15)*CW19</f>
        <v>86100</v>
      </c>
      <c r="CY19" s="200">
        <f t="shared" si="71"/>
        <v>1852.7196652761299</v>
      </c>
      <c r="CZ19" s="200">
        <f t="shared" si="72"/>
        <v>1852.7196652761299</v>
      </c>
      <c r="DB19">
        <f t="shared" si="59"/>
        <v>1</v>
      </c>
      <c r="DC19">
        <v>1</v>
      </c>
      <c r="DD19">
        <v>1</v>
      </c>
      <c r="DE19">
        <v>1</v>
      </c>
      <c r="DF19">
        <f t="shared" si="102"/>
        <v>1</v>
      </c>
      <c r="DG19">
        <f t="shared" si="60"/>
        <v>1</v>
      </c>
      <c r="DH19" s="1">
        <v>1.17027501463E-3</v>
      </c>
      <c r="DI19" s="2">
        <v>10</v>
      </c>
      <c r="DJ19">
        <v>60</v>
      </c>
      <c r="DK19" t="str">
        <f t="shared" si="61"/>
        <v>TRUE</v>
      </c>
      <c r="DL19">
        <f>VLOOKUP($A19,'FuturesInfo (3)'!$A$2:$V$80,22)</f>
        <v>4</v>
      </c>
      <c r="DM19">
        <f t="shared" si="62"/>
        <v>5</v>
      </c>
      <c r="DN19" s="186">
        <v>6</v>
      </c>
      <c r="DO19" s="139">
        <f>VLOOKUP($A19,'FuturesInfo (3)'!$A$2:$O$80,15)*DN19</f>
        <v>129150</v>
      </c>
      <c r="DP19" s="200">
        <f t="shared" si="63"/>
        <v>151.14101813946451</v>
      </c>
      <c r="DQ19" s="200">
        <f t="shared" si="74"/>
        <v>151.14101813946451</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f t="shared" si="75"/>
        <v>1</v>
      </c>
      <c r="JU19" s="244">
        <v>1</v>
      </c>
      <c r="JV19" s="218">
        <v>-1</v>
      </c>
      <c r="JW19" s="245">
        <v>8</v>
      </c>
      <c r="JX19">
        <f t="shared" si="76"/>
        <v>1</v>
      </c>
      <c r="JY19">
        <f t="shared" si="77"/>
        <v>-1</v>
      </c>
      <c r="JZ19" s="218"/>
      <c r="KA19">
        <f t="shared" si="103"/>
        <v>0</v>
      </c>
      <c r="KB19">
        <f t="shared" si="78"/>
        <v>0</v>
      </c>
      <c r="KC19">
        <f t="shared" si="79"/>
        <v>0</v>
      </c>
      <c r="KD19">
        <f t="shared" si="80"/>
        <v>0</v>
      </c>
      <c r="KE19" s="253"/>
      <c r="KF19" s="206">
        <v>42499</v>
      </c>
      <c r="KG19">
        <v>60</v>
      </c>
      <c r="KH19" t="str">
        <f t="shared" si="64"/>
        <v>TRUE</v>
      </c>
      <c r="KI19">
        <f>VLOOKUP($A19,'FuturesInfo (3)'!$A$2:$V$80,22)</f>
        <v>4</v>
      </c>
      <c r="KJ19" s="257">
        <v>2</v>
      </c>
      <c r="KK19">
        <f t="shared" si="81"/>
        <v>5</v>
      </c>
      <c r="KL19" s="139">
        <f>VLOOKUP($A19,'FuturesInfo (3)'!$A$2:$O$80,15)*KI19</f>
        <v>86100</v>
      </c>
      <c r="KM19" s="139">
        <f>VLOOKUP($A19,'FuturesInfo (3)'!$A$2:$O$80,15)*KK19</f>
        <v>107625</v>
      </c>
      <c r="KN19" s="200">
        <f t="shared" si="82"/>
        <v>0</v>
      </c>
      <c r="KO19" s="200">
        <f t="shared" si="83"/>
        <v>0</v>
      </c>
      <c r="KP19" s="200">
        <f t="shared" si="84"/>
        <v>0</v>
      </c>
      <c r="KQ19" s="200">
        <f t="shared" si="85"/>
        <v>0</v>
      </c>
      <c r="KR19" s="200">
        <f t="shared" si="86"/>
        <v>0</v>
      </c>
      <c r="KT19">
        <f t="shared" si="87"/>
        <v>1</v>
      </c>
      <c r="KU19" s="244"/>
      <c r="KV19" s="218"/>
      <c r="KW19" s="245"/>
      <c r="KX19">
        <f t="shared" si="88"/>
        <v>0</v>
      </c>
      <c r="KY19">
        <f t="shared" si="89"/>
        <v>0</v>
      </c>
      <c r="KZ19" s="218"/>
      <c r="LA19">
        <f t="shared" si="104"/>
        <v>1</v>
      </c>
      <c r="LB19">
        <f t="shared" si="90"/>
        <v>1</v>
      </c>
      <c r="LC19">
        <f t="shared" si="91"/>
        <v>1</v>
      </c>
      <c r="LD19">
        <f t="shared" si="92"/>
        <v>1</v>
      </c>
      <c r="LE19" s="253"/>
      <c r="LF19" s="206"/>
      <c r="LG19">
        <v>60</v>
      </c>
      <c r="LH19" t="str">
        <f t="shared" si="65"/>
        <v>FALSE</v>
      </c>
      <c r="LI19">
        <f>VLOOKUP($A19,'FuturesInfo (3)'!$A$2:$V$80,22)</f>
        <v>4</v>
      </c>
      <c r="LJ19" s="257"/>
      <c r="LK19">
        <f t="shared" si="93"/>
        <v>5</v>
      </c>
      <c r="LL19" s="139">
        <f>VLOOKUP($A19,'FuturesInfo (3)'!$A$2:$O$80,15)*LI19</f>
        <v>86100</v>
      </c>
      <c r="LM19" s="139">
        <f>VLOOKUP($A19,'FuturesInfo (3)'!$A$2:$O$80,15)*LK19</f>
        <v>107625</v>
      </c>
      <c r="LN19" s="200">
        <f t="shared" si="94"/>
        <v>0</v>
      </c>
      <c r="LO19" s="200">
        <f t="shared" si="95"/>
        <v>0</v>
      </c>
      <c r="LP19" s="200">
        <f t="shared" si="96"/>
        <v>0</v>
      </c>
      <c r="LQ19" s="200">
        <f t="shared" si="97"/>
        <v>0</v>
      </c>
      <c r="LR19" s="200">
        <f t="shared" si="98"/>
        <v>0</v>
      </c>
    </row>
    <row r="20" spans="1:330"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99"/>
        <v>0</v>
      </c>
      <c r="BH20">
        <v>-1</v>
      </c>
      <c r="BI20">
        <v>1</v>
      </c>
      <c r="BJ20">
        <f t="shared" si="66"/>
        <v>0</v>
      </c>
      <c r="BK20" s="1">
        <v>4.9554013875099997E-3</v>
      </c>
      <c r="BL20" s="2">
        <v>10</v>
      </c>
      <c r="BM20">
        <v>60</v>
      </c>
      <c r="BN20" t="str">
        <f t="shared" si="100"/>
        <v>TRUE</v>
      </c>
      <c r="BO20">
        <f>VLOOKUP($A20,'FuturesInfo (3)'!$A$2:$V$80,22)</f>
        <v>4</v>
      </c>
      <c r="BP20">
        <f t="shared" si="49"/>
        <v>4</v>
      </c>
      <c r="BQ20" s="139">
        <f>VLOOKUP($A20,'FuturesInfo (3)'!$A$2:$O$80,15)*BP20</f>
        <v>121040</v>
      </c>
      <c r="BR20" s="145">
        <f t="shared" si="67"/>
        <v>-599.80178394421034</v>
      </c>
      <c r="BT20">
        <f t="shared" si="68"/>
        <v>-1</v>
      </c>
      <c r="BU20">
        <v>1</v>
      </c>
      <c r="BV20">
        <v>1</v>
      </c>
      <c r="BW20">
        <v>-1</v>
      </c>
      <c r="BX20">
        <f t="shared" si="50"/>
        <v>0</v>
      </c>
      <c r="BY20">
        <f t="shared" si="51"/>
        <v>0</v>
      </c>
      <c r="BZ20" s="188">
        <v>-3.9447731755399996E-3</v>
      </c>
      <c r="CA20" s="2">
        <v>10</v>
      </c>
      <c r="CB20">
        <v>60</v>
      </c>
      <c r="CC20" t="str">
        <f t="shared" si="52"/>
        <v>TRUE</v>
      </c>
      <c r="CD20">
        <f>VLOOKUP($A20,'FuturesInfo (3)'!$A$2:$V$80,22)</f>
        <v>4</v>
      </c>
      <c r="CE20">
        <f t="shared" si="53"/>
        <v>4</v>
      </c>
      <c r="CF20">
        <f t="shared" si="53"/>
        <v>4</v>
      </c>
      <c r="CG20" s="139">
        <f>VLOOKUP($A20,'FuturesInfo (3)'!$A$2:$O$80,15)*CE20</f>
        <v>121040</v>
      </c>
      <c r="CH20" s="145">
        <f t="shared" si="54"/>
        <v>-477.47534516736152</v>
      </c>
      <c r="CI20" s="145">
        <f t="shared" si="69"/>
        <v>-477.47534516736152</v>
      </c>
      <c r="CK20">
        <f t="shared" si="55"/>
        <v>1</v>
      </c>
      <c r="CL20">
        <v>1</v>
      </c>
      <c r="CM20">
        <v>1</v>
      </c>
      <c r="CN20">
        <v>1</v>
      </c>
      <c r="CO20">
        <f t="shared" si="101"/>
        <v>1</v>
      </c>
      <c r="CP20">
        <f t="shared" si="56"/>
        <v>1</v>
      </c>
      <c r="CQ20" s="1">
        <v>7.5907590759100004E-3</v>
      </c>
      <c r="CR20" s="2">
        <v>10</v>
      </c>
      <c r="CS20">
        <v>60</v>
      </c>
      <c r="CT20" t="str">
        <f t="shared" si="57"/>
        <v>TRUE</v>
      </c>
      <c r="CU20">
        <f>VLOOKUP($A20,'FuturesInfo (3)'!$A$2:$V$80,22)</f>
        <v>4</v>
      </c>
      <c r="CV20">
        <f t="shared" si="58"/>
        <v>5</v>
      </c>
      <c r="CW20">
        <f t="shared" si="70"/>
        <v>4</v>
      </c>
      <c r="CX20" s="139">
        <f>VLOOKUP($A20,'FuturesInfo (3)'!$A$2:$O$80,15)*CW20</f>
        <v>121040</v>
      </c>
      <c r="CY20" s="200">
        <f t="shared" si="71"/>
        <v>918.78547854814644</v>
      </c>
      <c r="CZ20" s="200">
        <f t="shared" si="72"/>
        <v>918.78547854814644</v>
      </c>
      <c r="DB20">
        <f t="shared" si="59"/>
        <v>1</v>
      </c>
      <c r="DC20">
        <v>1</v>
      </c>
      <c r="DD20">
        <v>1</v>
      </c>
      <c r="DE20">
        <v>1</v>
      </c>
      <c r="DF20">
        <f t="shared" si="102"/>
        <v>1</v>
      </c>
      <c r="DG20">
        <f t="shared" si="60"/>
        <v>1</v>
      </c>
      <c r="DH20" s="1">
        <v>6.5509335080200003E-3</v>
      </c>
      <c r="DI20" s="2">
        <v>10</v>
      </c>
      <c r="DJ20">
        <v>60</v>
      </c>
      <c r="DK20" t="str">
        <f t="shared" si="61"/>
        <v>TRUE</v>
      </c>
      <c r="DL20">
        <f>VLOOKUP($A20,'FuturesInfo (3)'!$A$2:$V$80,22)</f>
        <v>4</v>
      </c>
      <c r="DM20">
        <f t="shared" si="62"/>
        <v>5</v>
      </c>
      <c r="DN20">
        <f t="shared" si="73"/>
        <v>4</v>
      </c>
      <c r="DO20" s="139">
        <f>VLOOKUP($A20,'FuturesInfo (3)'!$A$2:$O$80,15)*DN20</f>
        <v>121040</v>
      </c>
      <c r="DP20" s="200">
        <f t="shared" si="63"/>
        <v>792.92499181074083</v>
      </c>
      <c r="DQ20" s="200">
        <f t="shared" si="74"/>
        <v>792.92499181074083</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f t="shared" si="75"/>
        <v>-1</v>
      </c>
      <c r="JU20" s="244">
        <v>1</v>
      </c>
      <c r="JV20" s="218">
        <v>1</v>
      </c>
      <c r="JW20" s="245">
        <v>8</v>
      </c>
      <c r="JX20">
        <f>IF(VLOOKUP($C20,JT$2:JU$9,2)="normal",JV20,-JV20)</f>
        <v>-1</v>
      </c>
      <c r="JY20">
        <f t="shared" si="77"/>
        <v>1</v>
      </c>
      <c r="JZ20" s="218"/>
      <c r="KA20">
        <f t="shared" si="103"/>
        <v>0</v>
      </c>
      <c r="KB20">
        <f t="shared" si="78"/>
        <v>0</v>
      </c>
      <c r="KC20">
        <f t="shared" si="79"/>
        <v>0</v>
      </c>
      <c r="KD20">
        <f t="shared" si="80"/>
        <v>0</v>
      </c>
      <c r="KE20" s="253"/>
      <c r="KF20" s="206">
        <v>42513</v>
      </c>
      <c r="KG20">
        <v>60</v>
      </c>
      <c r="KH20" t="str">
        <f t="shared" si="64"/>
        <v>TRUE</v>
      </c>
      <c r="KI20">
        <f>VLOOKUP($A20,'FuturesInfo (3)'!$A$2:$V$80,22)</f>
        <v>4</v>
      </c>
      <c r="KJ20" s="257">
        <v>2</v>
      </c>
      <c r="KK20">
        <f t="shared" si="81"/>
        <v>5</v>
      </c>
      <c r="KL20" s="139">
        <f>VLOOKUP($A20,'FuturesInfo (3)'!$A$2:$O$80,15)*KI20</f>
        <v>121040</v>
      </c>
      <c r="KM20" s="139">
        <f>VLOOKUP($A20,'FuturesInfo (3)'!$A$2:$O$80,15)*KK20</f>
        <v>151300</v>
      </c>
      <c r="KN20" s="200">
        <f t="shared" si="82"/>
        <v>0</v>
      </c>
      <c r="KO20" s="200">
        <f t="shared" si="83"/>
        <v>0</v>
      </c>
      <c r="KP20" s="200">
        <f t="shared" si="84"/>
        <v>0</v>
      </c>
      <c r="KQ20" s="200">
        <f t="shared" si="85"/>
        <v>0</v>
      </c>
      <c r="KR20" s="200">
        <f t="shared" si="86"/>
        <v>0</v>
      </c>
      <c r="KT20">
        <f t="shared" si="87"/>
        <v>1</v>
      </c>
      <c r="KU20" s="244"/>
      <c r="KV20" s="218"/>
      <c r="KW20" s="245"/>
      <c r="KX20">
        <f>IF(VLOOKUP($C20,KT$2:KU$9,2)="normal",KV20,-KV20)</f>
        <v>0</v>
      </c>
      <c r="KY20">
        <f t="shared" si="89"/>
        <v>0</v>
      </c>
      <c r="KZ20" s="218"/>
      <c r="LA20">
        <f t="shared" si="104"/>
        <v>1</v>
      </c>
      <c r="LB20">
        <f t="shared" si="90"/>
        <v>1</v>
      </c>
      <c r="LC20">
        <f t="shared" si="91"/>
        <v>1</v>
      </c>
      <c r="LD20">
        <f t="shared" si="92"/>
        <v>1</v>
      </c>
      <c r="LE20" s="253"/>
      <c r="LF20" s="206"/>
      <c r="LG20">
        <v>60</v>
      </c>
      <c r="LH20" t="str">
        <f t="shared" si="65"/>
        <v>FALSE</v>
      </c>
      <c r="LI20">
        <f>VLOOKUP($A20,'FuturesInfo (3)'!$A$2:$V$80,22)</f>
        <v>4</v>
      </c>
      <c r="LJ20" s="257"/>
      <c r="LK20">
        <f t="shared" si="93"/>
        <v>5</v>
      </c>
      <c r="LL20" s="139">
        <f>VLOOKUP($A20,'FuturesInfo (3)'!$A$2:$O$80,15)*LI20</f>
        <v>121040</v>
      </c>
      <c r="LM20" s="139">
        <f>VLOOKUP($A20,'FuturesInfo (3)'!$A$2:$O$80,15)*LK20</f>
        <v>151300</v>
      </c>
      <c r="LN20" s="200">
        <f t="shared" si="94"/>
        <v>0</v>
      </c>
      <c r="LO20" s="200">
        <f t="shared" si="95"/>
        <v>0</v>
      </c>
      <c r="LP20" s="200">
        <f t="shared" si="96"/>
        <v>0</v>
      </c>
      <c r="LQ20" s="200">
        <f t="shared" si="97"/>
        <v>0</v>
      </c>
      <c r="LR20" s="200">
        <f t="shared" si="98"/>
        <v>0</v>
      </c>
    </row>
    <row r="21" spans="1:330"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99"/>
        <v>0</v>
      </c>
      <c r="BH21">
        <v>1</v>
      </c>
      <c r="BI21">
        <v>-1</v>
      </c>
      <c r="BJ21">
        <f t="shared" si="66"/>
        <v>0</v>
      </c>
      <c r="BK21" s="1">
        <v>-2.8765690376599999E-3</v>
      </c>
      <c r="BL21" s="2">
        <v>10</v>
      </c>
      <c r="BM21">
        <v>60</v>
      </c>
      <c r="BN21" t="str">
        <f t="shared" si="100"/>
        <v>TRUE</v>
      </c>
      <c r="BO21">
        <f>VLOOKUP($A21,'FuturesInfo (3)'!$A$2:$V$80,22)</f>
        <v>3</v>
      </c>
      <c r="BP21">
        <f t="shared" si="49"/>
        <v>3</v>
      </c>
      <c r="BQ21" s="139">
        <f>VLOOKUP($A21,'FuturesInfo (3)'!$A$2:$O$80,15)*BP21</f>
        <v>231600</v>
      </c>
      <c r="BR21" s="145">
        <f t="shared" si="67"/>
        <v>-666.21338912205601</v>
      </c>
      <c r="BT21">
        <f t="shared" si="68"/>
        <v>1</v>
      </c>
      <c r="BU21">
        <v>-1</v>
      </c>
      <c r="BV21">
        <v>1</v>
      </c>
      <c r="BW21">
        <v>1</v>
      </c>
      <c r="BX21">
        <f t="shared" si="50"/>
        <v>0</v>
      </c>
      <c r="BY21">
        <f t="shared" si="51"/>
        <v>1</v>
      </c>
      <c r="BZ21" s="188">
        <v>1.4555468135300001E-2</v>
      </c>
      <c r="CA21" s="2">
        <v>10</v>
      </c>
      <c r="CB21">
        <v>60</v>
      </c>
      <c r="CC21" t="str">
        <f t="shared" si="52"/>
        <v>TRUE</v>
      </c>
      <c r="CD21">
        <f>VLOOKUP($A21,'FuturesInfo (3)'!$A$2:$V$80,22)</f>
        <v>3</v>
      </c>
      <c r="CE21">
        <f t="shared" si="53"/>
        <v>3</v>
      </c>
      <c r="CF21">
        <f t="shared" si="53"/>
        <v>3</v>
      </c>
      <c r="CG21" s="139">
        <f>VLOOKUP($A21,'FuturesInfo (3)'!$A$2:$O$80,15)*CE21</f>
        <v>231600</v>
      </c>
      <c r="CH21" s="145">
        <f t="shared" si="54"/>
        <v>-3371.0464201354803</v>
      </c>
      <c r="CI21" s="145">
        <f t="shared" si="69"/>
        <v>3371.0464201354803</v>
      </c>
      <c r="CK21">
        <f t="shared" si="55"/>
        <v>-1</v>
      </c>
      <c r="CL21">
        <v>1</v>
      </c>
      <c r="CM21">
        <v>1</v>
      </c>
      <c r="CN21">
        <v>1</v>
      </c>
      <c r="CO21">
        <f t="shared" si="101"/>
        <v>1</v>
      </c>
      <c r="CP21">
        <f t="shared" si="56"/>
        <v>1</v>
      </c>
      <c r="CQ21" s="1">
        <v>8.78893628021E-3</v>
      </c>
      <c r="CR21" s="2">
        <v>10</v>
      </c>
      <c r="CS21">
        <v>60</v>
      </c>
      <c r="CT21" t="str">
        <f t="shared" si="57"/>
        <v>TRUE</v>
      </c>
      <c r="CU21">
        <f>VLOOKUP($A21,'FuturesInfo (3)'!$A$2:$V$80,22)</f>
        <v>3</v>
      </c>
      <c r="CV21">
        <f t="shared" si="58"/>
        <v>4</v>
      </c>
      <c r="CW21">
        <f t="shared" si="70"/>
        <v>3</v>
      </c>
      <c r="CX21" s="139">
        <f>VLOOKUP($A21,'FuturesInfo (3)'!$A$2:$O$80,15)*CW21</f>
        <v>231600</v>
      </c>
      <c r="CY21" s="200">
        <f t="shared" si="71"/>
        <v>2035.517642496636</v>
      </c>
      <c r="CZ21" s="200">
        <f t="shared" si="72"/>
        <v>2035.517642496636</v>
      </c>
      <c r="DB21">
        <f t="shared" si="59"/>
        <v>1</v>
      </c>
      <c r="DC21">
        <v>1</v>
      </c>
      <c r="DD21">
        <v>1</v>
      </c>
      <c r="DE21">
        <v>1</v>
      </c>
      <c r="DF21">
        <f t="shared" si="102"/>
        <v>1</v>
      </c>
      <c r="DG21">
        <f t="shared" si="60"/>
        <v>1</v>
      </c>
      <c r="DH21" s="1">
        <v>3.7155669442699999E-3</v>
      </c>
      <c r="DI21" s="2">
        <v>10</v>
      </c>
      <c r="DJ21">
        <v>60</v>
      </c>
      <c r="DK21" t="str">
        <f t="shared" si="61"/>
        <v>TRUE</v>
      </c>
      <c r="DL21">
        <f>VLOOKUP($A21,'FuturesInfo (3)'!$A$2:$V$80,22)</f>
        <v>3</v>
      </c>
      <c r="DM21">
        <f t="shared" si="62"/>
        <v>4</v>
      </c>
      <c r="DN21">
        <f t="shared" si="73"/>
        <v>3</v>
      </c>
      <c r="DO21" s="139">
        <f>VLOOKUP($A21,'FuturesInfo (3)'!$A$2:$O$80,15)*DN21</f>
        <v>231600</v>
      </c>
      <c r="DP21" s="200">
        <f t="shared" si="63"/>
        <v>860.52530429293199</v>
      </c>
      <c r="DQ21" s="200">
        <f t="shared" si="74"/>
        <v>860.52530429293199</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f t="shared" si="75"/>
        <v>-1</v>
      </c>
      <c r="JU21" s="244">
        <v>1</v>
      </c>
      <c r="JV21" s="218">
        <v>1</v>
      </c>
      <c r="JW21" s="245">
        <v>-6</v>
      </c>
      <c r="JX21">
        <f t="shared" ref="JX21:JX84" si="105">IF(VLOOKUP($C21,JT$2:JU$9,2)="normal",JV21,-JV21)</f>
        <v>-1</v>
      </c>
      <c r="JY21">
        <f t="shared" si="77"/>
        <v>-1</v>
      </c>
      <c r="JZ21" s="218"/>
      <c r="KA21">
        <f t="shared" si="103"/>
        <v>0</v>
      </c>
      <c r="KB21">
        <f t="shared" si="78"/>
        <v>0</v>
      </c>
      <c r="KC21">
        <f t="shared" si="79"/>
        <v>0</v>
      </c>
      <c r="KD21">
        <f t="shared" si="80"/>
        <v>0</v>
      </c>
      <c r="KE21" s="253"/>
      <c r="KF21" s="206">
        <v>42516</v>
      </c>
      <c r="KG21">
        <v>60</v>
      </c>
      <c r="KH21" t="str">
        <f t="shared" si="64"/>
        <v>TRUE</v>
      </c>
      <c r="KI21">
        <f>VLOOKUP($A21,'FuturesInfo (3)'!$A$2:$V$80,22)</f>
        <v>3</v>
      </c>
      <c r="KJ21" s="257">
        <v>2</v>
      </c>
      <c r="KK21">
        <f t="shared" si="81"/>
        <v>4</v>
      </c>
      <c r="KL21" s="139">
        <f>VLOOKUP($A21,'FuturesInfo (3)'!$A$2:$O$80,15)*KI21</f>
        <v>231600</v>
      </c>
      <c r="KM21" s="139">
        <f>VLOOKUP($A21,'FuturesInfo (3)'!$A$2:$O$80,15)*KK21</f>
        <v>308800</v>
      </c>
      <c r="KN21" s="200">
        <f t="shared" si="82"/>
        <v>0</v>
      </c>
      <c r="KO21" s="200">
        <f t="shared" si="83"/>
        <v>0</v>
      </c>
      <c r="KP21" s="200">
        <f t="shared" si="84"/>
        <v>0</v>
      </c>
      <c r="KQ21" s="200">
        <f t="shared" si="85"/>
        <v>0</v>
      </c>
      <c r="KR21" s="200">
        <f>IF(KD21=1,ABS(KL21*KE21),-ABS(KL21*KE21))</f>
        <v>0</v>
      </c>
      <c r="KT21">
        <f t="shared" si="87"/>
        <v>1</v>
      </c>
      <c r="KU21" s="244"/>
      <c r="KV21" s="218"/>
      <c r="KW21" s="245"/>
      <c r="KX21">
        <f t="shared" ref="KX21:KX84" si="106">IF(VLOOKUP($C21,KT$2:KU$9,2)="normal",KV21,-KV21)</f>
        <v>0</v>
      </c>
      <c r="KY21">
        <f t="shared" si="89"/>
        <v>0</v>
      </c>
      <c r="KZ21" s="218"/>
      <c r="LA21">
        <f t="shared" si="104"/>
        <v>1</v>
      </c>
      <c r="LB21">
        <f t="shared" si="90"/>
        <v>1</v>
      </c>
      <c r="LC21">
        <f t="shared" si="91"/>
        <v>1</v>
      </c>
      <c r="LD21">
        <f t="shared" si="92"/>
        <v>1</v>
      </c>
      <c r="LE21" s="253"/>
      <c r="LF21" s="206"/>
      <c r="LG21">
        <v>60</v>
      </c>
      <c r="LH21" t="str">
        <f t="shared" si="65"/>
        <v>FALSE</v>
      </c>
      <c r="LI21">
        <f>VLOOKUP($A21,'FuturesInfo (3)'!$A$2:$V$80,22)</f>
        <v>3</v>
      </c>
      <c r="LJ21" s="257"/>
      <c r="LK21">
        <f t="shared" si="93"/>
        <v>4</v>
      </c>
      <c r="LL21" s="139">
        <f>VLOOKUP($A21,'FuturesInfo (3)'!$A$2:$O$80,15)*LI21</f>
        <v>231600</v>
      </c>
      <c r="LM21" s="139">
        <f>VLOOKUP($A21,'FuturesInfo (3)'!$A$2:$O$80,15)*LK21</f>
        <v>308800</v>
      </c>
      <c r="LN21" s="200">
        <f t="shared" si="94"/>
        <v>0</v>
      </c>
      <c r="LO21" s="200">
        <f t="shared" si="95"/>
        <v>0</v>
      </c>
      <c r="LP21" s="200">
        <f t="shared" si="96"/>
        <v>0</v>
      </c>
      <c r="LQ21" s="200">
        <f t="shared" si="97"/>
        <v>0</v>
      </c>
      <c r="LR21" s="200">
        <f>IF(LD21=1,ABS(LL21*LE21),-ABS(LL21*LE21))</f>
        <v>0</v>
      </c>
    </row>
    <row r="22" spans="1:330"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99"/>
        <v>-2</v>
      </c>
      <c r="BH22">
        <v>-1</v>
      </c>
      <c r="BI22">
        <v>1</v>
      </c>
      <c r="BJ22">
        <f t="shared" si="66"/>
        <v>0</v>
      </c>
      <c r="BK22" s="1">
        <v>3.2402619786299999E-3</v>
      </c>
      <c r="BL22" s="2">
        <v>10</v>
      </c>
      <c r="BM22">
        <v>60</v>
      </c>
      <c r="BN22" t="str">
        <f t="shared" si="100"/>
        <v>TRUE</v>
      </c>
      <c r="BO22">
        <f>VLOOKUP($A22,'FuturesInfo (3)'!$A$2:$V$80,22)</f>
        <v>0</v>
      </c>
      <c r="BP22">
        <f t="shared" si="49"/>
        <v>0</v>
      </c>
      <c r="BQ22" s="139">
        <f>VLOOKUP($A22,'FuturesInfo (3)'!$A$2:$O$80,15)*BP22</f>
        <v>0</v>
      </c>
      <c r="BR22" s="145">
        <f t="shared" si="67"/>
        <v>0</v>
      </c>
      <c r="BT22">
        <f t="shared" si="68"/>
        <v>-1</v>
      </c>
      <c r="BU22">
        <v>1</v>
      </c>
      <c r="BV22">
        <v>1</v>
      </c>
      <c r="BW22">
        <v>1</v>
      </c>
      <c r="BX22">
        <f t="shared" si="50"/>
        <v>1</v>
      </c>
      <c r="BY22">
        <f t="shared" si="51"/>
        <v>1</v>
      </c>
      <c r="BZ22" s="188">
        <v>5.5662451896600004E-3</v>
      </c>
      <c r="CA22" s="2">
        <v>10</v>
      </c>
      <c r="CB22">
        <v>60</v>
      </c>
      <c r="CC22" t="str">
        <f t="shared" si="52"/>
        <v>TRUE</v>
      </c>
      <c r="CD22">
        <f>VLOOKUP($A22,'FuturesInfo (3)'!$A$2:$V$80,22)</f>
        <v>0</v>
      </c>
      <c r="CE22">
        <f t="shared" si="53"/>
        <v>0</v>
      </c>
      <c r="CF22">
        <f t="shared" si="53"/>
        <v>0</v>
      </c>
      <c r="CG22" s="139">
        <f>VLOOKUP($A22,'FuturesInfo (3)'!$A$2:$O$80,15)*CE22</f>
        <v>0</v>
      </c>
      <c r="CH22" s="145">
        <f t="shared" si="54"/>
        <v>0</v>
      </c>
      <c r="CI22" s="145">
        <f t="shared" si="69"/>
        <v>0</v>
      </c>
      <c r="CK22">
        <f t="shared" si="55"/>
        <v>1</v>
      </c>
      <c r="CL22">
        <v>1</v>
      </c>
      <c r="CM22">
        <v>1</v>
      </c>
      <c r="CN22">
        <v>-1</v>
      </c>
      <c r="CO22">
        <f t="shared" si="101"/>
        <v>0</v>
      </c>
      <c r="CP22">
        <f t="shared" si="56"/>
        <v>0</v>
      </c>
      <c r="CQ22" s="1">
        <v>-4.0319825052999997E-3</v>
      </c>
      <c r="CR22" s="2">
        <v>10</v>
      </c>
      <c r="CS22">
        <v>60</v>
      </c>
      <c r="CT22" t="str">
        <f t="shared" si="57"/>
        <v>TRUE</v>
      </c>
      <c r="CU22">
        <f>VLOOKUP($A22,'FuturesInfo (3)'!$A$2:$V$80,22)</f>
        <v>0</v>
      </c>
      <c r="CV22">
        <f t="shared" si="58"/>
        <v>0</v>
      </c>
      <c r="CW22">
        <f t="shared" si="70"/>
        <v>0</v>
      </c>
      <c r="CX22" s="139">
        <f>VLOOKUP($A22,'FuturesInfo (3)'!$A$2:$O$80,15)*CW22</f>
        <v>0</v>
      </c>
      <c r="CY22" s="200">
        <f t="shared" si="71"/>
        <v>0</v>
      </c>
      <c r="CZ22" s="200">
        <f t="shared" si="72"/>
        <v>0</v>
      </c>
      <c r="DB22">
        <f t="shared" si="59"/>
        <v>1</v>
      </c>
      <c r="DC22">
        <v>-1</v>
      </c>
      <c r="DD22">
        <v>1</v>
      </c>
      <c r="DE22">
        <v>1</v>
      </c>
      <c r="DF22">
        <f t="shared" si="102"/>
        <v>0</v>
      </c>
      <c r="DG22">
        <f t="shared" si="60"/>
        <v>1</v>
      </c>
      <c r="DH22" s="1">
        <v>1.16646082064E-3</v>
      </c>
      <c r="DI22" s="2">
        <v>10</v>
      </c>
      <c r="DJ22">
        <v>60</v>
      </c>
      <c r="DK22" t="str">
        <f t="shared" si="61"/>
        <v>TRUE</v>
      </c>
      <c r="DL22">
        <f>VLOOKUP($A22,'FuturesInfo (3)'!$A$2:$V$80,22)</f>
        <v>0</v>
      </c>
      <c r="DM22">
        <f t="shared" si="62"/>
        <v>0</v>
      </c>
      <c r="DN22">
        <f t="shared" si="73"/>
        <v>0</v>
      </c>
      <c r="DO22" s="139">
        <f>VLOOKUP($A22,'FuturesInfo (3)'!$A$2:$O$80,15)*DN22</f>
        <v>0</v>
      </c>
      <c r="DP22" s="200">
        <f t="shared" si="63"/>
        <v>0</v>
      </c>
      <c r="DQ22" s="200">
        <f t="shared" si="74"/>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f t="shared" si="75"/>
        <v>1</v>
      </c>
      <c r="JU22" s="244">
        <v>1</v>
      </c>
      <c r="JV22" s="218">
        <v>1</v>
      </c>
      <c r="JW22" s="245">
        <v>5</v>
      </c>
      <c r="JX22">
        <f t="shared" si="105"/>
        <v>-1</v>
      </c>
      <c r="JY22">
        <f t="shared" si="77"/>
        <v>1</v>
      </c>
      <c r="JZ22" s="218"/>
      <c r="KA22">
        <f t="shared" si="103"/>
        <v>0</v>
      </c>
      <c r="KB22">
        <f t="shared" si="78"/>
        <v>0</v>
      </c>
      <c r="KC22">
        <f t="shared" si="79"/>
        <v>0</v>
      </c>
      <c r="KD22">
        <f t="shared" si="80"/>
        <v>0</v>
      </c>
      <c r="KE22" s="253"/>
      <c r="KF22" s="206">
        <v>42488</v>
      </c>
      <c r="KG22">
        <v>60</v>
      </c>
      <c r="KH22" t="str">
        <f t="shared" si="64"/>
        <v>TRUE</v>
      </c>
      <c r="KI22">
        <f>VLOOKUP($A22,'FuturesInfo (3)'!$A$2:$V$80,22)</f>
        <v>0</v>
      </c>
      <c r="KJ22" s="257">
        <v>2</v>
      </c>
      <c r="KK22">
        <f t="shared" si="81"/>
        <v>0</v>
      </c>
      <c r="KL22" s="139">
        <f>VLOOKUP($A22,'FuturesInfo (3)'!$A$2:$O$80,15)*KI22</f>
        <v>0</v>
      </c>
      <c r="KM22" s="139">
        <f>VLOOKUP($A22,'FuturesInfo (3)'!$A$2:$O$80,15)*KK22</f>
        <v>0</v>
      </c>
      <c r="KN22" s="200">
        <f t="shared" si="82"/>
        <v>0</v>
      </c>
      <c r="KO22" s="200">
        <f t="shared" si="83"/>
        <v>0</v>
      </c>
      <c r="KP22" s="200">
        <f t="shared" si="84"/>
        <v>0</v>
      </c>
      <c r="KQ22" s="200">
        <f t="shared" si="85"/>
        <v>0</v>
      </c>
      <c r="KR22" s="200">
        <f t="shared" ref="KR22:KR85" si="107">IF(KD22=1,ABS(KL22*KE22),-ABS(KL22*KE22))</f>
        <v>0</v>
      </c>
      <c r="KT22">
        <f t="shared" si="87"/>
        <v>1</v>
      </c>
      <c r="KU22" s="244"/>
      <c r="KV22" s="218"/>
      <c r="KW22" s="245"/>
      <c r="KX22">
        <f t="shared" si="106"/>
        <v>0</v>
      </c>
      <c r="KY22">
        <f t="shared" si="89"/>
        <v>0</v>
      </c>
      <c r="KZ22" s="218"/>
      <c r="LA22">
        <f t="shared" si="104"/>
        <v>1</v>
      </c>
      <c r="LB22">
        <f t="shared" si="90"/>
        <v>1</v>
      </c>
      <c r="LC22">
        <f t="shared" si="91"/>
        <v>1</v>
      </c>
      <c r="LD22">
        <f t="shared" si="92"/>
        <v>1</v>
      </c>
      <c r="LE22" s="253"/>
      <c r="LF22" s="206"/>
      <c r="LG22">
        <v>60</v>
      </c>
      <c r="LH22" t="str">
        <f t="shared" si="65"/>
        <v>FALSE</v>
      </c>
      <c r="LI22">
        <f>VLOOKUP($A22,'FuturesInfo (3)'!$A$2:$V$80,22)</f>
        <v>0</v>
      </c>
      <c r="LJ22" s="257"/>
      <c r="LK22">
        <f t="shared" si="93"/>
        <v>0</v>
      </c>
      <c r="LL22" s="139">
        <f>VLOOKUP($A22,'FuturesInfo (3)'!$A$2:$O$80,15)*LI22</f>
        <v>0</v>
      </c>
      <c r="LM22" s="139">
        <f>VLOOKUP($A22,'FuturesInfo (3)'!$A$2:$O$80,15)*LK22</f>
        <v>0</v>
      </c>
      <c r="LN22" s="200">
        <f t="shared" si="94"/>
        <v>0</v>
      </c>
      <c r="LO22" s="200">
        <f t="shared" si="95"/>
        <v>0</v>
      </c>
      <c r="LP22" s="200">
        <f t="shared" si="96"/>
        <v>0</v>
      </c>
      <c r="LQ22" s="200">
        <f t="shared" si="97"/>
        <v>0</v>
      </c>
      <c r="LR22" s="200">
        <f t="shared" ref="LR22:LR85" si="108">IF(LD22=1,ABS(LL22*LE22),-ABS(LL22*LE22))</f>
        <v>0</v>
      </c>
    </row>
    <row r="23" spans="1:330"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09">IF(J23="","FALSE","TRUE")</f>
        <v>TRUE</v>
      </c>
      <c r="N23">
        <f>ROUND(VLOOKUP($B23,MARGIN!$A$42:$P$172,16),0)</f>
        <v>2</v>
      </c>
      <c r="P23">
        <f t="shared" ref="P23:P35" si="110">-J23+Q23</f>
        <v>0</v>
      </c>
      <c r="Q23">
        <v>1</v>
      </c>
      <c r="R23">
        <v>1</v>
      </c>
      <c r="S23" t="s">
        <v>939</v>
      </c>
      <c r="T23" t="s">
        <v>30</v>
      </c>
      <c r="U23">
        <v>60</v>
      </c>
      <c r="V23" t="str">
        <f t="shared" ref="V23:V35" si="111">IF(Q23="","FALSE","TRUE")</f>
        <v>TRUE</v>
      </c>
      <c r="W23">
        <f>ROUND(VLOOKUP($B23,MARGIN!$A$42:$P$172,16),0)</f>
        <v>2</v>
      </c>
      <c r="X23">
        <f t="shared" ref="X23:X35" si="112">IF(ABS(Q23+R23)=2,ROUND(W23*(1+$X$13),0),W23)</f>
        <v>3</v>
      </c>
      <c r="Z23">
        <f t="shared" ref="Z23:Z35" si="113">-Q23+AA23</f>
        <v>0</v>
      </c>
      <c r="AA23">
        <v>1</v>
      </c>
      <c r="AB23">
        <v>1</v>
      </c>
      <c r="AC23" t="s">
        <v>939</v>
      </c>
      <c r="AD23" t="s">
        <v>30</v>
      </c>
      <c r="AE23">
        <v>60</v>
      </c>
      <c r="AF23" t="str">
        <f t="shared" ref="AF23:AF35" si="114">IF(AA23="","FALSE","TRUE")</f>
        <v>TRUE</v>
      </c>
      <c r="AG23">
        <f>ROUND(VLOOKUP($B23,MARGIN!$A$42:$P$172,16),0)</f>
        <v>2</v>
      </c>
      <c r="AH23">
        <f t="shared" ref="AH23:AH35" si="115">IF(ABS(AA23+AB23)=2,ROUND(AG23*(1+$X$13),0),IF(AB23="",AG23,ROUND(AG23*(1+-$AH$13),0)))</f>
        <v>3</v>
      </c>
      <c r="AI23" s="139" t="e">
        <f>VLOOKUP($B23,#REF!,2)*AH23</f>
        <v>#REF!</v>
      </c>
      <c r="AK23">
        <f t="shared" ref="AK23:AK35" si="116">-AB23+AL23</f>
        <v>0</v>
      </c>
      <c r="AL23">
        <v>1</v>
      </c>
      <c r="AM23">
        <v>1</v>
      </c>
      <c r="AN23" t="s">
        <v>939</v>
      </c>
      <c r="AO23" t="s">
        <v>30</v>
      </c>
      <c r="AP23">
        <v>60</v>
      </c>
      <c r="AQ23" t="str">
        <f t="shared" ref="AQ23:AQ35" si="117">IF(AL23="","FALSE","TRUE")</f>
        <v>TRUE</v>
      </c>
      <c r="AR23">
        <f>ROUND(VLOOKUP($B23,MARGIN!$A$42:$P$172,16),0)</f>
        <v>2</v>
      </c>
      <c r="AS23">
        <f t="shared" ref="AS23:AS35" si="118">IF(ABS(AL23+AM23)=2,ROUND(AR23*(1+$X$13),0),IF(AM23="",AR23,ROUND(AR23*(1+-$AH$13),0)))</f>
        <v>3</v>
      </c>
      <c r="AT23" s="139" t="e">
        <f>VLOOKUP($B23,#REF!,2)*AS23</f>
        <v>#REF!</v>
      </c>
      <c r="AV23">
        <f t="shared" ref="AV23:AV35" si="119">-AM23+AW23</f>
        <v>0</v>
      </c>
      <c r="AW23">
        <v>1</v>
      </c>
      <c r="AX23" s="3">
        <v>-1</v>
      </c>
      <c r="AY23">
        <v>-1.83299389002E-3</v>
      </c>
      <c r="AZ23" t="s">
        <v>30</v>
      </c>
      <c r="BA23">
        <v>60</v>
      </c>
      <c r="BB23" t="str">
        <f t="shared" ref="BB23:BB35" si="120">IF(AW23="","FALSE","TRUE")</f>
        <v>TRUE</v>
      </c>
      <c r="BC23">
        <f>ROUND(VLOOKUP($B23,MARGIN!$A$42:$P$172,16),0)</f>
        <v>2</v>
      </c>
      <c r="BD23">
        <f t="shared" ref="BD23:BD35" si="121">IF(ABS(AW23+AX23)=2,ROUND(BC23*(1+$X$13),0),IF(AX23="",BC23,ROUND(BC23*(1+-$AH$13),0)))</f>
        <v>2</v>
      </c>
      <c r="BE23" s="139" t="e">
        <f>VLOOKUP($B23,#REF!,2)*BD23</f>
        <v>#REF!</v>
      </c>
      <c r="BG23">
        <f t="shared" si="99"/>
        <v>2</v>
      </c>
      <c r="BH23">
        <v>1</v>
      </c>
      <c r="BI23">
        <v>1</v>
      </c>
      <c r="BJ23">
        <f t="shared" si="66"/>
        <v>1</v>
      </c>
      <c r="BK23" s="1">
        <v>3.2646398694099999E-3</v>
      </c>
      <c r="BL23" s="2">
        <v>10</v>
      </c>
      <c r="BM23">
        <v>60</v>
      </c>
      <c r="BN23" t="str">
        <f t="shared" si="100"/>
        <v>TRUE</v>
      </c>
      <c r="BO23">
        <f>VLOOKUP($A23,'FuturesInfo (3)'!$A$2:$V$80,22)</f>
        <v>2</v>
      </c>
      <c r="BP23">
        <f t="shared" si="49"/>
        <v>2</v>
      </c>
      <c r="BQ23" s="139">
        <f>VLOOKUP($A23,'FuturesInfo (3)'!$A$2:$O$80,15)*BP23</f>
        <v>93480</v>
      </c>
      <c r="BR23" s="145">
        <f t="shared" si="67"/>
        <v>305.17853499244677</v>
      </c>
      <c r="BT23">
        <f t="shared" si="68"/>
        <v>1</v>
      </c>
      <c r="BU23">
        <v>-1</v>
      </c>
      <c r="BV23">
        <v>-1</v>
      </c>
      <c r="BW23">
        <v>-1</v>
      </c>
      <c r="BX23">
        <f t="shared" si="50"/>
        <v>1</v>
      </c>
      <c r="BY23">
        <f t="shared" si="51"/>
        <v>1</v>
      </c>
      <c r="BZ23" s="188">
        <v>-1.1185682326599999E-2</v>
      </c>
      <c r="CA23" s="2">
        <v>10</v>
      </c>
      <c r="CB23">
        <v>60</v>
      </c>
      <c r="CC23" t="str">
        <f t="shared" si="52"/>
        <v>TRUE</v>
      </c>
      <c r="CD23">
        <f>VLOOKUP($A23,'FuturesInfo (3)'!$A$2:$V$80,22)</f>
        <v>2</v>
      </c>
      <c r="CE23">
        <f t="shared" si="53"/>
        <v>2</v>
      </c>
      <c r="CF23">
        <f t="shared" si="53"/>
        <v>2</v>
      </c>
      <c r="CG23" s="139">
        <f>VLOOKUP($A23,'FuturesInfo (3)'!$A$2:$O$80,15)*CE23</f>
        <v>93480</v>
      </c>
      <c r="CH23" s="145">
        <f t="shared" si="54"/>
        <v>1045.6375838905678</v>
      </c>
      <c r="CI23" s="145">
        <f t="shared" si="69"/>
        <v>1045.6375838905678</v>
      </c>
      <c r="CK23">
        <f t="shared" si="55"/>
        <v>-1</v>
      </c>
      <c r="CL23">
        <v>-1</v>
      </c>
      <c r="CM23">
        <v>-1</v>
      </c>
      <c r="CN23">
        <v>1</v>
      </c>
      <c r="CO23">
        <f t="shared" si="101"/>
        <v>0</v>
      </c>
      <c r="CP23">
        <f t="shared" si="56"/>
        <v>0</v>
      </c>
      <c r="CQ23" s="1">
        <v>2.2007404360299999E-2</v>
      </c>
      <c r="CR23" s="2">
        <v>10</v>
      </c>
      <c r="CS23">
        <v>60</v>
      </c>
      <c r="CT23" t="str">
        <f t="shared" si="57"/>
        <v>TRUE</v>
      </c>
      <c r="CU23">
        <f>VLOOKUP($A23,'FuturesInfo (3)'!$A$2:$V$80,22)</f>
        <v>2</v>
      </c>
      <c r="CV23">
        <f t="shared" si="58"/>
        <v>3</v>
      </c>
      <c r="CW23">
        <f t="shared" si="70"/>
        <v>2</v>
      </c>
      <c r="CX23" s="139">
        <f>VLOOKUP($A23,'FuturesInfo (3)'!$A$2:$O$80,15)*CW23</f>
        <v>93480</v>
      </c>
      <c r="CY23" s="200">
        <f t="shared" si="71"/>
        <v>-2057.2521596008442</v>
      </c>
      <c r="CZ23" s="200">
        <f t="shared" si="72"/>
        <v>-2057.2521596008442</v>
      </c>
      <c r="DB23">
        <f t="shared" si="59"/>
        <v>-1</v>
      </c>
      <c r="DC23">
        <v>1</v>
      </c>
      <c r="DD23">
        <v>-1</v>
      </c>
      <c r="DE23">
        <v>1</v>
      </c>
      <c r="DF23">
        <f t="shared" si="102"/>
        <v>1</v>
      </c>
      <c r="DG23">
        <f t="shared" si="60"/>
        <v>0</v>
      </c>
      <c r="DH23" s="1">
        <v>1.34835983095E-2</v>
      </c>
      <c r="DI23" s="2">
        <v>10</v>
      </c>
      <c r="DJ23">
        <v>60</v>
      </c>
      <c r="DK23" t="str">
        <f t="shared" si="61"/>
        <v>TRUE</v>
      </c>
      <c r="DL23">
        <f>VLOOKUP($A23,'FuturesInfo (3)'!$A$2:$V$80,22)</f>
        <v>2</v>
      </c>
      <c r="DM23">
        <f t="shared" si="62"/>
        <v>2</v>
      </c>
      <c r="DN23">
        <f t="shared" si="73"/>
        <v>2</v>
      </c>
      <c r="DO23" s="139">
        <f>VLOOKUP($A23,'FuturesInfo (3)'!$A$2:$O$80,15)*DN23</f>
        <v>93480</v>
      </c>
      <c r="DP23" s="200">
        <f t="shared" si="63"/>
        <v>1260.4467699720599</v>
      </c>
      <c r="DQ23" s="200">
        <f t="shared" si="74"/>
        <v>-1260.4467699720599</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f t="shared" si="75"/>
        <v>-1</v>
      </c>
      <c r="JU23" s="244">
        <v>-1</v>
      </c>
      <c r="JV23" s="218">
        <v>-1</v>
      </c>
      <c r="JW23" s="245">
        <v>6</v>
      </c>
      <c r="JX23">
        <f t="shared" si="105"/>
        <v>1</v>
      </c>
      <c r="JY23">
        <f t="shared" si="77"/>
        <v>-1</v>
      </c>
      <c r="JZ23" s="218"/>
      <c r="KA23">
        <f t="shared" si="103"/>
        <v>0</v>
      </c>
      <c r="KB23">
        <f t="shared" si="78"/>
        <v>0</v>
      </c>
      <c r="KC23">
        <f t="shared" si="79"/>
        <v>0</v>
      </c>
      <c r="KD23">
        <f t="shared" si="80"/>
        <v>0</v>
      </c>
      <c r="KE23" s="253"/>
      <c r="KF23" s="206">
        <v>42488</v>
      </c>
      <c r="KG23">
        <v>60</v>
      </c>
      <c r="KH23" t="str">
        <f t="shared" si="64"/>
        <v>TRUE</v>
      </c>
      <c r="KI23">
        <f>VLOOKUP($A23,'FuturesInfo (3)'!$A$2:$V$80,22)</f>
        <v>2</v>
      </c>
      <c r="KJ23" s="257">
        <v>2</v>
      </c>
      <c r="KK23">
        <f t="shared" si="81"/>
        <v>3</v>
      </c>
      <c r="KL23" s="139">
        <f>VLOOKUP($A23,'FuturesInfo (3)'!$A$2:$O$80,15)*KI23</f>
        <v>93480</v>
      </c>
      <c r="KM23" s="139">
        <f>VLOOKUP($A23,'FuturesInfo (3)'!$A$2:$O$80,15)*KK23</f>
        <v>140220</v>
      </c>
      <c r="KN23" s="200">
        <f t="shared" si="82"/>
        <v>0</v>
      </c>
      <c r="KO23" s="200">
        <f t="shared" si="83"/>
        <v>0</v>
      </c>
      <c r="KP23" s="200">
        <f t="shared" si="84"/>
        <v>0</v>
      </c>
      <c r="KQ23" s="200">
        <f t="shared" si="85"/>
        <v>0</v>
      </c>
      <c r="KR23" s="200">
        <f t="shared" si="107"/>
        <v>0</v>
      </c>
      <c r="KT23">
        <f t="shared" si="87"/>
        <v>-1</v>
      </c>
      <c r="KU23" s="244"/>
      <c r="KV23" s="218"/>
      <c r="KW23" s="245"/>
      <c r="KX23">
        <f t="shared" si="106"/>
        <v>0</v>
      </c>
      <c r="KY23">
        <f t="shared" si="89"/>
        <v>0</v>
      </c>
      <c r="KZ23" s="218"/>
      <c r="LA23">
        <f t="shared" si="104"/>
        <v>1</v>
      </c>
      <c r="LB23">
        <f t="shared" si="90"/>
        <v>1</v>
      </c>
      <c r="LC23">
        <f t="shared" si="91"/>
        <v>1</v>
      </c>
      <c r="LD23">
        <f t="shared" si="92"/>
        <v>1</v>
      </c>
      <c r="LE23" s="253"/>
      <c r="LF23" s="206"/>
      <c r="LG23">
        <v>60</v>
      </c>
      <c r="LH23" t="str">
        <f t="shared" si="65"/>
        <v>FALSE</v>
      </c>
      <c r="LI23">
        <f>VLOOKUP($A23,'FuturesInfo (3)'!$A$2:$V$80,22)</f>
        <v>2</v>
      </c>
      <c r="LJ23" s="257"/>
      <c r="LK23">
        <f t="shared" si="93"/>
        <v>3</v>
      </c>
      <c r="LL23" s="139">
        <f>VLOOKUP($A23,'FuturesInfo (3)'!$A$2:$O$80,15)*LI23</f>
        <v>93480</v>
      </c>
      <c r="LM23" s="139">
        <f>VLOOKUP($A23,'FuturesInfo (3)'!$A$2:$O$80,15)*LK23</f>
        <v>140220</v>
      </c>
      <c r="LN23" s="200">
        <f t="shared" si="94"/>
        <v>0</v>
      </c>
      <c r="LO23" s="200">
        <f t="shared" si="95"/>
        <v>0</v>
      </c>
      <c r="LP23" s="200">
        <f t="shared" si="96"/>
        <v>0</v>
      </c>
      <c r="LQ23" s="200">
        <f t="shared" si="97"/>
        <v>0</v>
      </c>
      <c r="LR23" s="200">
        <f t="shared" si="108"/>
        <v>0</v>
      </c>
    </row>
    <row r="24" spans="1:330"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09"/>
        <v>TRUE</v>
      </c>
      <c r="N24">
        <f>ROUND(VLOOKUP($B24,MARGIN!$A$42:$P$172,16),0)</f>
        <v>7</v>
      </c>
      <c r="P24">
        <f t="shared" si="110"/>
        <v>0</v>
      </c>
      <c r="Q24" s="3">
        <v>1</v>
      </c>
      <c r="R24" s="3">
        <v>1</v>
      </c>
      <c r="S24" s="3" t="s">
        <v>945</v>
      </c>
      <c r="T24" s="2" t="s">
        <v>30</v>
      </c>
      <c r="U24">
        <v>60</v>
      </c>
      <c r="V24" t="str">
        <f t="shared" si="111"/>
        <v>TRUE</v>
      </c>
      <c r="W24">
        <f>ROUND(VLOOKUP($B24,MARGIN!$A$42:$P$172,16),0)</f>
        <v>7</v>
      </c>
      <c r="X24">
        <f t="shared" si="112"/>
        <v>9</v>
      </c>
      <c r="Z24">
        <f t="shared" si="113"/>
        <v>0</v>
      </c>
      <c r="AA24" s="3">
        <v>1</v>
      </c>
      <c r="AB24" s="3">
        <v>1</v>
      </c>
      <c r="AC24" s="3" t="s">
        <v>945</v>
      </c>
      <c r="AD24" s="2" t="s">
        <v>30</v>
      </c>
      <c r="AE24">
        <v>60</v>
      </c>
      <c r="AF24" t="str">
        <f t="shared" si="114"/>
        <v>TRUE</v>
      </c>
      <c r="AG24">
        <f>ROUND(VLOOKUP($B24,MARGIN!$A$42:$P$172,16),0)</f>
        <v>7</v>
      </c>
      <c r="AH24">
        <f t="shared" si="115"/>
        <v>9</v>
      </c>
      <c r="AI24" s="139" t="e">
        <f>VLOOKUP($B24,#REF!,2)*AH24</f>
        <v>#REF!</v>
      </c>
      <c r="AK24">
        <f t="shared" si="116"/>
        <v>0</v>
      </c>
      <c r="AL24" s="3">
        <v>1</v>
      </c>
      <c r="AM24" s="3">
        <v>1</v>
      </c>
      <c r="AN24" s="3" t="s">
        <v>945</v>
      </c>
      <c r="AO24" s="2" t="s">
        <v>30</v>
      </c>
      <c r="AP24">
        <v>60</v>
      </c>
      <c r="AQ24" t="str">
        <f t="shared" si="117"/>
        <v>TRUE</v>
      </c>
      <c r="AR24">
        <f>ROUND(VLOOKUP($B24,MARGIN!$A$42:$P$172,16),0)</f>
        <v>7</v>
      </c>
      <c r="AS24">
        <f t="shared" si="118"/>
        <v>9</v>
      </c>
      <c r="AT24" s="139" t="e">
        <f>VLOOKUP($B24,#REF!,2)*AS24</f>
        <v>#REF!</v>
      </c>
      <c r="AV24">
        <f t="shared" si="119"/>
        <v>0</v>
      </c>
      <c r="AW24" s="3">
        <v>1</v>
      </c>
      <c r="AX24">
        <v>-1</v>
      </c>
      <c r="AY24" s="3">
        <v>-1.20425398811E-2</v>
      </c>
      <c r="AZ24" s="2" t="s">
        <v>30</v>
      </c>
      <c r="BA24">
        <v>60</v>
      </c>
      <c r="BB24" t="str">
        <f t="shared" si="120"/>
        <v>TRUE</v>
      </c>
      <c r="BC24">
        <f>ROUND(VLOOKUP($B24,MARGIN!$A$42:$P$172,16),0)</f>
        <v>7</v>
      </c>
      <c r="BD24">
        <f t="shared" si="121"/>
        <v>5</v>
      </c>
      <c r="BE24" s="139" t="e">
        <f>VLOOKUP($B24,#REF!,2)*BD24</f>
        <v>#REF!</v>
      </c>
      <c r="BG24">
        <f t="shared" si="99"/>
        <v>0</v>
      </c>
      <c r="BH24" s="3">
        <v>-1</v>
      </c>
      <c r="BI24" s="3">
        <v>-1</v>
      </c>
      <c r="BJ24">
        <f t="shared" si="66"/>
        <v>1</v>
      </c>
      <c r="BK24" s="5">
        <v>-4.7490897577999996E-3</v>
      </c>
      <c r="BL24" s="2">
        <v>10</v>
      </c>
      <c r="BM24">
        <v>60</v>
      </c>
      <c r="BN24" t="str">
        <f t="shared" si="100"/>
        <v>TRUE</v>
      </c>
      <c r="BO24">
        <f>VLOOKUP($A24,'FuturesInfo (3)'!$A$2:$V$80,22)</f>
        <v>4</v>
      </c>
      <c r="BP24">
        <f t="shared" si="49"/>
        <v>4</v>
      </c>
      <c r="BQ24" s="139">
        <f>VLOOKUP($A24,'FuturesInfo (3)'!$A$2:$O$80,15)*BP24</f>
        <v>129860.00000000001</v>
      </c>
      <c r="BR24" s="145">
        <f t="shared" si="67"/>
        <v>616.71679594790805</v>
      </c>
      <c r="BT24" s="3">
        <f t="shared" si="68"/>
        <v>-1</v>
      </c>
      <c r="BU24" s="3">
        <v>-1</v>
      </c>
      <c r="BV24">
        <v>1</v>
      </c>
      <c r="BW24" s="3">
        <v>1</v>
      </c>
      <c r="BX24">
        <f t="shared" si="50"/>
        <v>0</v>
      </c>
      <c r="BY24">
        <f t="shared" si="51"/>
        <v>1</v>
      </c>
      <c r="BZ24" s="189">
        <v>1.6701129279400002E-2</v>
      </c>
      <c r="CA24" s="2">
        <v>10</v>
      </c>
      <c r="CB24">
        <v>60</v>
      </c>
      <c r="CC24" t="str">
        <f t="shared" si="52"/>
        <v>TRUE</v>
      </c>
      <c r="CD24">
        <f>VLOOKUP($A24,'FuturesInfo (3)'!$A$2:$V$80,22)</f>
        <v>4</v>
      </c>
      <c r="CE24">
        <f t="shared" si="53"/>
        <v>4</v>
      </c>
      <c r="CF24">
        <f t="shared" si="53"/>
        <v>4</v>
      </c>
      <c r="CG24" s="139">
        <f>VLOOKUP($A24,'FuturesInfo (3)'!$A$2:$O$80,15)*CE24</f>
        <v>129860.00000000001</v>
      </c>
      <c r="CH24" s="145">
        <f t="shared" si="54"/>
        <v>-2168.8086482228846</v>
      </c>
      <c r="CI24" s="145">
        <f t="shared" si="69"/>
        <v>2168.8086482228846</v>
      </c>
      <c r="CK24" s="3">
        <f t="shared" si="55"/>
        <v>-1</v>
      </c>
      <c r="CL24" s="3">
        <v>1</v>
      </c>
      <c r="CM24">
        <v>1</v>
      </c>
      <c r="CN24" s="3">
        <v>1</v>
      </c>
      <c r="CO24">
        <f t="shared" si="101"/>
        <v>1</v>
      </c>
      <c r="CP24">
        <f t="shared" si="56"/>
        <v>1</v>
      </c>
      <c r="CQ24" s="5">
        <v>2.5504615866099999E-2</v>
      </c>
      <c r="CR24" s="2">
        <v>10</v>
      </c>
      <c r="CS24">
        <v>60</v>
      </c>
      <c r="CT24" t="str">
        <f t="shared" si="57"/>
        <v>TRUE</v>
      </c>
      <c r="CU24">
        <f>VLOOKUP($A24,'FuturesInfo (3)'!$A$2:$V$80,22)</f>
        <v>4</v>
      </c>
      <c r="CV24">
        <f t="shared" si="58"/>
        <v>5</v>
      </c>
      <c r="CW24">
        <f t="shared" si="70"/>
        <v>4</v>
      </c>
      <c r="CX24" s="139">
        <f>VLOOKUP($A24,'FuturesInfo (3)'!$A$2:$O$80,15)*CW24</f>
        <v>129860.00000000001</v>
      </c>
      <c r="CY24" s="200">
        <f t="shared" si="71"/>
        <v>3312.0294163717463</v>
      </c>
      <c r="CZ24" s="200">
        <f t="shared" si="72"/>
        <v>3312.0294163717463</v>
      </c>
      <c r="DB24" s="3">
        <f t="shared" si="59"/>
        <v>1</v>
      </c>
      <c r="DC24" s="3">
        <v>1</v>
      </c>
      <c r="DD24">
        <v>1</v>
      </c>
      <c r="DE24" s="3">
        <v>1</v>
      </c>
      <c r="DF24">
        <f t="shared" si="102"/>
        <v>1</v>
      </c>
      <c r="DG24">
        <f t="shared" si="60"/>
        <v>1</v>
      </c>
      <c r="DH24" s="5">
        <v>4.57735733903E-3</v>
      </c>
      <c r="DI24" s="2">
        <v>10</v>
      </c>
      <c r="DJ24">
        <v>60</v>
      </c>
      <c r="DK24" t="str">
        <f t="shared" si="61"/>
        <v>TRUE</v>
      </c>
      <c r="DL24">
        <f>VLOOKUP($A24,'FuturesInfo (3)'!$A$2:$V$80,22)</f>
        <v>4</v>
      </c>
      <c r="DM24">
        <f t="shared" si="62"/>
        <v>5</v>
      </c>
      <c r="DN24" s="186">
        <f>DM24</f>
        <v>5</v>
      </c>
      <c r="DO24" s="139">
        <f>VLOOKUP($A24,'FuturesInfo (3)'!$A$2:$O$80,15)*DN24</f>
        <v>162325.00000000003</v>
      </c>
      <c r="DP24" s="200">
        <f t="shared" si="63"/>
        <v>743.01953005804489</v>
      </c>
      <c r="DQ24" s="200">
        <f t="shared" si="74"/>
        <v>743.01953005804489</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f t="shared" si="75"/>
        <v>1</v>
      </c>
      <c r="JU24" s="246">
        <v>1</v>
      </c>
      <c r="JV24" s="218">
        <v>-1</v>
      </c>
      <c r="JW24" s="245">
        <v>-6</v>
      </c>
      <c r="JX24">
        <f t="shared" si="105"/>
        <v>1</v>
      </c>
      <c r="JY24">
        <f t="shared" si="77"/>
        <v>1</v>
      </c>
      <c r="JZ24" s="250"/>
      <c r="KA24">
        <f t="shared" si="103"/>
        <v>0</v>
      </c>
      <c r="KB24">
        <f t="shared" si="78"/>
        <v>0</v>
      </c>
      <c r="KC24">
        <f t="shared" si="79"/>
        <v>0</v>
      </c>
      <c r="KD24">
        <f t="shared" si="80"/>
        <v>0</v>
      </c>
      <c r="KE24" s="251"/>
      <c r="KF24" s="206">
        <v>42501</v>
      </c>
      <c r="KG24">
        <v>60</v>
      </c>
      <c r="KH24" t="str">
        <f t="shared" si="64"/>
        <v>TRUE</v>
      </c>
      <c r="KI24">
        <f>VLOOKUP($A24,'FuturesInfo (3)'!$A$2:$V$80,22)</f>
        <v>4</v>
      </c>
      <c r="KJ24" s="257">
        <v>2</v>
      </c>
      <c r="KK24">
        <f t="shared" si="81"/>
        <v>5</v>
      </c>
      <c r="KL24" s="139">
        <f>VLOOKUP($A24,'FuturesInfo (3)'!$A$2:$O$80,15)*KI24</f>
        <v>129860.00000000001</v>
      </c>
      <c r="KM24" s="139">
        <f>VLOOKUP($A24,'FuturesInfo (3)'!$A$2:$O$80,15)*KK24</f>
        <v>162325.00000000003</v>
      </c>
      <c r="KN24" s="200">
        <f t="shared" si="82"/>
        <v>0</v>
      </c>
      <c r="KO24" s="200">
        <f t="shared" si="83"/>
        <v>0</v>
      </c>
      <c r="KP24" s="200">
        <f t="shared" si="84"/>
        <v>0</v>
      </c>
      <c r="KQ24" s="200">
        <f t="shared" si="85"/>
        <v>0</v>
      </c>
      <c r="KR24" s="200">
        <f t="shared" si="107"/>
        <v>0</v>
      </c>
      <c r="KT24">
        <f t="shared" si="87"/>
        <v>1</v>
      </c>
      <c r="KU24" s="246"/>
      <c r="KV24" s="218"/>
      <c r="KW24" s="245"/>
      <c r="KX24">
        <f t="shared" si="106"/>
        <v>0</v>
      </c>
      <c r="KY24">
        <f t="shared" si="89"/>
        <v>0</v>
      </c>
      <c r="KZ24" s="250"/>
      <c r="LA24">
        <f t="shared" si="104"/>
        <v>1</v>
      </c>
      <c r="LB24">
        <f t="shared" si="90"/>
        <v>1</v>
      </c>
      <c r="LC24">
        <f t="shared" si="91"/>
        <v>1</v>
      </c>
      <c r="LD24">
        <f t="shared" si="92"/>
        <v>1</v>
      </c>
      <c r="LE24" s="251"/>
      <c r="LF24" s="206"/>
      <c r="LG24">
        <v>60</v>
      </c>
      <c r="LH24" t="str">
        <f t="shared" si="65"/>
        <v>FALSE</v>
      </c>
      <c r="LI24">
        <f>VLOOKUP($A24,'FuturesInfo (3)'!$A$2:$V$80,22)</f>
        <v>4</v>
      </c>
      <c r="LJ24" s="257"/>
      <c r="LK24">
        <f t="shared" si="93"/>
        <v>5</v>
      </c>
      <c r="LL24" s="139">
        <f>VLOOKUP($A24,'FuturesInfo (3)'!$A$2:$O$80,15)*LI24</f>
        <v>129860.00000000001</v>
      </c>
      <c r="LM24" s="139">
        <f>VLOOKUP($A24,'FuturesInfo (3)'!$A$2:$O$80,15)*LK24</f>
        <v>162325.00000000003</v>
      </c>
      <c r="LN24" s="200">
        <f t="shared" si="94"/>
        <v>0</v>
      </c>
      <c r="LO24" s="200">
        <f t="shared" si="95"/>
        <v>0</v>
      </c>
      <c r="LP24" s="200">
        <f t="shared" si="96"/>
        <v>0</v>
      </c>
      <c r="LQ24" s="200">
        <f t="shared" si="97"/>
        <v>0</v>
      </c>
      <c r="LR24" s="200">
        <f t="shared" si="108"/>
        <v>0</v>
      </c>
    </row>
    <row r="25" spans="1:330"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09"/>
        <v>TRUE</v>
      </c>
      <c r="N25">
        <f>ROUND(VLOOKUP($B25,MARGIN!$A$42:$P$172,16),0)</f>
        <v>1</v>
      </c>
      <c r="P25">
        <f t="shared" si="110"/>
        <v>0</v>
      </c>
      <c r="Q25">
        <v>-1</v>
      </c>
      <c r="R25">
        <v>-1</v>
      </c>
      <c r="S25" t="s">
        <v>955</v>
      </c>
      <c r="T25" s="2" t="s">
        <v>30</v>
      </c>
      <c r="U25">
        <v>60</v>
      </c>
      <c r="V25" t="str">
        <f t="shared" si="111"/>
        <v>TRUE</v>
      </c>
      <c r="W25">
        <f>ROUND(VLOOKUP($B25,MARGIN!$A$42:$P$172,16),0)</f>
        <v>1</v>
      </c>
      <c r="X25">
        <f t="shared" si="112"/>
        <v>1</v>
      </c>
      <c r="Z25">
        <f t="shared" si="113"/>
        <v>2</v>
      </c>
      <c r="AA25">
        <v>1</v>
      </c>
      <c r="AB25">
        <v>-1</v>
      </c>
      <c r="AC25" t="s">
        <v>955</v>
      </c>
      <c r="AD25" s="2" t="s">
        <v>30</v>
      </c>
      <c r="AE25">
        <v>60</v>
      </c>
      <c r="AF25" t="str">
        <f t="shared" si="114"/>
        <v>TRUE</v>
      </c>
      <c r="AG25">
        <f>ROUND(VLOOKUP($B25,MARGIN!$A$42:$P$172,16),0)</f>
        <v>1</v>
      </c>
      <c r="AH25">
        <f t="shared" si="115"/>
        <v>1</v>
      </c>
      <c r="AI25" s="139" t="e">
        <f>VLOOKUP($B25,#REF!,2)*AH25</f>
        <v>#REF!</v>
      </c>
      <c r="AK25">
        <f t="shared" si="116"/>
        <v>2</v>
      </c>
      <c r="AL25">
        <v>1</v>
      </c>
      <c r="AM25">
        <v>-1</v>
      </c>
      <c r="AN25" t="s">
        <v>955</v>
      </c>
      <c r="AO25" s="2" t="s">
        <v>30</v>
      </c>
      <c r="AP25">
        <v>60</v>
      </c>
      <c r="AQ25" t="str">
        <f t="shared" si="117"/>
        <v>TRUE</v>
      </c>
      <c r="AR25">
        <f>ROUND(VLOOKUP($B25,MARGIN!$A$42:$P$172,16),0)</f>
        <v>1</v>
      </c>
      <c r="AS25">
        <f t="shared" si="118"/>
        <v>1</v>
      </c>
      <c r="AT25" s="139" t="e">
        <f>VLOOKUP($B25,#REF!,2)*AS25</f>
        <v>#REF!</v>
      </c>
      <c r="AV25">
        <f t="shared" si="119"/>
        <v>2</v>
      </c>
      <c r="AW25">
        <v>1</v>
      </c>
      <c r="AX25">
        <v>1</v>
      </c>
      <c r="AY25">
        <v>5.0763701707100001E-3</v>
      </c>
      <c r="AZ25" s="2" t="s">
        <v>30</v>
      </c>
      <c r="BA25">
        <v>60</v>
      </c>
      <c r="BB25" t="str">
        <f t="shared" si="120"/>
        <v>TRUE</v>
      </c>
      <c r="BC25">
        <f>ROUND(VLOOKUP($B25,MARGIN!$A$42:$P$172,16),0)</f>
        <v>1</v>
      </c>
      <c r="BD25">
        <f t="shared" si="121"/>
        <v>1</v>
      </c>
      <c r="BE25" s="139" t="e">
        <f>VLOOKUP($B25,#REF!,2)*BD25</f>
        <v>#REF!</v>
      </c>
      <c r="BG25">
        <f t="shared" si="99"/>
        <v>-2</v>
      </c>
      <c r="BH25">
        <v>-1</v>
      </c>
      <c r="BI25">
        <v>-1</v>
      </c>
      <c r="BJ25">
        <f t="shared" si="66"/>
        <v>1</v>
      </c>
      <c r="BK25" s="1">
        <v>-2.9946810888100001E-3</v>
      </c>
      <c r="BL25" s="2">
        <v>10</v>
      </c>
      <c r="BM25">
        <v>60</v>
      </c>
      <c r="BN25" t="str">
        <f t="shared" si="100"/>
        <v>TRUE</v>
      </c>
      <c r="BO25">
        <f>VLOOKUP($A25,'FuturesInfo (3)'!$A$2:$V$80,22)</f>
        <v>2</v>
      </c>
      <c r="BP25">
        <f t="shared" si="49"/>
        <v>2</v>
      </c>
      <c r="BQ25" s="139">
        <f>VLOOKUP($A25,'FuturesInfo (3)'!$A$2:$O$80,15)*BP25</f>
        <v>281887.5</v>
      </c>
      <c r="BR25" s="145">
        <f t="shared" si="67"/>
        <v>844.16316542192885</v>
      </c>
      <c r="BT25">
        <f t="shared" si="68"/>
        <v>-1</v>
      </c>
      <c r="BU25">
        <v>1</v>
      </c>
      <c r="BV25">
        <v>1</v>
      </c>
      <c r="BW25">
        <v>1</v>
      </c>
      <c r="BX25">
        <f t="shared" si="50"/>
        <v>1</v>
      </c>
      <c r="BY25">
        <f t="shared" si="51"/>
        <v>1</v>
      </c>
      <c r="BZ25" s="188">
        <v>1.74840849996E-2</v>
      </c>
      <c r="CA25" s="2">
        <v>10</v>
      </c>
      <c r="CB25">
        <v>60</v>
      </c>
      <c r="CC25" t="str">
        <f t="shared" si="52"/>
        <v>TRUE</v>
      </c>
      <c r="CD25">
        <f>VLOOKUP($A25,'FuturesInfo (3)'!$A$2:$V$80,22)</f>
        <v>2</v>
      </c>
      <c r="CE25">
        <f t="shared" si="53"/>
        <v>2</v>
      </c>
      <c r="CF25">
        <f t="shared" si="53"/>
        <v>2</v>
      </c>
      <c r="CG25" s="139">
        <f>VLOOKUP($A25,'FuturesInfo (3)'!$A$2:$O$80,15)*CE25</f>
        <v>281887.5</v>
      </c>
      <c r="CH25" s="145">
        <f t="shared" si="54"/>
        <v>4928.5450103247449</v>
      </c>
      <c r="CI25" s="145">
        <f t="shared" si="69"/>
        <v>4928.5450103247449</v>
      </c>
      <c r="CK25">
        <f t="shared" si="55"/>
        <v>1</v>
      </c>
      <c r="CL25">
        <v>-1</v>
      </c>
      <c r="CM25">
        <v>1</v>
      </c>
      <c r="CN25">
        <v>1</v>
      </c>
      <c r="CO25">
        <f t="shared" si="101"/>
        <v>0</v>
      </c>
      <c r="CP25">
        <f t="shared" si="56"/>
        <v>1</v>
      </c>
      <c r="CQ25" s="1">
        <v>2.4673951357099999E-3</v>
      </c>
      <c r="CR25" s="2">
        <v>10</v>
      </c>
      <c r="CS25">
        <v>60</v>
      </c>
      <c r="CT25" t="str">
        <f t="shared" si="57"/>
        <v>TRUE</v>
      </c>
      <c r="CU25">
        <f>VLOOKUP($A25,'FuturesInfo (3)'!$A$2:$V$80,22)</f>
        <v>2</v>
      </c>
      <c r="CV25">
        <f t="shared" si="58"/>
        <v>2</v>
      </c>
      <c r="CW25">
        <f t="shared" si="70"/>
        <v>2</v>
      </c>
      <c r="CX25" s="139">
        <f>VLOOKUP($A25,'FuturesInfo (3)'!$A$2:$O$80,15)*CW25</f>
        <v>281887.5</v>
      </c>
      <c r="CY25" s="200">
        <f t="shared" si="71"/>
        <v>-695.5278463174526</v>
      </c>
      <c r="CZ25" s="200">
        <f t="shared" si="72"/>
        <v>695.5278463174526</v>
      </c>
      <c r="DB25">
        <f t="shared" si="59"/>
        <v>-1</v>
      </c>
      <c r="DC25">
        <v>-1</v>
      </c>
      <c r="DD25">
        <v>1</v>
      </c>
      <c r="DE25">
        <v>-1</v>
      </c>
      <c r="DF25">
        <f t="shared" si="102"/>
        <v>1</v>
      </c>
      <c r="DG25">
        <f t="shared" si="60"/>
        <v>0</v>
      </c>
      <c r="DH25" s="1">
        <v>-1.01090014065E-3</v>
      </c>
      <c r="DI25" s="2">
        <v>10</v>
      </c>
      <c r="DJ25">
        <v>60</v>
      </c>
      <c r="DK25" t="str">
        <f t="shared" si="61"/>
        <v>TRUE</v>
      </c>
      <c r="DL25">
        <f>VLOOKUP($A25,'FuturesInfo (3)'!$A$2:$V$80,22)</f>
        <v>2</v>
      </c>
      <c r="DM25">
        <f t="shared" si="62"/>
        <v>2</v>
      </c>
      <c r="DN25">
        <f t="shared" si="73"/>
        <v>2</v>
      </c>
      <c r="DO25" s="139">
        <f>VLOOKUP($A25,'FuturesInfo (3)'!$A$2:$O$80,15)*DN25</f>
        <v>281887.5</v>
      </c>
      <c r="DP25" s="200">
        <f t="shared" si="63"/>
        <v>284.9601133974769</v>
      </c>
      <c r="DQ25" s="200">
        <f t="shared" si="74"/>
        <v>-284.9601133974769</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f t="shared" si="75"/>
        <v>1</v>
      </c>
      <c r="JU25" s="244">
        <v>1</v>
      </c>
      <c r="JV25" s="218">
        <v>1</v>
      </c>
      <c r="JW25" s="245">
        <v>-6</v>
      </c>
      <c r="JX25">
        <f t="shared" si="105"/>
        <v>-1</v>
      </c>
      <c r="JY25">
        <f t="shared" si="77"/>
        <v>-1</v>
      </c>
      <c r="JZ25" s="218"/>
      <c r="KA25">
        <f t="shared" si="103"/>
        <v>0</v>
      </c>
      <c r="KB25">
        <f t="shared" si="78"/>
        <v>0</v>
      </c>
      <c r="KC25">
        <f t="shared" si="79"/>
        <v>0</v>
      </c>
      <c r="KD25">
        <f t="shared" si="80"/>
        <v>0</v>
      </c>
      <c r="KE25" s="253"/>
      <c r="KF25" s="206">
        <v>42515</v>
      </c>
      <c r="KG25">
        <v>60</v>
      </c>
      <c r="KH25" t="str">
        <f t="shared" si="64"/>
        <v>TRUE</v>
      </c>
      <c r="KI25">
        <f>VLOOKUP($A25,'FuturesInfo (3)'!$A$2:$V$80,22)</f>
        <v>2</v>
      </c>
      <c r="KJ25" s="257">
        <v>1</v>
      </c>
      <c r="KK25">
        <f t="shared" si="81"/>
        <v>2</v>
      </c>
      <c r="KL25" s="139">
        <f>VLOOKUP($A25,'FuturesInfo (3)'!$A$2:$O$80,15)*KI25</f>
        <v>281887.5</v>
      </c>
      <c r="KM25" s="139">
        <f>VLOOKUP($A25,'FuturesInfo (3)'!$A$2:$O$80,15)*KK25</f>
        <v>281887.5</v>
      </c>
      <c r="KN25" s="200">
        <f t="shared" si="82"/>
        <v>0</v>
      </c>
      <c r="KO25" s="200">
        <f t="shared" si="83"/>
        <v>0</v>
      </c>
      <c r="KP25" s="200">
        <f t="shared" si="84"/>
        <v>0</v>
      </c>
      <c r="KQ25" s="200">
        <f t="shared" si="85"/>
        <v>0</v>
      </c>
      <c r="KR25" s="200">
        <f t="shared" si="107"/>
        <v>0</v>
      </c>
      <c r="KT25">
        <f t="shared" si="87"/>
        <v>1</v>
      </c>
      <c r="KU25" s="244"/>
      <c r="KV25" s="218"/>
      <c r="KW25" s="245"/>
      <c r="KX25">
        <f t="shared" si="106"/>
        <v>0</v>
      </c>
      <c r="KY25">
        <f t="shared" si="89"/>
        <v>0</v>
      </c>
      <c r="KZ25" s="218"/>
      <c r="LA25">
        <f t="shared" si="104"/>
        <v>1</v>
      </c>
      <c r="LB25">
        <f t="shared" si="90"/>
        <v>1</v>
      </c>
      <c r="LC25">
        <f t="shared" si="91"/>
        <v>1</v>
      </c>
      <c r="LD25">
        <f t="shared" si="92"/>
        <v>1</v>
      </c>
      <c r="LE25" s="253"/>
      <c r="LF25" s="206"/>
      <c r="LG25">
        <v>60</v>
      </c>
      <c r="LH25" t="str">
        <f t="shared" si="65"/>
        <v>FALSE</v>
      </c>
      <c r="LI25">
        <f>VLOOKUP($A25,'FuturesInfo (3)'!$A$2:$V$80,22)</f>
        <v>2</v>
      </c>
      <c r="LJ25" s="257"/>
      <c r="LK25">
        <f t="shared" si="93"/>
        <v>3</v>
      </c>
      <c r="LL25" s="139">
        <f>VLOOKUP($A25,'FuturesInfo (3)'!$A$2:$O$80,15)*LI25</f>
        <v>281887.5</v>
      </c>
      <c r="LM25" s="139">
        <f>VLOOKUP($A25,'FuturesInfo (3)'!$A$2:$O$80,15)*LK25</f>
        <v>422831.25</v>
      </c>
      <c r="LN25" s="200">
        <f t="shared" si="94"/>
        <v>0</v>
      </c>
      <c r="LO25" s="200">
        <f t="shared" si="95"/>
        <v>0</v>
      </c>
      <c r="LP25" s="200">
        <f t="shared" si="96"/>
        <v>0</v>
      </c>
      <c r="LQ25" s="200">
        <f t="shared" si="97"/>
        <v>0</v>
      </c>
      <c r="LR25" s="200">
        <f t="shared" si="108"/>
        <v>0</v>
      </c>
    </row>
    <row r="26" spans="1:330"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09"/>
        <v>TRUE</v>
      </c>
      <c r="N26">
        <f>ROUND(VLOOKUP($B26,MARGIN!$A$42:$P$172,16),0)</f>
        <v>3</v>
      </c>
      <c r="P26">
        <f t="shared" si="110"/>
        <v>0</v>
      </c>
      <c r="Q26">
        <v>1</v>
      </c>
      <c r="R26">
        <v>1</v>
      </c>
      <c r="S26" t="s">
        <v>989</v>
      </c>
      <c r="T26" s="2" t="s">
        <v>30</v>
      </c>
      <c r="U26">
        <v>60</v>
      </c>
      <c r="V26" t="str">
        <f t="shared" si="111"/>
        <v>TRUE</v>
      </c>
      <c r="W26">
        <f>ROUND(VLOOKUP($B26,MARGIN!$A$42:$P$172,16),0)</f>
        <v>3</v>
      </c>
      <c r="X26">
        <f t="shared" si="112"/>
        <v>4</v>
      </c>
      <c r="Z26">
        <f t="shared" si="113"/>
        <v>0</v>
      </c>
      <c r="AA26">
        <v>1</v>
      </c>
      <c r="AB26">
        <v>1</v>
      </c>
      <c r="AC26" t="s">
        <v>973</v>
      </c>
      <c r="AD26" s="2" t="s">
        <v>30</v>
      </c>
      <c r="AE26">
        <v>60</v>
      </c>
      <c r="AF26" t="str">
        <f t="shared" si="114"/>
        <v>TRUE</v>
      </c>
      <c r="AG26">
        <f>ROUND(VLOOKUP($B26,MARGIN!$A$42:$P$172,16),0)</f>
        <v>3</v>
      </c>
      <c r="AH26">
        <f t="shared" si="115"/>
        <v>4</v>
      </c>
      <c r="AI26" s="139" t="e">
        <f>VLOOKUP($B26,#REF!,2)*AH26</f>
        <v>#REF!</v>
      </c>
      <c r="AK26">
        <f t="shared" si="116"/>
        <v>0</v>
      </c>
      <c r="AL26">
        <v>1</v>
      </c>
      <c r="AM26">
        <v>1</v>
      </c>
      <c r="AN26" t="s">
        <v>973</v>
      </c>
      <c r="AO26" s="2" t="s">
        <v>30</v>
      </c>
      <c r="AP26">
        <v>60</v>
      </c>
      <c r="AQ26" t="str">
        <f t="shared" si="117"/>
        <v>TRUE</v>
      </c>
      <c r="AR26">
        <f>ROUND(VLOOKUP($B26,MARGIN!$A$42:$P$172,16),0)</f>
        <v>3</v>
      </c>
      <c r="AS26">
        <f t="shared" si="118"/>
        <v>4</v>
      </c>
      <c r="AT26" s="139" t="e">
        <f>VLOOKUP($B26,#REF!,2)*AS26</f>
        <v>#REF!</v>
      </c>
      <c r="AV26">
        <f t="shared" si="119"/>
        <v>0</v>
      </c>
      <c r="AW26">
        <v>1</v>
      </c>
      <c r="AX26">
        <v>-1</v>
      </c>
      <c r="AY26">
        <v>-4.4014268132399996E-3</v>
      </c>
      <c r="AZ26" s="2" t="s">
        <v>30</v>
      </c>
      <c r="BA26">
        <v>60</v>
      </c>
      <c r="BB26" t="str">
        <f t="shared" si="120"/>
        <v>TRUE</v>
      </c>
      <c r="BC26">
        <f>ROUND(VLOOKUP($B26,MARGIN!$A$42:$P$172,16),0)</f>
        <v>3</v>
      </c>
      <c r="BD26">
        <f t="shared" si="121"/>
        <v>2</v>
      </c>
      <c r="BE26" s="139" t="e">
        <f>VLOOKUP($B26,#REF!,2)*BD26</f>
        <v>#REF!</v>
      </c>
      <c r="BG26">
        <f t="shared" si="99"/>
        <v>2</v>
      </c>
      <c r="BH26">
        <v>1</v>
      </c>
      <c r="BI26">
        <v>1</v>
      </c>
      <c r="BJ26">
        <f t="shared" si="66"/>
        <v>1</v>
      </c>
      <c r="BK26" s="1">
        <v>1.1523633925599999E-3</v>
      </c>
      <c r="BL26" s="2">
        <v>10</v>
      </c>
      <c r="BM26">
        <v>60</v>
      </c>
      <c r="BN26" t="str">
        <f t="shared" si="100"/>
        <v>TRUE</v>
      </c>
      <c r="BO26">
        <f>VLOOKUP($A26,'FuturesInfo (3)'!$A$2:$V$80,22)</f>
        <v>3</v>
      </c>
      <c r="BP26">
        <f t="shared" si="49"/>
        <v>3</v>
      </c>
      <c r="BQ26" s="139">
        <f>VLOOKUP($A26,'FuturesInfo (3)'!$A$2:$O$80,15)*BP26</f>
        <v>284118</v>
      </c>
      <c r="BR26" s="145">
        <f t="shared" si="67"/>
        <v>327.40718236736205</v>
      </c>
      <c r="BT26">
        <f t="shared" si="68"/>
        <v>1</v>
      </c>
      <c r="BU26">
        <v>1</v>
      </c>
      <c r="BV26">
        <v>-1</v>
      </c>
      <c r="BW26">
        <v>-1</v>
      </c>
      <c r="BX26">
        <f t="shared" si="50"/>
        <v>0</v>
      </c>
      <c r="BY26">
        <f t="shared" si="51"/>
        <v>1</v>
      </c>
      <c r="BZ26" s="188">
        <v>-1.6093589770399999E-2</v>
      </c>
      <c r="CA26" s="2">
        <v>10</v>
      </c>
      <c r="CB26">
        <v>60</v>
      </c>
      <c r="CC26" t="str">
        <f t="shared" si="52"/>
        <v>TRUE</v>
      </c>
      <c r="CD26">
        <f>VLOOKUP($A26,'FuturesInfo (3)'!$A$2:$V$80,22)</f>
        <v>3</v>
      </c>
      <c r="CE26">
        <f t="shared" si="53"/>
        <v>3</v>
      </c>
      <c r="CF26">
        <f t="shared" si="53"/>
        <v>3</v>
      </c>
      <c r="CG26" s="139">
        <f>VLOOKUP($A26,'FuturesInfo (3)'!$A$2:$O$80,15)*CE26</f>
        <v>284118</v>
      </c>
      <c r="CH26" s="145">
        <f t="shared" si="54"/>
        <v>-4572.4785383865074</v>
      </c>
      <c r="CI26" s="145">
        <f t="shared" si="69"/>
        <v>4572.4785383865074</v>
      </c>
      <c r="CK26">
        <f t="shared" si="55"/>
        <v>1</v>
      </c>
      <c r="CL26">
        <v>1</v>
      </c>
      <c r="CM26">
        <v>-1</v>
      </c>
      <c r="CN26">
        <v>-1</v>
      </c>
      <c r="CO26">
        <f t="shared" si="101"/>
        <v>0</v>
      </c>
      <c r="CP26">
        <f t="shared" si="56"/>
        <v>1</v>
      </c>
      <c r="CQ26" s="1">
        <v>-1.4676479346600001E-3</v>
      </c>
      <c r="CR26" s="2">
        <v>10</v>
      </c>
      <c r="CS26">
        <v>60</v>
      </c>
      <c r="CT26" t="str">
        <f t="shared" si="57"/>
        <v>TRUE</v>
      </c>
      <c r="CU26">
        <f>VLOOKUP($A26,'FuturesInfo (3)'!$A$2:$V$80,22)</f>
        <v>3</v>
      </c>
      <c r="CV26">
        <f t="shared" si="58"/>
        <v>2</v>
      </c>
      <c r="CW26">
        <f t="shared" si="70"/>
        <v>3</v>
      </c>
      <c r="CX26" s="139">
        <f>VLOOKUP($A26,'FuturesInfo (3)'!$A$2:$O$80,15)*CW26</f>
        <v>284118</v>
      </c>
      <c r="CY26" s="200">
        <f t="shared" si="71"/>
        <v>-416.98519589972989</v>
      </c>
      <c r="CZ26" s="200">
        <f t="shared" si="72"/>
        <v>416.98519589972989</v>
      </c>
      <c r="DB26">
        <f t="shared" si="59"/>
        <v>1</v>
      </c>
      <c r="DC26">
        <v>1</v>
      </c>
      <c r="DD26">
        <v>-1</v>
      </c>
      <c r="DE26">
        <v>-1</v>
      </c>
      <c r="DF26">
        <f t="shared" si="102"/>
        <v>0</v>
      </c>
      <c r="DG26">
        <f t="shared" si="60"/>
        <v>1</v>
      </c>
      <c r="DH26" s="1">
        <v>-6.1774416870799998E-4</v>
      </c>
      <c r="DI26" s="2">
        <v>10</v>
      </c>
      <c r="DJ26">
        <v>60</v>
      </c>
      <c r="DK26" t="str">
        <f t="shared" si="61"/>
        <v>TRUE</v>
      </c>
      <c r="DL26">
        <f>VLOOKUP($A26,'FuturesInfo (3)'!$A$2:$V$80,22)</f>
        <v>3</v>
      </c>
      <c r="DM26">
        <f t="shared" si="62"/>
        <v>2</v>
      </c>
      <c r="DN26">
        <f t="shared" si="73"/>
        <v>3</v>
      </c>
      <c r="DO26" s="139">
        <f>VLOOKUP($A26,'FuturesInfo (3)'!$A$2:$O$80,15)*DN26</f>
        <v>284118</v>
      </c>
      <c r="DP26" s="200">
        <f t="shared" si="63"/>
        <v>-175.51223772497954</v>
      </c>
      <c r="DQ26" s="200">
        <f t="shared" si="74"/>
        <v>175.51223772497954</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f t="shared" si="75"/>
        <v>-1</v>
      </c>
      <c r="JU26" s="244">
        <v>-1</v>
      </c>
      <c r="JV26" s="218">
        <v>-1</v>
      </c>
      <c r="JW26" s="245">
        <v>4</v>
      </c>
      <c r="JX26">
        <f t="shared" si="105"/>
        <v>1</v>
      </c>
      <c r="JY26">
        <f t="shared" si="77"/>
        <v>-1</v>
      </c>
      <c r="JZ26" s="218"/>
      <c r="KA26">
        <f t="shared" si="103"/>
        <v>0</v>
      </c>
      <c r="KB26">
        <f t="shared" si="78"/>
        <v>0</v>
      </c>
      <c r="KC26">
        <f t="shared" si="79"/>
        <v>0</v>
      </c>
      <c r="KD26">
        <f t="shared" si="80"/>
        <v>0</v>
      </c>
      <c r="KE26" s="253"/>
      <c r="KF26" s="206">
        <v>42492</v>
      </c>
      <c r="KG26">
        <v>60</v>
      </c>
      <c r="KH26" t="str">
        <f t="shared" si="64"/>
        <v>TRUE</v>
      </c>
      <c r="KI26">
        <f>VLOOKUP($A26,'FuturesInfo (3)'!$A$2:$V$80,22)</f>
        <v>3</v>
      </c>
      <c r="KJ26" s="257">
        <v>1</v>
      </c>
      <c r="KK26">
        <f t="shared" si="81"/>
        <v>3</v>
      </c>
      <c r="KL26" s="139">
        <f>VLOOKUP($A26,'FuturesInfo (3)'!$A$2:$O$80,15)*KI26</f>
        <v>284118</v>
      </c>
      <c r="KM26" s="139">
        <f>VLOOKUP($A26,'FuturesInfo (3)'!$A$2:$O$80,15)*KK26</f>
        <v>284118</v>
      </c>
      <c r="KN26" s="200">
        <f t="shared" si="82"/>
        <v>0</v>
      </c>
      <c r="KO26" s="200">
        <f t="shared" si="83"/>
        <v>0</v>
      </c>
      <c r="KP26" s="200">
        <f t="shared" si="84"/>
        <v>0</v>
      </c>
      <c r="KQ26" s="200">
        <f t="shared" si="85"/>
        <v>0</v>
      </c>
      <c r="KR26" s="200">
        <f t="shared" si="107"/>
        <v>0</v>
      </c>
      <c r="KT26">
        <f t="shared" si="87"/>
        <v>-1</v>
      </c>
      <c r="KU26" s="244"/>
      <c r="KV26" s="218"/>
      <c r="KW26" s="245"/>
      <c r="KX26">
        <f t="shared" si="106"/>
        <v>0</v>
      </c>
      <c r="KY26">
        <f t="shared" si="89"/>
        <v>0</v>
      </c>
      <c r="KZ26" s="218"/>
      <c r="LA26">
        <f t="shared" si="104"/>
        <v>1</v>
      </c>
      <c r="LB26">
        <f t="shared" si="90"/>
        <v>1</v>
      </c>
      <c r="LC26">
        <f t="shared" si="91"/>
        <v>1</v>
      </c>
      <c r="LD26">
        <f t="shared" si="92"/>
        <v>1</v>
      </c>
      <c r="LE26" s="253"/>
      <c r="LF26" s="206"/>
      <c r="LG26">
        <v>60</v>
      </c>
      <c r="LH26" t="str">
        <f t="shared" si="65"/>
        <v>FALSE</v>
      </c>
      <c r="LI26">
        <f>VLOOKUP($A26,'FuturesInfo (3)'!$A$2:$V$80,22)</f>
        <v>3</v>
      </c>
      <c r="LJ26" s="257"/>
      <c r="LK26">
        <f t="shared" si="93"/>
        <v>4</v>
      </c>
      <c r="LL26" s="139">
        <f>VLOOKUP($A26,'FuturesInfo (3)'!$A$2:$O$80,15)*LI26</f>
        <v>284118</v>
      </c>
      <c r="LM26" s="139">
        <f>VLOOKUP($A26,'FuturesInfo (3)'!$A$2:$O$80,15)*LK26</f>
        <v>378824</v>
      </c>
      <c r="LN26" s="200">
        <f t="shared" si="94"/>
        <v>0</v>
      </c>
      <c r="LO26" s="200">
        <f t="shared" si="95"/>
        <v>0</v>
      </c>
      <c r="LP26" s="200">
        <f t="shared" si="96"/>
        <v>0</v>
      </c>
      <c r="LQ26" s="200">
        <f t="shared" si="97"/>
        <v>0</v>
      </c>
      <c r="LR26" s="200">
        <f t="shared" si="108"/>
        <v>0</v>
      </c>
    </row>
    <row r="27" spans="1:330"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09"/>
        <v>TRUE</v>
      </c>
      <c r="N27">
        <f>ROUND(VLOOKUP($B27,MARGIN!$A$42:$P$172,16),0)</f>
        <v>2</v>
      </c>
      <c r="P27">
        <f t="shared" si="110"/>
        <v>0</v>
      </c>
      <c r="Q27">
        <v>1</v>
      </c>
      <c r="R27">
        <v>1</v>
      </c>
      <c r="S27" t="s">
        <v>988</v>
      </c>
      <c r="T27" s="2" t="s">
        <v>30</v>
      </c>
      <c r="U27">
        <v>60</v>
      </c>
      <c r="V27" t="str">
        <f t="shared" si="111"/>
        <v>TRUE</v>
      </c>
      <c r="W27">
        <f>ROUND(VLOOKUP($B27,MARGIN!$A$42:$P$172,16),0)</f>
        <v>2</v>
      </c>
      <c r="X27">
        <f t="shared" si="112"/>
        <v>3</v>
      </c>
      <c r="Z27">
        <f t="shared" si="113"/>
        <v>-2</v>
      </c>
      <c r="AA27">
        <v>-1</v>
      </c>
      <c r="AB27">
        <v>1</v>
      </c>
      <c r="AC27" t="s">
        <v>993</v>
      </c>
      <c r="AD27" s="2" t="s">
        <v>30</v>
      </c>
      <c r="AE27">
        <v>60</v>
      </c>
      <c r="AF27" t="str">
        <f t="shared" si="114"/>
        <v>TRUE</v>
      </c>
      <c r="AG27">
        <f>ROUND(VLOOKUP($B27,MARGIN!$A$42:$P$172,16),0)</f>
        <v>2</v>
      </c>
      <c r="AH27">
        <f t="shared" si="115"/>
        <v>2</v>
      </c>
      <c r="AI27" s="139" t="e">
        <f>VLOOKUP($B27,#REF!,2)*AH27</f>
        <v>#REF!</v>
      </c>
      <c r="AK27">
        <f t="shared" si="116"/>
        <v>-2</v>
      </c>
      <c r="AL27">
        <v>-1</v>
      </c>
      <c r="AM27">
        <v>1</v>
      </c>
      <c r="AN27" t="s">
        <v>993</v>
      </c>
      <c r="AO27" s="2" t="s">
        <v>30</v>
      </c>
      <c r="AP27">
        <v>60</v>
      </c>
      <c r="AQ27" t="str">
        <f t="shared" si="117"/>
        <v>TRUE</v>
      </c>
      <c r="AR27">
        <f>ROUND(VLOOKUP($B27,MARGIN!$A$42:$P$172,16),0)</f>
        <v>2</v>
      </c>
      <c r="AS27">
        <f t="shared" si="118"/>
        <v>2</v>
      </c>
      <c r="AT27" s="139" t="e">
        <f>VLOOKUP($B27,#REF!,2)*AS27</f>
        <v>#REF!</v>
      </c>
      <c r="AV27">
        <f t="shared" si="119"/>
        <v>-2</v>
      </c>
      <c r="AW27">
        <v>-1</v>
      </c>
      <c r="AX27">
        <v>1</v>
      </c>
      <c r="AY27">
        <v>1.0977617856900001E-3</v>
      </c>
      <c r="AZ27" s="2" t="s">
        <v>30</v>
      </c>
      <c r="BA27">
        <v>60</v>
      </c>
      <c r="BB27" t="str">
        <f t="shared" si="120"/>
        <v>TRUE</v>
      </c>
      <c r="BC27">
        <f>ROUND(VLOOKUP($B27,MARGIN!$A$42:$P$172,16),0)</f>
        <v>2</v>
      </c>
      <c r="BD27">
        <f t="shared" si="121"/>
        <v>2</v>
      </c>
      <c r="BE27" s="139" t="e">
        <f>VLOOKUP($B27,#REF!,2)*BD27</f>
        <v>#REF!</v>
      </c>
      <c r="BG27">
        <f t="shared" si="99"/>
        <v>-2</v>
      </c>
      <c r="BH27">
        <v>-1</v>
      </c>
      <c r="BI27">
        <v>1</v>
      </c>
      <c r="BJ27">
        <f t="shared" si="66"/>
        <v>0</v>
      </c>
      <c r="BK27" s="1">
        <v>2.0712762717000001E-3</v>
      </c>
      <c r="BL27" s="2">
        <v>10</v>
      </c>
      <c r="BM27">
        <v>60</v>
      </c>
      <c r="BN27" t="str">
        <f t="shared" si="100"/>
        <v>TRUE</v>
      </c>
      <c r="BO27">
        <f>VLOOKUP($A27,'FuturesInfo (3)'!$A$2:$V$80,22)</f>
        <v>3</v>
      </c>
      <c r="BP27">
        <f t="shared" si="49"/>
        <v>3</v>
      </c>
      <c r="BQ27" s="139">
        <f>VLOOKUP($A27,'FuturesInfo (3)'!$A$2:$O$80,15)*BP27</f>
        <v>557108.20349999995</v>
      </c>
      <c r="BR27" s="145">
        <f t="shared" si="67"/>
        <v>-1153.9250026789648</v>
      </c>
      <c r="BT27">
        <f t="shared" si="68"/>
        <v>-1</v>
      </c>
      <c r="BU27">
        <v>1</v>
      </c>
      <c r="BV27">
        <v>1</v>
      </c>
      <c r="BW27">
        <v>1</v>
      </c>
      <c r="BX27">
        <f t="shared" si="50"/>
        <v>1</v>
      </c>
      <c r="BY27">
        <f t="shared" si="51"/>
        <v>1</v>
      </c>
      <c r="BZ27" s="188">
        <v>3.7084321235299998E-3</v>
      </c>
      <c r="CA27" s="2">
        <v>10</v>
      </c>
      <c r="CB27">
        <v>60</v>
      </c>
      <c r="CC27" t="str">
        <f t="shared" si="52"/>
        <v>TRUE</v>
      </c>
      <c r="CD27">
        <f>VLOOKUP($A27,'FuturesInfo (3)'!$A$2:$V$80,22)</f>
        <v>3</v>
      </c>
      <c r="CE27">
        <f t="shared" si="53"/>
        <v>3</v>
      </c>
      <c r="CF27">
        <f t="shared" si="53"/>
        <v>3</v>
      </c>
      <c r="CG27" s="139">
        <f>VLOOKUP($A27,'FuturesInfo (3)'!$A$2:$O$80,15)*CE27</f>
        <v>557108.20349999995</v>
      </c>
      <c r="CH27" s="145">
        <f t="shared" si="54"/>
        <v>2065.9979581414882</v>
      </c>
      <c r="CI27" s="145">
        <f t="shared" si="69"/>
        <v>2065.9979581414882</v>
      </c>
      <c r="CK27">
        <f t="shared" si="55"/>
        <v>1</v>
      </c>
      <c r="CL27">
        <v>1</v>
      </c>
      <c r="CM27">
        <v>1</v>
      </c>
      <c r="CN27">
        <v>-1</v>
      </c>
      <c r="CO27">
        <f t="shared" si="101"/>
        <v>0</v>
      </c>
      <c r="CP27">
        <f t="shared" si="56"/>
        <v>0</v>
      </c>
      <c r="CQ27" s="1">
        <v>-9.0854027861900005E-4</v>
      </c>
      <c r="CR27" s="2">
        <v>10</v>
      </c>
      <c r="CS27">
        <v>60</v>
      </c>
      <c r="CT27" t="str">
        <f t="shared" si="57"/>
        <v>TRUE</v>
      </c>
      <c r="CU27">
        <f>VLOOKUP($A27,'FuturesInfo (3)'!$A$2:$V$80,22)</f>
        <v>3</v>
      </c>
      <c r="CV27">
        <f t="shared" si="58"/>
        <v>4</v>
      </c>
      <c r="CW27">
        <f t="shared" si="70"/>
        <v>3</v>
      </c>
      <c r="CX27" s="139">
        <f>VLOOKUP($A27,'FuturesInfo (3)'!$A$2:$O$80,15)*CW27</f>
        <v>557108.20349999995</v>
      </c>
      <c r="CY27" s="200">
        <f t="shared" si="71"/>
        <v>-506.15524242882054</v>
      </c>
      <c r="CZ27" s="200">
        <f t="shared" si="72"/>
        <v>-506.15524242882054</v>
      </c>
      <c r="DB27">
        <f t="shared" si="59"/>
        <v>1</v>
      </c>
      <c r="DC27">
        <v>-1</v>
      </c>
      <c r="DD27">
        <v>1</v>
      </c>
      <c r="DE27">
        <v>1</v>
      </c>
      <c r="DF27">
        <f t="shared" si="102"/>
        <v>0</v>
      </c>
      <c r="DG27">
        <f t="shared" si="60"/>
        <v>1</v>
      </c>
      <c r="DH27" s="1">
        <v>2.60685054981E-3</v>
      </c>
      <c r="DI27" s="2">
        <v>10</v>
      </c>
      <c r="DJ27">
        <v>60</v>
      </c>
      <c r="DK27" t="str">
        <f t="shared" si="61"/>
        <v>TRUE</v>
      </c>
      <c r="DL27">
        <f>VLOOKUP($A27,'FuturesInfo (3)'!$A$2:$V$80,22)</f>
        <v>3</v>
      </c>
      <c r="DM27">
        <f t="shared" si="62"/>
        <v>2</v>
      </c>
      <c r="DN27">
        <f t="shared" si="73"/>
        <v>3</v>
      </c>
      <c r="DO27" s="139">
        <f>VLOOKUP($A27,'FuturesInfo (3)'!$A$2:$O$80,15)*DN27</f>
        <v>557108.20349999995</v>
      </c>
      <c r="DP27" s="200">
        <f t="shared" si="63"/>
        <v>-1452.2978265976362</v>
      </c>
      <c r="DQ27" s="200">
        <f t="shared" si="74"/>
        <v>1452.2978265976362</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f t="shared" si="75"/>
        <v>1</v>
      </c>
      <c r="JU27" s="244">
        <v>1</v>
      </c>
      <c r="JV27" s="218">
        <v>1</v>
      </c>
      <c r="JW27" s="245">
        <v>-7</v>
      </c>
      <c r="JX27">
        <f t="shared" si="105"/>
        <v>-1</v>
      </c>
      <c r="JY27">
        <f t="shared" si="77"/>
        <v>-1</v>
      </c>
      <c r="JZ27" s="218"/>
      <c r="KA27">
        <f t="shared" si="103"/>
        <v>0</v>
      </c>
      <c r="KB27">
        <f t="shared" si="78"/>
        <v>0</v>
      </c>
      <c r="KC27">
        <f t="shared" si="79"/>
        <v>0</v>
      </c>
      <c r="KD27">
        <f t="shared" si="80"/>
        <v>0</v>
      </c>
      <c r="KE27" s="253"/>
      <c r="KF27" s="206">
        <v>42488</v>
      </c>
      <c r="KG27">
        <v>60</v>
      </c>
      <c r="KH27" t="str">
        <f t="shared" si="64"/>
        <v>TRUE</v>
      </c>
      <c r="KI27">
        <f>VLOOKUP($A27,'FuturesInfo (3)'!$A$2:$V$80,22)</f>
        <v>3</v>
      </c>
      <c r="KJ27" s="257">
        <v>2</v>
      </c>
      <c r="KK27">
        <f t="shared" si="81"/>
        <v>4</v>
      </c>
      <c r="KL27" s="139">
        <f>VLOOKUP($A27,'FuturesInfo (3)'!$A$2:$O$80,15)*KI27</f>
        <v>557108.20349999995</v>
      </c>
      <c r="KM27" s="139">
        <f>VLOOKUP($A27,'FuturesInfo (3)'!$A$2:$O$80,15)*KK27</f>
        <v>742810.93799999997</v>
      </c>
      <c r="KN27" s="200">
        <f t="shared" si="82"/>
        <v>0</v>
      </c>
      <c r="KO27" s="200">
        <f t="shared" si="83"/>
        <v>0</v>
      </c>
      <c r="KP27" s="200">
        <f t="shared" si="84"/>
        <v>0</v>
      </c>
      <c r="KQ27" s="200">
        <f t="shared" si="85"/>
        <v>0</v>
      </c>
      <c r="KR27" s="200">
        <f t="shared" si="107"/>
        <v>0</v>
      </c>
      <c r="KT27">
        <f t="shared" si="87"/>
        <v>1</v>
      </c>
      <c r="KU27" s="244"/>
      <c r="KV27" s="218"/>
      <c r="KW27" s="245"/>
      <c r="KX27">
        <f t="shared" si="106"/>
        <v>0</v>
      </c>
      <c r="KY27">
        <f t="shared" si="89"/>
        <v>0</v>
      </c>
      <c r="KZ27" s="218"/>
      <c r="LA27">
        <f t="shared" si="104"/>
        <v>1</v>
      </c>
      <c r="LB27">
        <f t="shared" si="90"/>
        <v>1</v>
      </c>
      <c r="LC27">
        <f t="shared" si="91"/>
        <v>1</v>
      </c>
      <c r="LD27">
        <f t="shared" si="92"/>
        <v>1</v>
      </c>
      <c r="LE27" s="253"/>
      <c r="LF27" s="206"/>
      <c r="LG27">
        <v>60</v>
      </c>
      <c r="LH27" t="str">
        <f t="shared" si="65"/>
        <v>FALSE</v>
      </c>
      <c r="LI27">
        <f>VLOOKUP($A27,'FuturesInfo (3)'!$A$2:$V$80,22)</f>
        <v>3</v>
      </c>
      <c r="LJ27" s="257"/>
      <c r="LK27">
        <f t="shared" si="93"/>
        <v>4</v>
      </c>
      <c r="LL27" s="139">
        <f>VLOOKUP($A27,'FuturesInfo (3)'!$A$2:$O$80,15)*LI27</f>
        <v>557108.20349999995</v>
      </c>
      <c r="LM27" s="139">
        <f>VLOOKUP($A27,'FuturesInfo (3)'!$A$2:$O$80,15)*LK27</f>
        <v>742810.93799999997</v>
      </c>
      <c r="LN27" s="200">
        <f t="shared" si="94"/>
        <v>0</v>
      </c>
      <c r="LO27" s="200">
        <f t="shared" si="95"/>
        <v>0</v>
      </c>
      <c r="LP27" s="200">
        <f t="shared" si="96"/>
        <v>0</v>
      </c>
      <c r="LQ27" s="200">
        <f t="shared" si="97"/>
        <v>0</v>
      </c>
      <c r="LR27" s="200">
        <f t="shared" si="108"/>
        <v>0</v>
      </c>
    </row>
    <row r="28" spans="1:330"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09"/>
        <v>TRUE</v>
      </c>
      <c r="N28">
        <f>ROUND(VLOOKUP($B28,MARGIN!$A$42:$P$172,16),0)</f>
        <v>7</v>
      </c>
      <c r="P28">
        <f t="shared" si="110"/>
        <v>2</v>
      </c>
      <c r="Q28">
        <v>1</v>
      </c>
      <c r="R28">
        <v>1</v>
      </c>
      <c r="S28" t="s">
        <v>940</v>
      </c>
      <c r="T28" s="2" t="s">
        <v>30</v>
      </c>
      <c r="U28">
        <v>60</v>
      </c>
      <c r="V28" t="str">
        <f t="shared" si="111"/>
        <v>TRUE</v>
      </c>
      <c r="W28">
        <f>ROUND(VLOOKUP($B28,MARGIN!$A$42:$P$172,16),0)</f>
        <v>7</v>
      </c>
      <c r="X28">
        <f t="shared" si="112"/>
        <v>9</v>
      </c>
      <c r="Z28">
        <f t="shared" si="113"/>
        <v>0</v>
      </c>
      <c r="AA28">
        <v>1</v>
      </c>
      <c r="AB28">
        <v>1</v>
      </c>
      <c r="AC28" t="s">
        <v>940</v>
      </c>
      <c r="AD28" s="2" t="s">
        <v>30</v>
      </c>
      <c r="AE28">
        <v>60</v>
      </c>
      <c r="AF28" t="str">
        <f t="shared" si="114"/>
        <v>TRUE</v>
      </c>
      <c r="AG28">
        <f>ROUND(VLOOKUP($B28,MARGIN!$A$42:$P$172,16),0)</f>
        <v>7</v>
      </c>
      <c r="AH28">
        <f t="shared" si="115"/>
        <v>9</v>
      </c>
      <c r="AI28" s="139" t="e">
        <f>VLOOKUP($B28,#REF!,2)*AH28</f>
        <v>#REF!</v>
      </c>
      <c r="AK28">
        <f t="shared" si="116"/>
        <v>0</v>
      </c>
      <c r="AL28">
        <v>1</v>
      </c>
      <c r="AM28">
        <v>1</v>
      </c>
      <c r="AN28" t="s">
        <v>940</v>
      </c>
      <c r="AO28" s="2" t="s">
        <v>30</v>
      </c>
      <c r="AP28">
        <v>60</v>
      </c>
      <c r="AQ28" t="str">
        <f t="shared" si="117"/>
        <v>TRUE</v>
      </c>
      <c r="AR28">
        <f>ROUND(VLOOKUP($B28,MARGIN!$A$42:$P$172,16),0)</f>
        <v>7</v>
      </c>
      <c r="AS28">
        <f t="shared" si="118"/>
        <v>9</v>
      </c>
      <c r="AT28" s="139" t="e">
        <f>VLOOKUP($B28,#REF!,2)*AS28</f>
        <v>#REF!</v>
      </c>
      <c r="AV28">
        <f t="shared" si="119"/>
        <v>0</v>
      </c>
      <c r="AW28">
        <v>1</v>
      </c>
      <c r="AX28">
        <v>1</v>
      </c>
      <c r="AY28">
        <v>5.3280560206999999E-4</v>
      </c>
      <c r="AZ28" s="2" t="s">
        <v>30</v>
      </c>
      <c r="BA28">
        <v>60</v>
      </c>
      <c r="BB28" t="str">
        <f t="shared" si="120"/>
        <v>TRUE</v>
      </c>
      <c r="BC28">
        <f>ROUND(VLOOKUP($B28,MARGIN!$A$42:$P$172,16),0)</f>
        <v>7</v>
      </c>
      <c r="BD28">
        <f t="shared" si="121"/>
        <v>9</v>
      </c>
      <c r="BE28" s="139" t="e">
        <f>VLOOKUP($B28,#REF!,2)*BD28</f>
        <v>#REF!</v>
      </c>
      <c r="BG28">
        <f t="shared" si="99"/>
        <v>0</v>
      </c>
      <c r="BH28">
        <v>1</v>
      </c>
      <c r="BI28">
        <v>1</v>
      </c>
      <c r="BJ28">
        <f t="shared" si="66"/>
        <v>1</v>
      </c>
      <c r="BK28" s="174">
        <v>7.60745530621E-5</v>
      </c>
      <c r="BL28" s="2">
        <v>10</v>
      </c>
      <c r="BM28">
        <v>60</v>
      </c>
      <c r="BN28" t="str">
        <f t="shared" si="100"/>
        <v>TRUE</v>
      </c>
      <c r="BO28">
        <f>VLOOKUP($A28,'FuturesInfo (3)'!$A$2:$V$80,22)</f>
        <v>13</v>
      </c>
      <c r="BP28">
        <f t="shared" si="49"/>
        <v>13</v>
      </c>
      <c r="BQ28" s="139">
        <f>VLOOKUP($A28,'FuturesInfo (3)'!$A$2:$O$80,15)*BP28</f>
        <v>1942981.5027999999</v>
      </c>
      <c r="BR28" s="145">
        <f t="shared" si="67"/>
        <v>147.81144943343739</v>
      </c>
      <c r="BT28">
        <f t="shared" si="68"/>
        <v>1</v>
      </c>
      <c r="BU28">
        <v>-1</v>
      </c>
      <c r="BV28">
        <v>1</v>
      </c>
      <c r="BW28">
        <v>1</v>
      </c>
      <c r="BX28">
        <f t="shared" si="50"/>
        <v>0</v>
      </c>
      <c r="BY28">
        <f t="shared" si="51"/>
        <v>1</v>
      </c>
      <c r="BZ28" s="188">
        <v>1.0649627263E-3</v>
      </c>
      <c r="CA28" s="2">
        <v>10</v>
      </c>
      <c r="CB28">
        <v>60</v>
      </c>
      <c r="CC28" t="str">
        <f t="shared" si="52"/>
        <v>TRUE</v>
      </c>
      <c r="CD28">
        <f>VLOOKUP($A28,'FuturesInfo (3)'!$A$2:$V$80,22)</f>
        <v>13</v>
      </c>
      <c r="CE28">
        <f t="shared" si="53"/>
        <v>13</v>
      </c>
      <c r="CF28">
        <f t="shared" si="53"/>
        <v>13</v>
      </c>
      <c r="CG28" s="139">
        <f>VLOOKUP($A28,'FuturesInfo (3)'!$A$2:$O$80,15)*CE28</f>
        <v>1942981.5027999999</v>
      </c>
      <c r="CH28" s="145">
        <f t="shared" si="54"/>
        <v>-2069.202878372359</v>
      </c>
      <c r="CI28" s="145">
        <f t="shared" si="69"/>
        <v>2069.202878372359</v>
      </c>
      <c r="CK28">
        <f t="shared" si="55"/>
        <v>-1</v>
      </c>
      <c r="CL28">
        <v>1</v>
      </c>
      <c r="CM28">
        <v>1</v>
      </c>
      <c r="CN28">
        <v>1</v>
      </c>
      <c r="CO28">
        <f t="shared" si="101"/>
        <v>1</v>
      </c>
      <c r="CP28">
        <f t="shared" si="56"/>
        <v>1</v>
      </c>
      <c r="CQ28" s="174">
        <v>0</v>
      </c>
      <c r="CR28" s="2">
        <v>10</v>
      </c>
      <c r="CS28">
        <v>60</v>
      </c>
      <c r="CT28" t="str">
        <f t="shared" si="57"/>
        <v>TRUE</v>
      </c>
      <c r="CU28">
        <f>VLOOKUP($A28,'FuturesInfo (3)'!$A$2:$V$80,22)</f>
        <v>13</v>
      </c>
      <c r="CV28">
        <f t="shared" si="58"/>
        <v>16</v>
      </c>
      <c r="CW28">
        <f t="shared" si="70"/>
        <v>13</v>
      </c>
      <c r="CX28" s="139">
        <f>VLOOKUP($A28,'FuturesInfo (3)'!$A$2:$O$80,15)*CW28</f>
        <v>1942981.5027999999</v>
      </c>
      <c r="CY28" s="200">
        <f t="shared" si="71"/>
        <v>0</v>
      </c>
      <c r="CZ28" s="200">
        <f t="shared" si="72"/>
        <v>0</v>
      </c>
      <c r="DB28">
        <f t="shared" si="59"/>
        <v>1</v>
      </c>
      <c r="DC28">
        <v>1</v>
      </c>
      <c r="DD28">
        <v>-1</v>
      </c>
      <c r="DE28">
        <v>1</v>
      </c>
      <c r="DF28">
        <f t="shared" si="102"/>
        <v>1</v>
      </c>
      <c r="DG28">
        <f t="shared" si="60"/>
        <v>0</v>
      </c>
      <c r="DH28" s="174">
        <v>9.1185409898399995E-4</v>
      </c>
      <c r="DI28" s="2">
        <v>10</v>
      </c>
      <c r="DJ28">
        <v>60</v>
      </c>
      <c r="DK28" t="str">
        <f t="shared" si="61"/>
        <v>TRUE</v>
      </c>
      <c r="DL28">
        <f>VLOOKUP($A28,'FuturesInfo (3)'!$A$2:$V$80,22)</f>
        <v>13</v>
      </c>
      <c r="DM28">
        <f t="shared" si="62"/>
        <v>10</v>
      </c>
      <c r="DN28">
        <f t="shared" si="73"/>
        <v>13</v>
      </c>
      <c r="DO28" s="139">
        <f>VLOOKUP($A28,'FuturesInfo (3)'!$A$2:$O$80,15)*DN28</f>
        <v>1942981.5027999999</v>
      </c>
      <c r="DP28" s="200">
        <f t="shared" si="63"/>
        <v>1771.7156475782722</v>
      </c>
      <c r="DQ28" s="200">
        <f t="shared" si="74"/>
        <v>-1771.7156475782722</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f t="shared" si="75"/>
        <v>1</v>
      </c>
      <c r="JU28" s="244">
        <v>1</v>
      </c>
      <c r="JV28" s="218">
        <v>1</v>
      </c>
      <c r="JW28" s="245">
        <v>-9</v>
      </c>
      <c r="JX28">
        <f t="shared" si="105"/>
        <v>-1</v>
      </c>
      <c r="JY28">
        <f t="shared" si="77"/>
        <v>-1</v>
      </c>
      <c r="JZ28" s="218"/>
      <c r="KA28">
        <f t="shared" si="103"/>
        <v>0</v>
      </c>
      <c r="KB28">
        <f t="shared" si="78"/>
        <v>0</v>
      </c>
      <c r="KC28">
        <f t="shared" si="79"/>
        <v>0</v>
      </c>
      <c r="KD28">
        <f t="shared" si="80"/>
        <v>0</v>
      </c>
      <c r="KE28" s="254"/>
      <c r="KF28" s="206">
        <v>42510</v>
      </c>
      <c r="KG28">
        <v>60</v>
      </c>
      <c r="KH28" t="str">
        <f t="shared" si="64"/>
        <v>TRUE</v>
      </c>
      <c r="KI28">
        <f>VLOOKUP($A28,'FuturesInfo (3)'!$A$2:$V$80,22)</f>
        <v>13</v>
      </c>
      <c r="KJ28" s="257">
        <v>2</v>
      </c>
      <c r="KK28">
        <f t="shared" si="81"/>
        <v>16</v>
      </c>
      <c r="KL28" s="139">
        <f>VLOOKUP($A28,'FuturesInfo (3)'!$A$2:$O$80,15)*KI28</f>
        <v>1942981.5027999999</v>
      </c>
      <c r="KM28" s="139">
        <f>VLOOKUP($A28,'FuturesInfo (3)'!$A$2:$O$80,15)*KK28</f>
        <v>2391361.8495999998</v>
      </c>
      <c r="KN28" s="200">
        <f t="shared" si="82"/>
        <v>0</v>
      </c>
      <c r="KO28" s="200">
        <f t="shared" si="83"/>
        <v>0</v>
      </c>
      <c r="KP28" s="200">
        <f t="shared" si="84"/>
        <v>0</v>
      </c>
      <c r="KQ28" s="200">
        <f t="shared" si="85"/>
        <v>0</v>
      </c>
      <c r="KR28" s="200">
        <f t="shared" si="107"/>
        <v>0</v>
      </c>
      <c r="KT28">
        <f t="shared" si="87"/>
        <v>1</v>
      </c>
      <c r="KU28" s="244"/>
      <c r="KV28" s="218"/>
      <c r="KW28" s="245"/>
      <c r="KX28">
        <f t="shared" si="106"/>
        <v>0</v>
      </c>
      <c r="KY28">
        <f t="shared" si="89"/>
        <v>0</v>
      </c>
      <c r="KZ28" s="218"/>
      <c r="LA28">
        <f t="shared" si="104"/>
        <v>1</v>
      </c>
      <c r="LB28">
        <f t="shared" si="90"/>
        <v>1</v>
      </c>
      <c r="LC28">
        <f t="shared" si="91"/>
        <v>1</v>
      </c>
      <c r="LD28">
        <f t="shared" si="92"/>
        <v>1</v>
      </c>
      <c r="LE28" s="254"/>
      <c r="LF28" s="206"/>
      <c r="LG28">
        <v>60</v>
      </c>
      <c r="LH28" t="str">
        <f t="shared" si="65"/>
        <v>FALSE</v>
      </c>
      <c r="LI28">
        <f>VLOOKUP($A28,'FuturesInfo (3)'!$A$2:$V$80,22)</f>
        <v>13</v>
      </c>
      <c r="LJ28" s="257"/>
      <c r="LK28">
        <f t="shared" si="93"/>
        <v>16</v>
      </c>
      <c r="LL28" s="139">
        <f>VLOOKUP($A28,'FuturesInfo (3)'!$A$2:$O$80,15)*LI28</f>
        <v>1942981.5027999999</v>
      </c>
      <c r="LM28" s="139">
        <f>VLOOKUP($A28,'FuturesInfo (3)'!$A$2:$O$80,15)*LK28</f>
        <v>2391361.8495999998</v>
      </c>
      <c r="LN28" s="200">
        <f t="shared" si="94"/>
        <v>0</v>
      </c>
      <c r="LO28" s="200">
        <f t="shared" si="95"/>
        <v>0</v>
      </c>
      <c r="LP28" s="200">
        <f t="shared" si="96"/>
        <v>0</v>
      </c>
      <c r="LQ28" s="200">
        <f t="shared" si="97"/>
        <v>0</v>
      </c>
      <c r="LR28" s="200">
        <f t="shared" si="108"/>
        <v>0</v>
      </c>
    </row>
    <row r="29" spans="1:330"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09"/>
        <v>TRUE</v>
      </c>
      <c r="N29">
        <f>ROUND(VLOOKUP($B29,MARGIN!$A$42:$P$172,16),0)</f>
        <v>18</v>
      </c>
      <c r="P29">
        <f t="shared" si="110"/>
        <v>0</v>
      </c>
      <c r="Q29">
        <v>-1</v>
      </c>
      <c r="R29">
        <v>1</v>
      </c>
      <c r="S29" t="s">
        <v>940</v>
      </c>
      <c r="T29" s="2" t="s">
        <v>30</v>
      </c>
      <c r="U29">
        <v>60</v>
      </c>
      <c r="V29" t="str">
        <f t="shared" si="111"/>
        <v>TRUE</v>
      </c>
      <c r="W29">
        <f>ROUND(VLOOKUP($B29,MARGIN!$A$42:$P$172,16),0)</f>
        <v>18</v>
      </c>
      <c r="X29">
        <f t="shared" si="112"/>
        <v>18</v>
      </c>
      <c r="Z29">
        <f t="shared" si="113"/>
        <v>2</v>
      </c>
      <c r="AA29">
        <v>1</v>
      </c>
      <c r="AB29">
        <v>1</v>
      </c>
      <c r="AC29" t="s">
        <v>940</v>
      </c>
      <c r="AD29" s="2" t="s">
        <v>30</v>
      </c>
      <c r="AE29">
        <v>60</v>
      </c>
      <c r="AF29" t="str">
        <f t="shared" si="114"/>
        <v>TRUE</v>
      </c>
      <c r="AG29">
        <f>ROUND(VLOOKUP($B29,MARGIN!$A$42:$P$172,16),0)</f>
        <v>18</v>
      </c>
      <c r="AH29">
        <f t="shared" si="115"/>
        <v>23</v>
      </c>
      <c r="AI29" s="139" t="e">
        <f>VLOOKUP($B29,#REF!,2)*AH29</f>
        <v>#REF!</v>
      </c>
      <c r="AK29">
        <f t="shared" si="116"/>
        <v>0</v>
      </c>
      <c r="AL29">
        <v>1</v>
      </c>
      <c r="AM29">
        <v>1</v>
      </c>
      <c r="AN29" t="s">
        <v>940</v>
      </c>
      <c r="AO29" s="2" t="s">
        <v>30</v>
      </c>
      <c r="AP29">
        <v>60</v>
      </c>
      <c r="AQ29" t="str">
        <f t="shared" si="117"/>
        <v>TRUE</v>
      </c>
      <c r="AR29">
        <f>ROUND(VLOOKUP($B29,MARGIN!$A$42:$P$172,16),0)</f>
        <v>18</v>
      </c>
      <c r="AS29">
        <f t="shared" si="118"/>
        <v>23</v>
      </c>
      <c r="AT29" s="139" t="e">
        <f>VLOOKUP($B29,#REF!,2)*AS29</f>
        <v>#REF!</v>
      </c>
      <c r="AV29">
        <f t="shared" si="119"/>
        <v>0</v>
      </c>
      <c r="AW29">
        <v>1</v>
      </c>
      <c r="AX29">
        <v>1</v>
      </c>
      <c r="AY29">
        <v>1.7884288652400001E-4</v>
      </c>
      <c r="AZ29" s="2" t="s">
        <v>30</v>
      </c>
      <c r="BA29">
        <v>60</v>
      </c>
      <c r="BB29" t="str">
        <f t="shared" si="120"/>
        <v>TRUE</v>
      </c>
      <c r="BC29">
        <f>ROUND(VLOOKUP($B29,MARGIN!$A$42:$P$172,16),0)</f>
        <v>18</v>
      </c>
      <c r="BD29">
        <f t="shared" si="121"/>
        <v>23</v>
      </c>
      <c r="BE29" s="139" t="e">
        <f>VLOOKUP($B29,#REF!,2)*BD29</f>
        <v>#REF!</v>
      </c>
      <c r="BG29">
        <f t="shared" si="99"/>
        <v>0</v>
      </c>
      <c r="BH29">
        <v>1</v>
      </c>
      <c r="BI29">
        <v>-1</v>
      </c>
      <c r="BJ29">
        <f t="shared" si="66"/>
        <v>0</v>
      </c>
      <c r="BK29" s="174">
        <v>-4.4702726866299998E-5</v>
      </c>
      <c r="BL29" s="2">
        <v>10</v>
      </c>
      <c r="BM29">
        <v>60</v>
      </c>
      <c r="BN29" t="str">
        <f t="shared" si="100"/>
        <v>TRUE</v>
      </c>
      <c r="BO29">
        <f>VLOOKUP($A29,'FuturesInfo (3)'!$A$2:$V$80,22)</f>
        <v>0</v>
      </c>
      <c r="BP29">
        <f t="shared" si="49"/>
        <v>0</v>
      </c>
      <c r="BQ29" s="139">
        <f>VLOOKUP($A29,'FuturesInfo (3)'!$A$2:$O$80,15)*BP29</f>
        <v>0</v>
      </c>
      <c r="BR29" s="145">
        <f t="shared" si="67"/>
        <v>0</v>
      </c>
      <c r="BT29">
        <f t="shared" si="68"/>
        <v>1</v>
      </c>
      <c r="BU29">
        <v>-1</v>
      </c>
      <c r="BV29">
        <v>1</v>
      </c>
      <c r="BW29">
        <v>1</v>
      </c>
      <c r="BX29">
        <f t="shared" si="50"/>
        <v>0</v>
      </c>
      <c r="BY29">
        <f t="shared" si="51"/>
        <v>1</v>
      </c>
      <c r="BZ29" s="188">
        <v>2.6822835173700001E-4</v>
      </c>
      <c r="CA29" s="2">
        <v>10</v>
      </c>
      <c r="CB29">
        <v>60</v>
      </c>
      <c r="CC29" t="str">
        <f t="shared" si="52"/>
        <v>TRUE</v>
      </c>
      <c r="CD29">
        <f>VLOOKUP($A29,'FuturesInfo (3)'!$A$2:$V$80,22)</f>
        <v>0</v>
      </c>
      <c r="CE29">
        <f t="shared" si="53"/>
        <v>0</v>
      </c>
      <c r="CF29">
        <f t="shared" si="53"/>
        <v>0</v>
      </c>
      <c r="CG29" s="139">
        <f>VLOOKUP($A29,'FuturesInfo (3)'!$A$2:$O$80,15)*CE29</f>
        <v>0</v>
      </c>
      <c r="CH29" s="145">
        <f t="shared" si="54"/>
        <v>0</v>
      </c>
      <c r="CI29" s="145">
        <f t="shared" si="69"/>
        <v>0</v>
      </c>
      <c r="CK29">
        <f t="shared" si="55"/>
        <v>-1</v>
      </c>
      <c r="CL29">
        <v>-1</v>
      </c>
      <c r="CM29">
        <v>1</v>
      </c>
      <c r="CN29">
        <v>1</v>
      </c>
      <c r="CO29">
        <f t="shared" si="101"/>
        <v>0</v>
      </c>
      <c r="CP29">
        <f t="shared" si="56"/>
        <v>1</v>
      </c>
      <c r="CQ29" s="174">
        <v>2.68156424581E-4</v>
      </c>
      <c r="CR29" s="2">
        <v>10</v>
      </c>
      <c r="CS29">
        <v>60</v>
      </c>
      <c r="CT29" t="str">
        <f t="shared" si="57"/>
        <v>TRUE</v>
      </c>
      <c r="CU29">
        <f>VLOOKUP($A29,'FuturesInfo (3)'!$A$2:$V$80,22)</f>
        <v>0</v>
      </c>
      <c r="CV29">
        <f t="shared" si="58"/>
        <v>0</v>
      </c>
      <c r="CW29">
        <f t="shared" si="70"/>
        <v>0</v>
      </c>
      <c r="CX29" s="139">
        <f>VLOOKUP($A29,'FuturesInfo (3)'!$A$2:$O$80,15)*CW29</f>
        <v>0</v>
      </c>
      <c r="CY29" s="200">
        <f t="shared" si="71"/>
        <v>0</v>
      </c>
      <c r="CZ29" s="200">
        <f t="shared" si="72"/>
        <v>0</v>
      </c>
      <c r="DB29">
        <f t="shared" si="59"/>
        <v>-1</v>
      </c>
      <c r="DC29">
        <v>1</v>
      </c>
      <c r="DD29">
        <v>-1</v>
      </c>
      <c r="DE29">
        <v>1</v>
      </c>
      <c r="DF29">
        <f t="shared" si="102"/>
        <v>1</v>
      </c>
      <c r="DG29">
        <f t="shared" si="60"/>
        <v>0</v>
      </c>
      <c r="DH29" s="174">
        <v>8.93615255413E-5</v>
      </c>
      <c r="DI29" s="2">
        <v>10</v>
      </c>
      <c r="DJ29">
        <v>60</v>
      </c>
      <c r="DK29" t="str">
        <f t="shared" si="61"/>
        <v>TRUE</v>
      </c>
      <c r="DL29">
        <f>VLOOKUP($A29,'FuturesInfo (3)'!$A$2:$V$80,22)</f>
        <v>0</v>
      </c>
      <c r="DM29">
        <f t="shared" si="62"/>
        <v>0</v>
      </c>
      <c r="DN29">
        <f t="shared" si="73"/>
        <v>0</v>
      </c>
      <c r="DO29" s="139">
        <f>VLOOKUP($A29,'FuturesInfo (3)'!$A$2:$O$80,15)*DN29</f>
        <v>0</v>
      </c>
      <c r="DP29" s="200">
        <f t="shared" si="63"/>
        <v>0</v>
      </c>
      <c r="DQ29" s="200">
        <f t="shared" si="74"/>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f t="shared" si="75"/>
        <v>1</v>
      </c>
      <c r="JU29" s="244">
        <v>1</v>
      </c>
      <c r="JV29" s="218">
        <v>1</v>
      </c>
      <c r="JW29" s="245">
        <v>-2</v>
      </c>
      <c r="JX29">
        <f t="shared" si="105"/>
        <v>-1</v>
      </c>
      <c r="JY29">
        <f t="shared" si="77"/>
        <v>-1</v>
      </c>
      <c r="JZ29" s="218"/>
      <c r="KA29">
        <f t="shared" si="103"/>
        <v>0</v>
      </c>
      <c r="KB29">
        <f t="shared" si="78"/>
        <v>0</v>
      </c>
      <c r="KC29">
        <f t="shared" si="79"/>
        <v>0</v>
      </c>
      <c r="KD29">
        <f t="shared" si="80"/>
        <v>0</v>
      </c>
      <c r="KE29" s="254"/>
      <c r="KF29" s="206">
        <v>42514</v>
      </c>
      <c r="KG29">
        <v>60</v>
      </c>
      <c r="KH29" t="str">
        <f t="shared" si="64"/>
        <v>TRUE</v>
      </c>
      <c r="KI29">
        <f>VLOOKUP($A29,'FuturesInfo (3)'!$A$2:$V$80,22)</f>
        <v>0</v>
      </c>
      <c r="KJ29" s="257">
        <v>2</v>
      </c>
      <c r="KK29">
        <f t="shared" si="81"/>
        <v>0</v>
      </c>
      <c r="KL29" s="139">
        <f>VLOOKUP($A29,'FuturesInfo (3)'!$A$2:$O$80,15)*KI29</f>
        <v>0</v>
      </c>
      <c r="KM29" s="139">
        <f>VLOOKUP($A29,'FuturesInfo (3)'!$A$2:$O$80,15)*KK29</f>
        <v>0</v>
      </c>
      <c r="KN29" s="200">
        <f t="shared" si="82"/>
        <v>0</v>
      </c>
      <c r="KO29" s="200">
        <f t="shared" si="83"/>
        <v>0</v>
      </c>
      <c r="KP29" s="200">
        <f t="shared" si="84"/>
        <v>0</v>
      </c>
      <c r="KQ29" s="200">
        <f t="shared" si="85"/>
        <v>0</v>
      </c>
      <c r="KR29" s="200">
        <f t="shared" si="107"/>
        <v>0</v>
      </c>
      <c r="KT29">
        <f t="shared" si="87"/>
        <v>1</v>
      </c>
      <c r="KU29" s="244"/>
      <c r="KV29" s="218"/>
      <c r="KW29" s="245"/>
      <c r="KX29">
        <f t="shared" si="106"/>
        <v>0</v>
      </c>
      <c r="KY29">
        <f t="shared" si="89"/>
        <v>0</v>
      </c>
      <c r="KZ29" s="218"/>
      <c r="LA29">
        <f t="shared" si="104"/>
        <v>1</v>
      </c>
      <c r="LB29">
        <f t="shared" si="90"/>
        <v>1</v>
      </c>
      <c r="LC29">
        <f t="shared" si="91"/>
        <v>1</v>
      </c>
      <c r="LD29">
        <f t="shared" si="92"/>
        <v>1</v>
      </c>
      <c r="LE29" s="254"/>
      <c r="LF29" s="206"/>
      <c r="LG29">
        <v>60</v>
      </c>
      <c r="LH29" t="str">
        <f t="shared" si="65"/>
        <v>FALSE</v>
      </c>
      <c r="LI29">
        <f>VLOOKUP($A29,'FuturesInfo (3)'!$A$2:$V$80,22)</f>
        <v>0</v>
      </c>
      <c r="LJ29" s="257"/>
      <c r="LK29">
        <f t="shared" si="93"/>
        <v>0</v>
      </c>
      <c r="LL29" s="139">
        <f>VLOOKUP($A29,'FuturesInfo (3)'!$A$2:$O$80,15)*LI29</f>
        <v>0</v>
      </c>
      <c r="LM29" s="139">
        <f>VLOOKUP($A29,'FuturesInfo (3)'!$A$2:$O$80,15)*LK29</f>
        <v>0</v>
      </c>
      <c r="LN29" s="200">
        <f t="shared" si="94"/>
        <v>0</v>
      </c>
      <c r="LO29" s="200">
        <f t="shared" si="95"/>
        <v>0</v>
      </c>
      <c r="LP29" s="200">
        <f t="shared" si="96"/>
        <v>0</v>
      </c>
      <c r="LQ29" s="200">
        <f t="shared" si="97"/>
        <v>0</v>
      </c>
      <c r="LR29" s="200">
        <f t="shared" si="108"/>
        <v>0</v>
      </c>
    </row>
    <row r="30" spans="1:330"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09"/>
        <v>TRUE</v>
      </c>
      <c r="N30">
        <f>ROUND(VLOOKUP($B30,MARGIN!$A$42:$P$172,16),0)</f>
        <v>21</v>
      </c>
      <c r="P30">
        <f t="shared" si="110"/>
        <v>0</v>
      </c>
      <c r="Q30">
        <v>1</v>
      </c>
      <c r="R30">
        <v>-1</v>
      </c>
      <c r="S30" s="113" t="s">
        <v>954</v>
      </c>
      <c r="T30" s="2" t="s">
        <v>30</v>
      </c>
      <c r="U30">
        <v>60</v>
      </c>
      <c r="V30" t="str">
        <f t="shared" si="111"/>
        <v>TRUE</v>
      </c>
      <c r="W30">
        <f>ROUND(VLOOKUP($B30,MARGIN!$A$42:$P$172,16),0)</f>
        <v>21</v>
      </c>
      <c r="X30">
        <f t="shared" si="112"/>
        <v>21</v>
      </c>
      <c r="Z30">
        <f t="shared" si="113"/>
        <v>0</v>
      </c>
      <c r="AA30">
        <v>1</v>
      </c>
      <c r="AB30">
        <v>-1</v>
      </c>
      <c r="AC30" s="113" t="s">
        <v>954</v>
      </c>
      <c r="AD30" s="2" t="s">
        <v>30</v>
      </c>
      <c r="AE30">
        <v>60</v>
      </c>
      <c r="AF30" t="str">
        <f t="shared" si="114"/>
        <v>TRUE</v>
      </c>
      <c r="AG30">
        <f>ROUND(VLOOKUP($B30,MARGIN!$A$42:$P$172,16),0)</f>
        <v>21</v>
      </c>
      <c r="AH30">
        <f t="shared" si="115"/>
        <v>16</v>
      </c>
      <c r="AI30" s="139" t="e">
        <f>VLOOKUP($B30,#REF!,2)*AH30</f>
        <v>#REF!</v>
      </c>
      <c r="AK30">
        <f t="shared" si="116"/>
        <v>2</v>
      </c>
      <c r="AL30">
        <v>1</v>
      </c>
      <c r="AM30">
        <v>-1</v>
      </c>
      <c r="AN30" s="113" t="s">
        <v>954</v>
      </c>
      <c r="AO30" s="2" t="s">
        <v>30</v>
      </c>
      <c r="AP30">
        <v>60</v>
      </c>
      <c r="AQ30" t="str">
        <f t="shared" si="117"/>
        <v>TRUE</v>
      </c>
      <c r="AR30">
        <f>ROUND(VLOOKUP($B30,MARGIN!$A$42:$P$172,16),0)</f>
        <v>21</v>
      </c>
      <c r="AS30">
        <f t="shared" si="118"/>
        <v>16</v>
      </c>
      <c r="AT30" s="139" t="e">
        <f>VLOOKUP($B30,#REF!,2)*AS30</f>
        <v>#REF!</v>
      </c>
      <c r="AV30">
        <f t="shared" si="119"/>
        <v>2</v>
      </c>
      <c r="AW30">
        <v>1</v>
      </c>
      <c r="AX30">
        <v>-1</v>
      </c>
      <c r="AY30" s="113">
        <v>-2.5237229961599998E-4</v>
      </c>
      <c r="AZ30" s="2" t="s">
        <v>30</v>
      </c>
      <c r="BA30">
        <v>60</v>
      </c>
      <c r="BB30" t="str">
        <f t="shared" si="120"/>
        <v>TRUE</v>
      </c>
      <c r="BC30">
        <f>ROUND(VLOOKUP($B30,MARGIN!$A$42:$P$172,16),0)</f>
        <v>21</v>
      </c>
      <c r="BD30">
        <f t="shared" si="121"/>
        <v>16</v>
      </c>
      <c r="BE30" s="139" t="e">
        <f>VLOOKUP($B30,#REF!,2)*BD30</f>
        <v>#REF!</v>
      </c>
      <c r="BG30">
        <f t="shared" si="99"/>
        <v>0</v>
      </c>
      <c r="BH30">
        <v>-1</v>
      </c>
      <c r="BI30">
        <v>1</v>
      </c>
      <c r="BJ30">
        <f t="shared" si="66"/>
        <v>0</v>
      </c>
      <c r="BK30" s="174">
        <v>5.0487201494600003E-5</v>
      </c>
      <c r="BL30" s="2">
        <v>10</v>
      </c>
      <c r="BM30">
        <v>60</v>
      </c>
      <c r="BN30" t="str">
        <f t="shared" si="100"/>
        <v>TRUE</v>
      </c>
      <c r="BO30">
        <f>VLOOKUP($A30,'FuturesInfo (3)'!$A$2:$V$80,22)</f>
        <v>0</v>
      </c>
      <c r="BP30">
        <f t="shared" si="49"/>
        <v>0</v>
      </c>
      <c r="BQ30" s="139">
        <f>VLOOKUP($A30,'FuturesInfo (3)'!$A$2:$O$80,15)*BP30</f>
        <v>0</v>
      </c>
      <c r="BR30" s="145">
        <f t="shared" si="67"/>
        <v>0</v>
      </c>
      <c r="BT30">
        <f t="shared" si="68"/>
        <v>-1</v>
      </c>
      <c r="BU30">
        <v>-1</v>
      </c>
      <c r="BV30">
        <v>1</v>
      </c>
      <c r="BW30">
        <v>1</v>
      </c>
      <c r="BX30">
        <f t="shared" si="50"/>
        <v>0</v>
      </c>
      <c r="BY30">
        <f t="shared" si="51"/>
        <v>1</v>
      </c>
      <c r="BZ30" s="188">
        <v>1.00969305331E-3</v>
      </c>
      <c r="CA30" s="2">
        <v>10</v>
      </c>
      <c r="CB30">
        <v>60</v>
      </c>
      <c r="CC30" t="str">
        <f t="shared" si="52"/>
        <v>TRUE</v>
      </c>
      <c r="CD30">
        <f>VLOOKUP($A30,'FuturesInfo (3)'!$A$2:$V$80,22)</f>
        <v>0</v>
      </c>
      <c r="CE30">
        <f t="shared" si="53"/>
        <v>0</v>
      </c>
      <c r="CF30">
        <f t="shared" si="53"/>
        <v>0</v>
      </c>
      <c r="CG30" s="139">
        <f>VLOOKUP($A30,'FuturesInfo (3)'!$A$2:$O$80,15)*CE30</f>
        <v>0</v>
      </c>
      <c r="CH30" s="145">
        <f t="shared" si="54"/>
        <v>0</v>
      </c>
      <c r="CI30" s="145">
        <f t="shared" si="69"/>
        <v>0</v>
      </c>
      <c r="CK30">
        <f t="shared" si="55"/>
        <v>-1</v>
      </c>
      <c r="CL30">
        <v>1</v>
      </c>
      <c r="CM30">
        <v>1</v>
      </c>
      <c r="CN30">
        <v>-1</v>
      </c>
      <c r="CO30">
        <f t="shared" si="101"/>
        <v>0</v>
      </c>
      <c r="CP30">
        <f t="shared" si="56"/>
        <v>0</v>
      </c>
      <c r="CQ30" s="174">
        <v>-1.00867460157E-4</v>
      </c>
      <c r="CR30" s="2">
        <v>10</v>
      </c>
      <c r="CS30">
        <v>60</v>
      </c>
      <c r="CT30" t="str">
        <f t="shared" si="57"/>
        <v>TRUE</v>
      </c>
      <c r="CU30">
        <f>VLOOKUP($A30,'FuturesInfo (3)'!$A$2:$V$80,22)</f>
        <v>0</v>
      </c>
      <c r="CV30">
        <f t="shared" si="58"/>
        <v>0</v>
      </c>
      <c r="CW30">
        <f t="shared" si="70"/>
        <v>0</v>
      </c>
      <c r="CX30" s="139">
        <f>VLOOKUP($A30,'FuturesInfo (3)'!$A$2:$O$80,15)*CW30</f>
        <v>0</v>
      </c>
      <c r="CY30" s="200">
        <f t="shared" si="71"/>
        <v>0</v>
      </c>
      <c r="CZ30" s="200">
        <f t="shared" si="72"/>
        <v>0</v>
      </c>
      <c r="DB30">
        <f t="shared" si="59"/>
        <v>1</v>
      </c>
      <c r="DC30">
        <v>1</v>
      </c>
      <c r="DD30">
        <v>1</v>
      </c>
      <c r="DE30">
        <v>1</v>
      </c>
      <c r="DF30">
        <f t="shared" si="102"/>
        <v>1</v>
      </c>
      <c r="DG30">
        <f t="shared" si="60"/>
        <v>1</v>
      </c>
      <c r="DH30" s="174">
        <v>1.51316453142E-4</v>
      </c>
      <c r="DI30" s="2">
        <v>10</v>
      </c>
      <c r="DJ30">
        <v>60</v>
      </c>
      <c r="DK30" t="str">
        <f t="shared" si="61"/>
        <v>TRUE</v>
      </c>
      <c r="DL30">
        <f>VLOOKUP($A30,'FuturesInfo (3)'!$A$2:$V$80,22)</f>
        <v>0</v>
      </c>
      <c r="DM30">
        <f t="shared" si="62"/>
        <v>0</v>
      </c>
      <c r="DN30">
        <f t="shared" si="73"/>
        <v>0</v>
      </c>
      <c r="DO30" s="139">
        <f>VLOOKUP($A30,'FuturesInfo (3)'!$A$2:$O$80,15)*DN30</f>
        <v>0</v>
      </c>
      <c r="DP30" s="200">
        <f t="shared" si="63"/>
        <v>0</v>
      </c>
      <c r="DQ30" s="200">
        <f t="shared" si="74"/>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f t="shared" si="75"/>
        <v>-1</v>
      </c>
      <c r="JU30" s="244">
        <v>-1</v>
      </c>
      <c r="JV30" s="218">
        <v>1</v>
      </c>
      <c r="JW30" s="245">
        <v>16</v>
      </c>
      <c r="JX30">
        <f t="shared" si="105"/>
        <v>-1</v>
      </c>
      <c r="JY30">
        <f t="shared" si="77"/>
        <v>1</v>
      </c>
      <c r="JZ30" s="218"/>
      <c r="KA30">
        <f t="shared" si="103"/>
        <v>0</v>
      </c>
      <c r="KB30">
        <f t="shared" si="78"/>
        <v>0</v>
      </c>
      <c r="KC30">
        <f t="shared" si="79"/>
        <v>0</v>
      </c>
      <c r="KD30">
        <f t="shared" si="80"/>
        <v>0</v>
      </c>
      <c r="KE30" s="254"/>
      <c r="KF30" s="206">
        <v>42514</v>
      </c>
      <c r="KG30">
        <v>60</v>
      </c>
      <c r="KH30" t="str">
        <f t="shared" si="64"/>
        <v>TRUE</v>
      </c>
      <c r="KI30">
        <f>VLOOKUP($A30,'FuturesInfo (3)'!$A$2:$V$80,22)</f>
        <v>0</v>
      </c>
      <c r="KJ30" s="257">
        <v>1</v>
      </c>
      <c r="KK30">
        <f t="shared" si="81"/>
        <v>0</v>
      </c>
      <c r="KL30" s="139">
        <f>VLOOKUP($A30,'FuturesInfo (3)'!$A$2:$O$80,15)*KI30</f>
        <v>0</v>
      </c>
      <c r="KM30" s="139">
        <f>VLOOKUP($A30,'FuturesInfo (3)'!$A$2:$O$80,15)*KK30</f>
        <v>0</v>
      </c>
      <c r="KN30" s="200">
        <f t="shared" si="82"/>
        <v>0</v>
      </c>
      <c r="KO30" s="200">
        <f t="shared" si="83"/>
        <v>0</v>
      </c>
      <c r="KP30" s="200">
        <f t="shared" si="84"/>
        <v>0</v>
      </c>
      <c r="KQ30" s="200">
        <f t="shared" si="85"/>
        <v>0</v>
      </c>
      <c r="KR30" s="200">
        <f t="shared" si="107"/>
        <v>0</v>
      </c>
      <c r="KT30">
        <f t="shared" si="87"/>
        <v>-1</v>
      </c>
      <c r="KU30" s="244"/>
      <c r="KV30" s="218"/>
      <c r="KW30" s="245"/>
      <c r="KX30">
        <f t="shared" si="106"/>
        <v>0</v>
      </c>
      <c r="KY30">
        <f t="shared" si="89"/>
        <v>0</v>
      </c>
      <c r="KZ30" s="218"/>
      <c r="LA30">
        <f t="shared" si="104"/>
        <v>1</v>
      </c>
      <c r="LB30">
        <f t="shared" si="90"/>
        <v>1</v>
      </c>
      <c r="LC30">
        <f t="shared" si="91"/>
        <v>1</v>
      </c>
      <c r="LD30">
        <f t="shared" si="92"/>
        <v>1</v>
      </c>
      <c r="LE30" s="254"/>
      <c r="LF30" s="206"/>
      <c r="LG30">
        <v>60</v>
      </c>
      <c r="LH30" t="str">
        <f t="shared" si="65"/>
        <v>FALSE</v>
      </c>
      <c r="LI30">
        <f>VLOOKUP($A30,'FuturesInfo (3)'!$A$2:$V$80,22)</f>
        <v>0</v>
      </c>
      <c r="LJ30" s="257"/>
      <c r="LK30">
        <f t="shared" si="93"/>
        <v>0</v>
      </c>
      <c r="LL30" s="139">
        <f>VLOOKUP($A30,'FuturesInfo (3)'!$A$2:$O$80,15)*LI30</f>
        <v>0</v>
      </c>
      <c r="LM30" s="139">
        <f>VLOOKUP($A30,'FuturesInfo (3)'!$A$2:$O$80,15)*LK30</f>
        <v>0</v>
      </c>
      <c r="LN30" s="200">
        <f t="shared" si="94"/>
        <v>0</v>
      </c>
      <c r="LO30" s="200">
        <f t="shared" si="95"/>
        <v>0</v>
      </c>
      <c r="LP30" s="200">
        <f t="shared" si="96"/>
        <v>0</v>
      </c>
      <c r="LQ30" s="200">
        <f t="shared" si="97"/>
        <v>0</v>
      </c>
      <c r="LR30" s="200">
        <f t="shared" si="108"/>
        <v>0</v>
      </c>
    </row>
    <row r="31" spans="1:330"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09"/>
        <v>TRUE</v>
      </c>
      <c r="N31">
        <f>ROUND(VLOOKUP($B31,MARGIN!$A$42:$P$172,16),0)</f>
        <v>1</v>
      </c>
      <c r="P31">
        <f t="shared" si="110"/>
        <v>0</v>
      </c>
      <c r="Q31">
        <v>-1</v>
      </c>
      <c r="R31">
        <v>1</v>
      </c>
      <c r="S31" t="s">
        <v>958</v>
      </c>
      <c r="T31" s="2" t="s">
        <v>433</v>
      </c>
      <c r="U31">
        <v>60</v>
      </c>
      <c r="V31" t="str">
        <f t="shared" si="111"/>
        <v>TRUE</v>
      </c>
      <c r="W31">
        <f>ROUND(VLOOKUP($B31,MARGIN!$A$42:$P$172,16),0)</f>
        <v>1</v>
      </c>
      <c r="X31">
        <f t="shared" si="112"/>
        <v>1</v>
      </c>
      <c r="Z31">
        <f t="shared" si="113"/>
        <v>0</v>
      </c>
      <c r="AA31">
        <v>-1</v>
      </c>
      <c r="AB31">
        <v>-1</v>
      </c>
      <c r="AC31" t="s">
        <v>978</v>
      </c>
      <c r="AD31" s="2" t="s">
        <v>433</v>
      </c>
      <c r="AE31">
        <v>60</v>
      </c>
      <c r="AF31" t="str">
        <f t="shared" si="114"/>
        <v>TRUE</v>
      </c>
      <c r="AG31">
        <f>ROUND(VLOOKUP($B31,MARGIN!$A$42:$P$172,16),0)</f>
        <v>1</v>
      </c>
      <c r="AH31">
        <f t="shared" si="115"/>
        <v>1</v>
      </c>
      <c r="AI31" s="139" t="e">
        <f>VLOOKUP($B31,#REF!,2)*AH31</f>
        <v>#REF!</v>
      </c>
      <c r="AK31">
        <f t="shared" si="116"/>
        <v>0</v>
      </c>
      <c r="AL31">
        <v>-1</v>
      </c>
      <c r="AM31">
        <v>-1</v>
      </c>
      <c r="AN31" t="s">
        <v>978</v>
      </c>
      <c r="AO31" s="2" t="s">
        <v>433</v>
      </c>
      <c r="AP31">
        <v>60</v>
      </c>
      <c r="AQ31" t="str">
        <f t="shared" si="117"/>
        <v>TRUE</v>
      </c>
      <c r="AR31">
        <f>ROUND(VLOOKUP($B31,MARGIN!$A$42:$P$172,16),0)</f>
        <v>1</v>
      </c>
      <c r="AS31">
        <f t="shared" si="118"/>
        <v>1</v>
      </c>
      <c r="AT31" s="139" t="e">
        <f>VLOOKUP($B31,#REF!,2)*AS31</f>
        <v>#REF!</v>
      </c>
      <c r="AV31">
        <f t="shared" si="119"/>
        <v>0</v>
      </c>
      <c r="AW31">
        <v>-1</v>
      </c>
      <c r="AX31">
        <v>1</v>
      </c>
      <c r="AY31">
        <v>4.6252848907400003E-3</v>
      </c>
      <c r="AZ31" s="2" t="s">
        <v>433</v>
      </c>
      <c r="BA31">
        <v>60</v>
      </c>
      <c r="BB31" t="str">
        <f t="shared" si="120"/>
        <v>TRUE</v>
      </c>
      <c r="BC31">
        <f>ROUND(VLOOKUP($B31,MARGIN!$A$42:$P$172,16),0)</f>
        <v>1</v>
      </c>
      <c r="BD31">
        <f t="shared" si="121"/>
        <v>1</v>
      </c>
      <c r="BE31" s="139" t="e">
        <f>VLOOKUP($B31,#REF!,2)*BD31</f>
        <v>#REF!</v>
      </c>
      <c r="BG31">
        <f t="shared" si="99"/>
        <v>0</v>
      </c>
      <c r="BH31">
        <v>1</v>
      </c>
      <c r="BI31">
        <v>1</v>
      </c>
      <c r="BJ31">
        <f t="shared" si="66"/>
        <v>1</v>
      </c>
      <c r="BK31" s="1">
        <v>6.0719290051399998E-3</v>
      </c>
      <c r="BL31" s="2">
        <v>10</v>
      </c>
      <c r="BM31">
        <v>60</v>
      </c>
      <c r="BN31" t="str">
        <f t="shared" si="100"/>
        <v>TRUE</v>
      </c>
      <c r="BO31">
        <f>VLOOKUP($A31,'FuturesInfo (3)'!$A$2:$V$80,22)</f>
        <v>1</v>
      </c>
      <c r="BP31">
        <f t="shared" si="49"/>
        <v>1</v>
      </c>
      <c r="BQ31" s="139">
        <f>VLOOKUP($A31,'FuturesInfo (3)'!$A$2:$O$80,15)*BP31</f>
        <v>147480</v>
      </c>
      <c r="BR31" s="145">
        <f t="shared" si="67"/>
        <v>895.48808967804712</v>
      </c>
      <c r="BT31">
        <f t="shared" si="68"/>
        <v>1</v>
      </c>
      <c r="BU31">
        <v>1</v>
      </c>
      <c r="BV31">
        <v>-1</v>
      </c>
      <c r="BW31">
        <v>-1</v>
      </c>
      <c r="BX31">
        <f t="shared" si="50"/>
        <v>0</v>
      </c>
      <c r="BY31">
        <f t="shared" si="51"/>
        <v>1</v>
      </c>
      <c r="BZ31" s="188">
        <v>-5.8363178140300002E-3</v>
      </c>
      <c r="CA31" s="2">
        <v>10</v>
      </c>
      <c r="CB31">
        <v>60</v>
      </c>
      <c r="CC31" t="str">
        <f t="shared" si="52"/>
        <v>TRUE</v>
      </c>
      <c r="CD31">
        <f>VLOOKUP($A31,'FuturesInfo (3)'!$A$2:$V$80,22)</f>
        <v>1</v>
      </c>
      <c r="CE31">
        <f t="shared" si="53"/>
        <v>1</v>
      </c>
      <c r="CF31">
        <f t="shared" si="53"/>
        <v>1</v>
      </c>
      <c r="CG31" s="139">
        <f>VLOOKUP($A31,'FuturesInfo (3)'!$A$2:$O$80,15)*CE31</f>
        <v>147480</v>
      </c>
      <c r="CH31" s="145">
        <f t="shared" si="54"/>
        <v>-860.74015121314449</v>
      </c>
      <c r="CI31" s="145">
        <f t="shared" si="69"/>
        <v>860.74015121314449</v>
      </c>
      <c r="CK31">
        <f t="shared" si="55"/>
        <v>1</v>
      </c>
      <c r="CL31">
        <v>1</v>
      </c>
      <c r="CM31">
        <v>-1</v>
      </c>
      <c r="CN31">
        <v>1</v>
      </c>
      <c r="CO31">
        <f t="shared" si="101"/>
        <v>1</v>
      </c>
      <c r="CP31">
        <f t="shared" si="56"/>
        <v>0</v>
      </c>
      <c r="CQ31" s="1">
        <v>9.2728485657099999E-3</v>
      </c>
      <c r="CR31" s="2">
        <v>10</v>
      </c>
      <c r="CS31">
        <v>60</v>
      </c>
      <c r="CT31" t="str">
        <f t="shared" si="57"/>
        <v>TRUE</v>
      </c>
      <c r="CU31">
        <f>VLOOKUP($A31,'FuturesInfo (3)'!$A$2:$V$80,22)</f>
        <v>1</v>
      </c>
      <c r="CV31">
        <f t="shared" si="58"/>
        <v>1</v>
      </c>
      <c r="CW31">
        <f t="shared" si="70"/>
        <v>1</v>
      </c>
      <c r="CX31" s="139">
        <f>VLOOKUP($A31,'FuturesInfo (3)'!$A$2:$O$80,15)*CW31</f>
        <v>147480</v>
      </c>
      <c r="CY31" s="200">
        <f t="shared" si="71"/>
        <v>1367.5597064709107</v>
      </c>
      <c r="CZ31" s="200">
        <f t="shared" si="72"/>
        <v>-1367.5597064709107</v>
      </c>
      <c r="DB31">
        <f t="shared" si="59"/>
        <v>1</v>
      </c>
      <c r="DC31">
        <v>1</v>
      </c>
      <c r="DD31">
        <v>-1</v>
      </c>
      <c r="DE31">
        <v>1</v>
      </c>
      <c r="DF31">
        <f t="shared" si="102"/>
        <v>1</v>
      </c>
      <c r="DG31">
        <f t="shared" si="60"/>
        <v>0</v>
      </c>
      <c r="DH31" s="1">
        <v>3.2388128759300002E-3</v>
      </c>
      <c r="DI31" s="2">
        <v>10</v>
      </c>
      <c r="DJ31">
        <v>60</v>
      </c>
      <c r="DK31" t="str">
        <f t="shared" si="61"/>
        <v>TRUE</v>
      </c>
      <c r="DL31">
        <f>VLOOKUP($A31,'FuturesInfo (3)'!$A$2:$V$80,22)</f>
        <v>1</v>
      </c>
      <c r="DM31">
        <f t="shared" si="62"/>
        <v>1</v>
      </c>
      <c r="DN31">
        <f t="shared" si="73"/>
        <v>1</v>
      </c>
      <c r="DO31" s="139">
        <f>VLOOKUP($A31,'FuturesInfo (3)'!$A$2:$O$80,15)*DN31</f>
        <v>147480</v>
      </c>
      <c r="DP31" s="200">
        <f t="shared" si="63"/>
        <v>477.66012294215642</v>
      </c>
      <c r="DQ31" s="200">
        <f t="shared" si="74"/>
        <v>-477.66012294215642</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f t="shared" si="75"/>
        <v>1</v>
      </c>
      <c r="JU31" s="244">
        <v>-1</v>
      </c>
      <c r="JV31" s="218">
        <v>-1</v>
      </c>
      <c r="JW31" s="245">
        <v>-10</v>
      </c>
      <c r="JX31">
        <f t="shared" si="105"/>
        <v>1</v>
      </c>
      <c r="JY31">
        <f t="shared" si="77"/>
        <v>1</v>
      </c>
      <c r="JZ31" s="218"/>
      <c r="KA31">
        <f t="shared" si="103"/>
        <v>0</v>
      </c>
      <c r="KB31">
        <f t="shared" si="78"/>
        <v>0</v>
      </c>
      <c r="KC31">
        <f t="shared" si="79"/>
        <v>0</v>
      </c>
      <c r="KD31">
        <f t="shared" si="80"/>
        <v>0</v>
      </c>
      <c r="KE31" s="253"/>
      <c r="KF31" s="206">
        <v>42514</v>
      </c>
      <c r="KG31">
        <v>60</v>
      </c>
      <c r="KH31" t="str">
        <f t="shared" si="64"/>
        <v>TRUE</v>
      </c>
      <c r="KI31">
        <f>VLOOKUP($A31,'FuturesInfo (3)'!$A$2:$V$80,22)</f>
        <v>1</v>
      </c>
      <c r="KJ31" s="257">
        <v>2</v>
      </c>
      <c r="KK31">
        <f t="shared" si="81"/>
        <v>1</v>
      </c>
      <c r="KL31" s="139">
        <f>VLOOKUP($A31,'FuturesInfo (3)'!$A$2:$O$80,15)*KI31</f>
        <v>147480</v>
      </c>
      <c r="KM31" s="139">
        <f>VLOOKUP($A31,'FuturesInfo (3)'!$A$2:$O$80,15)*KK31</f>
        <v>147480</v>
      </c>
      <c r="KN31" s="200">
        <f t="shared" si="82"/>
        <v>0</v>
      </c>
      <c r="KO31" s="200">
        <f t="shared" si="83"/>
        <v>0</v>
      </c>
      <c r="KP31" s="200">
        <f t="shared" si="84"/>
        <v>0</v>
      </c>
      <c r="KQ31" s="200">
        <f t="shared" si="85"/>
        <v>0</v>
      </c>
      <c r="KR31" s="200">
        <f t="shared" si="107"/>
        <v>0</v>
      </c>
      <c r="KT31">
        <f t="shared" si="87"/>
        <v>-1</v>
      </c>
      <c r="KU31" s="244"/>
      <c r="KV31" s="218"/>
      <c r="KW31" s="245"/>
      <c r="KX31">
        <f t="shared" si="106"/>
        <v>0</v>
      </c>
      <c r="KY31">
        <f t="shared" si="89"/>
        <v>0</v>
      </c>
      <c r="KZ31" s="218"/>
      <c r="LA31">
        <f t="shared" si="104"/>
        <v>1</v>
      </c>
      <c r="LB31">
        <f t="shared" si="90"/>
        <v>1</v>
      </c>
      <c r="LC31">
        <f t="shared" si="91"/>
        <v>1</v>
      </c>
      <c r="LD31">
        <f t="shared" si="92"/>
        <v>1</v>
      </c>
      <c r="LE31" s="253"/>
      <c r="LF31" s="206"/>
      <c r="LG31">
        <v>60</v>
      </c>
      <c r="LH31" t="str">
        <f t="shared" si="65"/>
        <v>FALSE</v>
      </c>
      <c r="LI31">
        <f>VLOOKUP($A31,'FuturesInfo (3)'!$A$2:$V$80,22)</f>
        <v>1</v>
      </c>
      <c r="LJ31" s="257"/>
      <c r="LK31">
        <f t="shared" si="93"/>
        <v>1</v>
      </c>
      <c r="LL31" s="139">
        <f>VLOOKUP($A31,'FuturesInfo (3)'!$A$2:$O$80,15)*LI31</f>
        <v>147480</v>
      </c>
      <c r="LM31" s="139">
        <f>VLOOKUP($A31,'FuturesInfo (3)'!$A$2:$O$80,15)*LK31</f>
        <v>147480</v>
      </c>
      <c r="LN31" s="200">
        <f t="shared" si="94"/>
        <v>0</v>
      </c>
      <c r="LO31" s="200">
        <f t="shared" si="95"/>
        <v>0</v>
      </c>
      <c r="LP31" s="200">
        <f t="shared" si="96"/>
        <v>0</v>
      </c>
      <c r="LQ31" s="200">
        <f t="shared" si="97"/>
        <v>0</v>
      </c>
      <c r="LR31" s="200">
        <f t="shared" si="108"/>
        <v>0</v>
      </c>
    </row>
    <row r="32" spans="1:330"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09"/>
        <v>TRUE</v>
      </c>
      <c r="N32">
        <f>ROUND(VLOOKUP($B32,MARGIN!$A$42:$P$172,16),0)</f>
        <v>2</v>
      </c>
      <c r="P32">
        <f t="shared" si="110"/>
        <v>2</v>
      </c>
      <c r="Q32">
        <v>1</v>
      </c>
      <c r="R32">
        <v>1</v>
      </c>
      <c r="S32" t="s">
        <v>956</v>
      </c>
      <c r="T32" s="2" t="s">
        <v>30</v>
      </c>
      <c r="U32">
        <v>60</v>
      </c>
      <c r="V32" t="str">
        <f t="shared" si="111"/>
        <v>TRUE</v>
      </c>
      <c r="W32">
        <f>ROUND(VLOOKUP($B32,MARGIN!$A$42:$P$172,16),0)</f>
        <v>2</v>
      </c>
      <c r="X32">
        <f t="shared" si="112"/>
        <v>3</v>
      </c>
      <c r="Z32">
        <f t="shared" si="113"/>
        <v>0</v>
      </c>
      <c r="AA32">
        <v>1</v>
      </c>
      <c r="AB32">
        <v>1</v>
      </c>
      <c r="AC32" t="s">
        <v>956</v>
      </c>
      <c r="AD32" s="2" t="s">
        <v>30</v>
      </c>
      <c r="AE32">
        <v>60</v>
      </c>
      <c r="AF32" t="str">
        <f t="shared" si="114"/>
        <v>TRUE</v>
      </c>
      <c r="AG32">
        <f>ROUND(VLOOKUP($B32,MARGIN!$A$42:$P$172,16),0)</f>
        <v>2</v>
      </c>
      <c r="AH32">
        <f t="shared" si="115"/>
        <v>3</v>
      </c>
      <c r="AI32" s="139" t="e">
        <f>VLOOKUP($B32,#REF!,2)*AH32</f>
        <v>#REF!</v>
      </c>
      <c r="AK32">
        <f t="shared" si="116"/>
        <v>0</v>
      </c>
      <c r="AL32">
        <v>1</v>
      </c>
      <c r="AM32">
        <v>1</v>
      </c>
      <c r="AN32" t="s">
        <v>956</v>
      </c>
      <c r="AO32" s="2" t="s">
        <v>30</v>
      </c>
      <c r="AP32">
        <v>60</v>
      </c>
      <c r="AQ32" t="str">
        <f t="shared" si="117"/>
        <v>TRUE</v>
      </c>
      <c r="AR32">
        <f>ROUND(VLOOKUP($B32,MARGIN!$A$42:$P$172,16),0)</f>
        <v>2</v>
      </c>
      <c r="AS32">
        <f t="shared" si="118"/>
        <v>3</v>
      </c>
      <c r="AT32" s="139" t="e">
        <f>VLOOKUP($B32,#REF!,2)*AS32</f>
        <v>#REF!</v>
      </c>
      <c r="AV32">
        <f t="shared" si="119"/>
        <v>0</v>
      </c>
      <c r="AW32">
        <v>1</v>
      </c>
      <c r="AX32" s="5">
        <v>1</v>
      </c>
      <c r="AY32">
        <v>1.4319809069200001E-3</v>
      </c>
      <c r="AZ32" s="2" t="s">
        <v>30</v>
      </c>
      <c r="BA32">
        <v>60</v>
      </c>
      <c r="BB32" t="str">
        <f t="shared" si="120"/>
        <v>TRUE</v>
      </c>
      <c r="BC32">
        <f>ROUND(VLOOKUP($B32,MARGIN!$A$42:$P$172,16),0)</f>
        <v>2</v>
      </c>
      <c r="BD32">
        <f t="shared" si="121"/>
        <v>3</v>
      </c>
      <c r="BE32" s="139" t="e">
        <f>VLOOKUP($B32,#REF!,2)*BD32</f>
        <v>#REF!</v>
      </c>
      <c r="BG32">
        <f t="shared" si="99"/>
        <v>-2</v>
      </c>
      <c r="BH32">
        <v>-1</v>
      </c>
      <c r="BI32">
        <v>1</v>
      </c>
      <c r="BJ32">
        <f t="shared" si="66"/>
        <v>0</v>
      </c>
      <c r="BK32" s="1">
        <v>2.7407054337499999E-3</v>
      </c>
      <c r="BL32" s="2">
        <v>10</v>
      </c>
      <c r="BM32">
        <v>60</v>
      </c>
      <c r="BN32" t="str">
        <f t="shared" si="100"/>
        <v>TRUE</v>
      </c>
      <c r="BO32">
        <f>VLOOKUP($A32,'FuturesInfo (3)'!$A$2:$V$80,22)</f>
        <v>2</v>
      </c>
      <c r="BP32">
        <f t="shared" si="49"/>
        <v>2</v>
      </c>
      <c r="BQ32" s="139">
        <f>VLOOKUP($A32,'FuturesInfo (3)'!$A$2:$O$80,15)*BP32</f>
        <v>207050</v>
      </c>
      <c r="BR32" s="145">
        <f t="shared" si="67"/>
        <v>-567.46306005793747</v>
      </c>
      <c r="BT32">
        <f t="shared" si="68"/>
        <v>-1</v>
      </c>
      <c r="BU32">
        <v>1</v>
      </c>
      <c r="BV32">
        <v>-1</v>
      </c>
      <c r="BW32">
        <v>-1</v>
      </c>
      <c r="BX32">
        <f t="shared" si="50"/>
        <v>0</v>
      </c>
      <c r="BY32">
        <f t="shared" si="51"/>
        <v>1</v>
      </c>
      <c r="BZ32" s="188">
        <v>-2.8520499108699998E-3</v>
      </c>
      <c r="CA32" s="2">
        <v>10</v>
      </c>
      <c r="CB32">
        <v>60</v>
      </c>
      <c r="CC32" t="str">
        <f t="shared" si="52"/>
        <v>TRUE</v>
      </c>
      <c r="CD32">
        <f>VLOOKUP($A32,'FuturesInfo (3)'!$A$2:$V$80,22)</f>
        <v>2</v>
      </c>
      <c r="CE32">
        <f t="shared" si="53"/>
        <v>2</v>
      </c>
      <c r="CF32">
        <f t="shared" si="53"/>
        <v>2</v>
      </c>
      <c r="CG32" s="139">
        <f>VLOOKUP($A32,'FuturesInfo (3)'!$A$2:$O$80,15)*CE32</f>
        <v>207050</v>
      </c>
      <c r="CH32" s="145">
        <f t="shared" si="54"/>
        <v>-590.51693404563343</v>
      </c>
      <c r="CI32" s="145">
        <f t="shared" si="69"/>
        <v>590.51693404563343</v>
      </c>
      <c r="CK32">
        <f t="shared" si="55"/>
        <v>1</v>
      </c>
      <c r="CL32">
        <v>-1</v>
      </c>
      <c r="CM32">
        <v>-1</v>
      </c>
      <c r="CN32">
        <v>1</v>
      </c>
      <c r="CO32">
        <f t="shared" si="101"/>
        <v>0</v>
      </c>
      <c r="CP32">
        <f t="shared" si="56"/>
        <v>0</v>
      </c>
      <c r="CQ32" s="1">
        <v>5.0053628888099997E-3</v>
      </c>
      <c r="CR32" s="2">
        <v>10</v>
      </c>
      <c r="CS32">
        <v>60</v>
      </c>
      <c r="CT32" t="str">
        <f t="shared" si="57"/>
        <v>TRUE</v>
      </c>
      <c r="CU32">
        <f>VLOOKUP($A32,'FuturesInfo (3)'!$A$2:$V$80,22)</f>
        <v>2</v>
      </c>
      <c r="CV32">
        <f t="shared" si="58"/>
        <v>3</v>
      </c>
      <c r="CW32">
        <f t="shared" si="70"/>
        <v>2</v>
      </c>
      <c r="CX32" s="139">
        <f>VLOOKUP($A32,'FuturesInfo (3)'!$A$2:$O$80,15)*CW32</f>
        <v>207050</v>
      </c>
      <c r="CY32" s="200">
        <f t="shared" si="71"/>
        <v>-1036.3603861281103</v>
      </c>
      <c r="CZ32" s="200">
        <f t="shared" si="72"/>
        <v>-1036.3603861281103</v>
      </c>
      <c r="DB32">
        <f t="shared" si="59"/>
        <v>-1</v>
      </c>
      <c r="DC32">
        <v>1</v>
      </c>
      <c r="DD32">
        <v>-1</v>
      </c>
      <c r="DE32">
        <v>1</v>
      </c>
      <c r="DF32">
        <f t="shared" si="102"/>
        <v>1</v>
      </c>
      <c r="DG32">
        <f t="shared" si="60"/>
        <v>0</v>
      </c>
      <c r="DH32" s="1">
        <v>9.4865409699999999E-4</v>
      </c>
      <c r="DI32" s="2">
        <v>10</v>
      </c>
      <c r="DJ32">
        <v>60</v>
      </c>
      <c r="DK32" t="str">
        <f t="shared" si="61"/>
        <v>TRUE</v>
      </c>
      <c r="DL32">
        <f>VLOOKUP($A32,'FuturesInfo (3)'!$A$2:$V$80,22)</f>
        <v>2</v>
      </c>
      <c r="DM32">
        <f t="shared" si="62"/>
        <v>2</v>
      </c>
      <c r="DN32">
        <f t="shared" si="73"/>
        <v>2</v>
      </c>
      <c r="DO32" s="139">
        <f>VLOOKUP($A32,'FuturesInfo (3)'!$A$2:$O$80,15)*DN32</f>
        <v>207050</v>
      </c>
      <c r="DP32" s="200">
        <f t="shared" si="63"/>
        <v>196.41883078385001</v>
      </c>
      <c r="DQ32" s="200">
        <f t="shared" si="74"/>
        <v>-196.41883078385001</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f t="shared" si="75"/>
        <v>1</v>
      </c>
      <c r="JU32" s="244">
        <v>1</v>
      </c>
      <c r="JV32" s="218">
        <v>-1</v>
      </c>
      <c r="JW32" s="245">
        <v>-30</v>
      </c>
      <c r="JX32">
        <f t="shared" si="105"/>
        <v>1</v>
      </c>
      <c r="JY32">
        <f t="shared" si="77"/>
        <v>1</v>
      </c>
      <c r="JZ32" s="218"/>
      <c r="KA32">
        <f t="shared" si="103"/>
        <v>0</v>
      </c>
      <c r="KB32">
        <f t="shared" si="78"/>
        <v>0</v>
      </c>
      <c r="KC32">
        <f t="shared" si="79"/>
        <v>0</v>
      </c>
      <c r="KD32">
        <f t="shared" si="80"/>
        <v>0</v>
      </c>
      <c r="KE32" s="253"/>
      <c r="KF32" s="206">
        <v>42494</v>
      </c>
      <c r="KG32">
        <v>60</v>
      </c>
      <c r="KH32" t="str">
        <f t="shared" si="64"/>
        <v>TRUE</v>
      </c>
      <c r="KI32">
        <f>VLOOKUP($A32,'FuturesInfo (3)'!$A$2:$V$80,22)</f>
        <v>2</v>
      </c>
      <c r="KJ32" s="257">
        <v>2</v>
      </c>
      <c r="KK32">
        <f t="shared" si="81"/>
        <v>3</v>
      </c>
      <c r="KL32" s="139">
        <f>VLOOKUP($A32,'FuturesInfo (3)'!$A$2:$O$80,15)*KI32</f>
        <v>207050</v>
      </c>
      <c r="KM32" s="139">
        <f>VLOOKUP($A32,'FuturesInfo (3)'!$A$2:$O$80,15)*KK32</f>
        <v>310575</v>
      </c>
      <c r="KN32" s="200">
        <f t="shared" si="82"/>
        <v>0</v>
      </c>
      <c r="KO32" s="200">
        <f t="shared" si="83"/>
        <v>0</v>
      </c>
      <c r="KP32" s="200">
        <f t="shared" si="84"/>
        <v>0</v>
      </c>
      <c r="KQ32" s="200">
        <f t="shared" si="85"/>
        <v>0</v>
      </c>
      <c r="KR32" s="200">
        <f t="shared" si="107"/>
        <v>0</v>
      </c>
      <c r="KT32">
        <f t="shared" si="87"/>
        <v>1</v>
      </c>
      <c r="KU32" s="244"/>
      <c r="KV32" s="218"/>
      <c r="KW32" s="245"/>
      <c r="KX32">
        <f t="shared" si="106"/>
        <v>0</v>
      </c>
      <c r="KY32">
        <f t="shared" si="89"/>
        <v>0</v>
      </c>
      <c r="KZ32" s="218"/>
      <c r="LA32">
        <f t="shared" si="104"/>
        <v>1</v>
      </c>
      <c r="LB32">
        <f t="shared" si="90"/>
        <v>1</v>
      </c>
      <c r="LC32">
        <f t="shared" si="91"/>
        <v>1</v>
      </c>
      <c r="LD32">
        <f t="shared" si="92"/>
        <v>1</v>
      </c>
      <c r="LE32" s="253"/>
      <c r="LF32" s="206"/>
      <c r="LG32">
        <v>60</v>
      </c>
      <c r="LH32" t="str">
        <f t="shared" si="65"/>
        <v>FALSE</v>
      </c>
      <c r="LI32">
        <f>VLOOKUP($A32,'FuturesInfo (3)'!$A$2:$V$80,22)</f>
        <v>2</v>
      </c>
      <c r="LJ32" s="257"/>
      <c r="LK32">
        <f t="shared" si="93"/>
        <v>3</v>
      </c>
      <c r="LL32" s="139">
        <f>VLOOKUP($A32,'FuturesInfo (3)'!$A$2:$O$80,15)*LI32</f>
        <v>207050</v>
      </c>
      <c r="LM32" s="139">
        <f>VLOOKUP($A32,'FuturesInfo (3)'!$A$2:$O$80,15)*LK32</f>
        <v>310575</v>
      </c>
      <c r="LN32" s="200">
        <f t="shared" si="94"/>
        <v>0</v>
      </c>
      <c r="LO32" s="200">
        <f t="shared" si="95"/>
        <v>0</v>
      </c>
      <c r="LP32" s="200">
        <f t="shared" si="96"/>
        <v>0</v>
      </c>
      <c r="LQ32" s="200">
        <f t="shared" si="97"/>
        <v>0</v>
      </c>
      <c r="LR32" s="200">
        <f t="shared" si="108"/>
        <v>0</v>
      </c>
    </row>
    <row r="33" spans="1:330"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09"/>
        <v>TRUE</v>
      </c>
      <c r="N33">
        <f>ROUND(VLOOKUP($B33,MARGIN!$A$42:$P$172,16),0)</f>
        <v>2</v>
      </c>
      <c r="P33">
        <f t="shared" si="110"/>
        <v>0</v>
      </c>
      <c r="Q33" s="5">
        <v>-1</v>
      </c>
      <c r="R33" s="5">
        <v>1</v>
      </c>
      <c r="S33" s="5" t="s">
        <v>952</v>
      </c>
      <c r="T33" s="2" t="s">
        <v>30</v>
      </c>
      <c r="U33">
        <v>60</v>
      </c>
      <c r="V33" t="str">
        <f t="shared" si="111"/>
        <v>TRUE</v>
      </c>
      <c r="W33">
        <f>ROUND(VLOOKUP($B33,MARGIN!$A$42:$P$172,16),0)</f>
        <v>2</v>
      </c>
      <c r="X33">
        <f t="shared" si="112"/>
        <v>2</v>
      </c>
      <c r="Z33">
        <f t="shared" si="113"/>
        <v>2</v>
      </c>
      <c r="AA33" s="5">
        <v>1</v>
      </c>
      <c r="AB33" s="5">
        <v>1</v>
      </c>
      <c r="AC33" s="5" t="s">
        <v>952</v>
      </c>
      <c r="AD33" s="2" t="s">
        <v>30</v>
      </c>
      <c r="AE33">
        <v>60</v>
      </c>
      <c r="AF33" t="str">
        <f t="shared" si="114"/>
        <v>TRUE</v>
      </c>
      <c r="AG33">
        <f>ROUND(VLOOKUP($B33,MARGIN!$A$42:$P$172,16),0)</f>
        <v>2</v>
      </c>
      <c r="AH33">
        <f t="shared" si="115"/>
        <v>3</v>
      </c>
      <c r="AI33" s="139" t="e">
        <f>VLOOKUP($B33,#REF!,2)*AH33</f>
        <v>#REF!</v>
      </c>
      <c r="AK33">
        <f t="shared" si="116"/>
        <v>0</v>
      </c>
      <c r="AL33" s="5">
        <v>1</v>
      </c>
      <c r="AM33" s="5">
        <v>1</v>
      </c>
      <c r="AN33" s="5" t="s">
        <v>952</v>
      </c>
      <c r="AO33" s="2" t="s">
        <v>30</v>
      </c>
      <c r="AP33">
        <v>60</v>
      </c>
      <c r="AQ33" t="str">
        <f t="shared" si="117"/>
        <v>TRUE</v>
      </c>
      <c r="AR33">
        <f>ROUND(VLOOKUP($B33,MARGIN!$A$42:$P$172,16),0)</f>
        <v>2</v>
      </c>
      <c r="AS33">
        <f t="shared" si="118"/>
        <v>3</v>
      </c>
      <c r="AT33" s="139" t="e">
        <f>VLOOKUP($B33,#REF!,2)*AS33</f>
        <v>#REF!</v>
      </c>
      <c r="AV33">
        <f t="shared" si="119"/>
        <v>0</v>
      </c>
      <c r="AW33" s="5">
        <v>1</v>
      </c>
      <c r="AX33">
        <v>-1</v>
      </c>
      <c r="AY33" s="5">
        <v>-4.5887151597599997E-3</v>
      </c>
      <c r="AZ33" s="2" t="s">
        <v>30</v>
      </c>
      <c r="BA33">
        <v>60</v>
      </c>
      <c r="BB33" t="str">
        <f t="shared" si="120"/>
        <v>TRUE</v>
      </c>
      <c r="BC33">
        <f>ROUND(VLOOKUP($B33,MARGIN!$A$42:$P$172,16),0)</f>
        <v>2</v>
      </c>
      <c r="BD33">
        <f t="shared" si="121"/>
        <v>2</v>
      </c>
      <c r="BE33" s="139" t="e">
        <f>VLOOKUP($B33,#REF!,2)*BD33</f>
        <v>#REF!</v>
      </c>
      <c r="BG33">
        <f t="shared" si="99"/>
        <v>2</v>
      </c>
      <c r="BH33" s="5">
        <v>1</v>
      </c>
      <c r="BI33" s="5">
        <v>-1</v>
      </c>
      <c r="BJ33">
        <f t="shared" si="66"/>
        <v>0</v>
      </c>
      <c r="BK33" s="5">
        <v>-1.7073587160699999E-4</v>
      </c>
      <c r="BL33" s="2">
        <v>10</v>
      </c>
      <c r="BM33">
        <v>60</v>
      </c>
      <c r="BN33" t="str">
        <f t="shared" si="100"/>
        <v>TRUE</v>
      </c>
      <c r="BO33">
        <f>VLOOKUP($A33,'FuturesInfo (3)'!$A$2:$V$80,22)</f>
        <v>1</v>
      </c>
      <c r="BP33">
        <f t="shared" si="49"/>
        <v>1</v>
      </c>
      <c r="BQ33" s="139">
        <f>VLOOKUP($A33,'FuturesInfo (3)'!$A$2:$O$80,15)*BP33</f>
        <v>69812.5</v>
      </c>
      <c r="BR33" s="145">
        <f t="shared" si="67"/>
        <v>-11.919498036563686</v>
      </c>
      <c r="BT33" s="5">
        <f t="shared" si="68"/>
        <v>1</v>
      </c>
      <c r="BU33" s="5">
        <v>-1</v>
      </c>
      <c r="BV33">
        <v>1</v>
      </c>
      <c r="BW33" s="5">
        <v>1</v>
      </c>
      <c r="BX33">
        <f t="shared" si="50"/>
        <v>0</v>
      </c>
      <c r="BY33">
        <f t="shared" si="51"/>
        <v>1</v>
      </c>
      <c r="BZ33" s="189">
        <v>1.8784153005500001E-3</v>
      </c>
      <c r="CA33" s="2">
        <v>10</v>
      </c>
      <c r="CB33">
        <v>60</v>
      </c>
      <c r="CC33" t="str">
        <f t="shared" si="52"/>
        <v>TRUE</v>
      </c>
      <c r="CD33">
        <f>VLOOKUP($A33,'FuturesInfo (3)'!$A$2:$V$80,22)</f>
        <v>1</v>
      </c>
      <c r="CE33">
        <f t="shared" si="53"/>
        <v>1</v>
      </c>
      <c r="CF33">
        <f t="shared" si="53"/>
        <v>1</v>
      </c>
      <c r="CG33" s="139">
        <f>VLOOKUP($A33,'FuturesInfo (3)'!$A$2:$O$80,15)*CE33</f>
        <v>69812.5</v>
      </c>
      <c r="CH33" s="145">
        <f t="shared" si="54"/>
        <v>-131.13686816964687</v>
      </c>
      <c r="CI33" s="145">
        <f t="shared" si="69"/>
        <v>131.13686816964687</v>
      </c>
      <c r="CK33" s="5">
        <f t="shared" si="55"/>
        <v>-1</v>
      </c>
      <c r="CL33" s="5">
        <v>-1</v>
      </c>
      <c r="CM33">
        <v>1</v>
      </c>
      <c r="CN33" s="5">
        <v>-1</v>
      </c>
      <c r="CO33">
        <f t="shared" si="101"/>
        <v>1</v>
      </c>
      <c r="CP33">
        <f t="shared" si="56"/>
        <v>0</v>
      </c>
      <c r="CQ33" s="5">
        <v>-7.8404636100200004E-3</v>
      </c>
      <c r="CR33" s="2">
        <v>10</v>
      </c>
      <c r="CS33">
        <v>60</v>
      </c>
      <c r="CT33" t="str">
        <f t="shared" si="57"/>
        <v>TRUE</v>
      </c>
      <c r="CU33">
        <f>VLOOKUP($A33,'FuturesInfo (3)'!$A$2:$V$80,22)</f>
        <v>1</v>
      </c>
      <c r="CV33">
        <f t="shared" si="58"/>
        <v>1</v>
      </c>
      <c r="CW33">
        <f t="shared" si="70"/>
        <v>1</v>
      </c>
      <c r="CX33" s="139">
        <f>VLOOKUP($A33,'FuturesInfo (3)'!$A$2:$O$80,15)*CW33</f>
        <v>69812.5</v>
      </c>
      <c r="CY33" s="200">
        <f t="shared" si="71"/>
        <v>547.36236577452132</v>
      </c>
      <c r="CZ33" s="200">
        <f t="shared" si="72"/>
        <v>-547.36236577452132</v>
      </c>
      <c r="DB33" s="5">
        <f t="shared" si="59"/>
        <v>-1</v>
      </c>
      <c r="DC33" s="5">
        <v>-1</v>
      </c>
      <c r="DD33">
        <v>1</v>
      </c>
      <c r="DE33" s="5">
        <v>-1</v>
      </c>
      <c r="DF33">
        <f t="shared" si="102"/>
        <v>1</v>
      </c>
      <c r="DG33">
        <f t="shared" si="60"/>
        <v>0</v>
      </c>
      <c r="DH33" s="5">
        <v>-5.1537536505799999E-4</v>
      </c>
      <c r="DI33" s="2">
        <v>10</v>
      </c>
      <c r="DJ33">
        <v>60</v>
      </c>
      <c r="DK33" t="str">
        <f t="shared" si="61"/>
        <v>TRUE</v>
      </c>
      <c r="DL33">
        <f>VLOOKUP($A33,'FuturesInfo (3)'!$A$2:$V$80,22)</f>
        <v>1</v>
      </c>
      <c r="DM33">
        <f t="shared" si="62"/>
        <v>1</v>
      </c>
      <c r="DN33">
        <f t="shared" si="73"/>
        <v>1</v>
      </c>
      <c r="DO33" s="139">
        <f>VLOOKUP($A33,'FuturesInfo (3)'!$A$2:$O$80,15)*DN33</f>
        <v>69812.5</v>
      </c>
      <c r="DP33" s="200">
        <f t="shared" si="63"/>
        <v>35.979642673111627</v>
      </c>
      <c r="DQ33" s="200">
        <f t="shared" si="74"/>
        <v>-35.979642673111627</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f t="shared" si="75"/>
        <v>-1</v>
      </c>
      <c r="JU33" s="247">
        <v>-1</v>
      </c>
      <c r="JV33" s="218">
        <v>1</v>
      </c>
      <c r="JW33" s="245">
        <v>-27</v>
      </c>
      <c r="JX33">
        <f t="shared" si="105"/>
        <v>-1</v>
      </c>
      <c r="JY33">
        <f t="shared" si="77"/>
        <v>-1</v>
      </c>
      <c r="JZ33" s="251"/>
      <c r="KA33">
        <f t="shared" si="103"/>
        <v>0</v>
      </c>
      <c r="KB33">
        <f t="shared" si="78"/>
        <v>0</v>
      </c>
      <c r="KC33">
        <f t="shared" si="79"/>
        <v>0</v>
      </c>
      <c r="KD33">
        <f t="shared" si="80"/>
        <v>0</v>
      </c>
      <c r="KE33" s="251"/>
      <c r="KF33" s="206">
        <v>42499</v>
      </c>
      <c r="KG33">
        <v>60</v>
      </c>
      <c r="KH33" t="str">
        <f t="shared" si="64"/>
        <v>TRUE</v>
      </c>
      <c r="KI33">
        <f>VLOOKUP($A33,'FuturesInfo (3)'!$A$2:$V$80,22)</f>
        <v>1</v>
      </c>
      <c r="KJ33" s="257">
        <v>1</v>
      </c>
      <c r="KK33">
        <f t="shared" si="81"/>
        <v>1</v>
      </c>
      <c r="KL33" s="139">
        <f>VLOOKUP($A33,'FuturesInfo (3)'!$A$2:$O$80,15)*KI33</f>
        <v>69812.5</v>
      </c>
      <c r="KM33" s="139">
        <f>VLOOKUP($A33,'FuturesInfo (3)'!$A$2:$O$80,15)*KK33</f>
        <v>69812.5</v>
      </c>
      <c r="KN33" s="200">
        <f t="shared" si="82"/>
        <v>0</v>
      </c>
      <c r="KO33" s="200">
        <f t="shared" si="83"/>
        <v>0</v>
      </c>
      <c r="KP33" s="200">
        <f t="shared" si="84"/>
        <v>0</v>
      </c>
      <c r="KQ33" s="200">
        <f t="shared" si="85"/>
        <v>0</v>
      </c>
      <c r="KR33" s="200">
        <f t="shared" si="107"/>
        <v>0</v>
      </c>
      <c r="KT33">
        <f t="shared" si="87"/>
        <v>-1</v>
      </c>
      <c r="KU33" s="247"/>
      <c r="KV33" s="218"/>
      <c r="KW33" s="245"/>
      <c r="KX33">
        <f t="shared" si="106"/>
        <v>0</v>
      </c>
      <c r="KY33">
        <f t="shared" si="89"/>
        <v>0</v>
      </c>
      <c r="KZ33" s="251"/>
      <c r="LA33">
        <f t="shared" si="104"/>
        <v>1</v>
      </c>
      <c r="LB33">
        <f t="shared" si="90"/>
        <v>1</v>
      </c>
      <c r="LC33">
        <f t="shared" si="91"/>
        <v>1</v>
      </c>
      <c r="LD33">
        <f t="shared" si="92"/>
        <v>1</v>
      </c>
      <c r="LE33" s="251"/>
      <c r="LF33" s="206"/>
      <c r="LG33">
        <v>60</v>
      </c>
      <c r="LH33" t="str">
        <f t="shared" si="65"/>
        <v>FALSE</v>
      </c>
      <c r="LI33">
        <f>VLOOKUP($A33,'FuturesInfo (3)'!$A$2:$V$80,22)</f>
        <v>1</v>
      </c>
      <c r="LJ33" s="257"/>
      <c r="LK33">
        <f t="shared" si="93"/>
        <v>1</v>
      </c>
      <c r="LL33" s="139">
        <f>VLOOKUP($A33,'FuturesInfo (3)'!$A$2:$O$80,15)*LI33</f>
        <v>69812.5</v>
      </c>
      <c r="LM33" s="139">
        <f>VLOOKUP($A33,'FuturesInfo (3)'!$A$2:$O$80,15)*LK33</f>
        <v>69812.5</v>
      </c>
      <c r="LN33" s="200">
        <f t="shared" si="94"/>
        <v>0</v>
      </c>
      <c r="LO33" s="200">
        <f t="shared" si="95"/>
        <v>0</v>
      </c>
      <c r="LP33" s="200">
        <f t="shared" si="96"/>
        <v>0</v>
      </c>
      <c r="LQ33" s="200">
        <f t="shared" si="97"/>
        <v>0</v>
      </c>
      <c r="LR33" s="200">
        <f t="shared" si="108"/>
        <v>0</v>
      </c>
    </row>
    <row r="34" spans="1:330"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09"/>
        <v>TRUE</v>
      </c>
      <c r="N34">
        <f>ROUND(VLOOKUP($B34,MARGIN!$A$42:$P$172,16),0)</f>
        <v>4</v>
      </c>
      <c r="P34">
        <f t="shared" si="110"/>
        <v>0</v>
      </c>
      <c r="Q34">
        <v>-1</v>
      </c>
      <c r="R34">
        <v>1</v>
      </c>
      <c r="S34" s="113" t="s">
        <v>935</v>
      </c>
      <c r="T34" s="2" t="s">
        <v>30</v>
      </c>
      <c r="U34">
        <v>60</v>
      </c>
      <c r="V34" t="str">
        <f t="shared" si="111"/>
        <v>TRUE</v>
      </c>
      <c r="W34">
        <f>ROUND(VLOOKUP($B34,MARGIN!$A$42:$P$172,16),0)</f>
        <v>4</v>
      </c>
      <c r="X34">
        <f t="shared" si="112"/>
        <v>4</v>
      </c>
      <c r="Z34">
        <f t="shared" si="113"/>
        <v>0</v>
      </c>
      <c r="AA34">
        <v>-1</v>
      </c>
      <c r="AB34">
        <v>1</v>
      </c>
      <c r="AC34" s="113" t="s">
        <v>935</v>
      </c>
      <c r="AD34" s="2" t="s">
        <v>30</v>
      </c>
      <c r="AE34">
        <v>60</v>
      </c>
      <c r="AF34" t="str">
        <f t="shared" si="114"/>
        <v>TRUE</v>
      </c>
      <c r="AG34">
        <f>ROUND(VLOOKUP($B34,MARGIN!$A$42:$P$172,16),0)</f>
        <v>4</v>
      </c>
      <c r="AH34">
        <f t="shared" si="115"/>
        <v>3</v>
      </c>
      <c r="AI34" s="139" t="e">
        <f>VLOOKUP($B34,#REF!,2)*AH34</f>
        <v>#REF!</v>
      </c>
      <c r="AK34">
        <f t="shared" si="116"/>
        <v>-2</v>
      </c>
      <c r="AL34">
        <v>-1</v>
      </c>
      <c r="AM34">
        <v>1</v>
      </c>
      <c r="AN34" s="113" t="s">
        <v>935</v>
      </c>
      <c r="AO34" s="2" t="s">
        <v>30</v>
      </c>
      <c r="AP34">
        <v>60</v>
      </c>
      <c r="AQ34" t="str">
        <f t="shared" si="117"/>
        <v>TRUE</v>
      </c>
      <c r="AR34">
        <f>ROUND(VLOOKUP($B34,MARGIN!$A$42:$P$172,16),0)</f>
        <v>4</v>
      </c>
      <c r="AS34">
        <f t="shared" si="118"/>
        <v>3</v>
      </c>
      <c r="AT34" s="139" t="e">
        <f>VLOOKUP($B34,#REF!,2)*AS34</f>
        <v>#REF!</v>
      </c>
      <c r="AV34">
        <f t="shared" si="119"/>
        <v>-2</v>
      </c>
      <c r="AW34">
        <v>-1</v>
      </c>
      <c r="AX34">
        <v>-1</v>
      </c>
      <c r="AY34" s="113">
        <v>-6.6964285714299996E-3</v>
      </c>
      <c r="AZ34" s="2" t="s">
        <v>30</v>
      </c>
      <c r="BA34">
        <v>60</v>
      </c>
      <c r="BB34" t="str">
        <f t="shared" si="120"/>
        <v>TRUE</v>
      </c>
      <c r="BC34">
        <f>ROUND(VLOOKUP($B34,MARGIN!$A$42:$P$172,16),0)</f>
        <v>4</v>
      </c>
      <c r="BD34">
        <f t="shared" si="121"/>
        <v>5</v>
      </c>
      <c r="BE34" s="139" t="e">
        <f>VLOOKUP($B34,#REF!,2)*BD34</f>
        <v>#REF!</v>
      </c>
      <c r="BG34">
        <f t="shared" si="99"/>
        <v>0</v>
      </c>
      <c r="BH34">
        <v>-1</v>
      </c>
      <c r="BI34">
        <v>1</v>
      </c>
      <c r="BJ34">
        <f t="shared" si="66"/>
        <v>0</v>
      </c>
      <c r="BK34" s="1">
        <v>3.37078651685E-4</v>
      </c>
      <c r="BL34" s="2">
        <v>10</v>
      </c>
      <c r="BM34">
        <v>60</v>
      </c>
      <c r="BN34" t="str">
        <f t="shared" si="100"/>
        <v>TRUE</v>
      </c>
      <c r="BO34">
        <f>VLOOKUP($A34,'FuturesInfo (3)'!$A$2:$V$80,22)</f>
        <v>3</v>
      </c>
      <c r="BP34">
        <f t="shared" si="49"/>
        <v>3</v>
      </c>
      <c r="BQ34" s="139">
        <f>VLOOKUP($A34,'FuturesInfo (3)'!$A$2:$O$80,15)*BP34</f>
        <v>139655.86424999998</v>
      </c>
      <c r="BR34" s="145">
        <f t="shared" si="67"/>
        <v>-47.075010421293392</v>
      </c>
      <c r="BT34">
        <f t="shared" si="68"/>
        <v>-1</v>
      </c>
      <c r="BU34">
        <v>-1</v>
      </c>
      <c r="BV34">
        <v>-1</v>
      </c>
      <c r="BW34">
        <v>-1</v>
      </c>
      <c r="BX34">
        <f t="shared" si="50"/>
        <v>1</v>
      </c>
      <c r="BY34">
        <f t="shared" si="51"/>
        <v>1</v>
      </c>
      <c r="BZ34" s="188">
        <v>-9.6596652813699998E-3</v>
      </c>
      <c r="CA34" s="2">
        <v>10</v>
      </c>
      <c r="CB34">
        <v>60</v>
      </c>
      <c r="CC34" t="str">
        <f t="shared" si="52"/>
        <v>TRUE</v>
      </c>
      <c r="CD34">
        <f>VLOOKUP($A34,'FuturesInfo (3)'!$A$2:$V$80,22)</f>
        <v>3</v>
      </c>
      <c r="CE34">
        <f t="shared" si="53"/>
        <v>3</v>
      </c>
      <c r="CF34">
        <f t="shared" si="53"/>
        <v>3</v>
      </c>
      <c r="CG34" s="139">
        <f>VLOOKUP($A34,'FuturesInfo (3)'!$A$2:$O$80,15)*CE34</f>
        <v>139655.86424999998</v>
      </c>
      <c r="CH34" s="145">
        <f t="shared" si="54"/>
        <v>1349.0289032354465</v>
      </c>
      <c r="CI34" s="145">
        <f t="shared" si="69"/>
        <v>1349.0289032354465</v>
      </c>
      <c r="CK34">
        <f t="shared" si="55"/>
        <v>-1</v>
      </c>
      <c r="CL34">
        <v>-1</v>
      </c>
      <c r="CM34">
        <v>-1</v>
      </c>
      <c r="CN34">
        <v>1</v>
      </c>
      <c r="CO34">
        <f t="shared" si="101"/>
        <v>0</v>
      </c>
      <c r="CP34">
        <f t="shared" si="56"/>
        <v>0</v>
      </c>
      <c r="CQ34" s="1">
        <v>2.3817625042500002E-3</v>
      </c>
      <c r="CR34" s="2">
        <v>10</v>
      </c>
      <c r="CS34">
        <v>60</v>
      </c>
      <c r="CT34" t="str">
        <f t="shared" si="57"/>
        <v>TRUE</v>
      </c>
      <c r="CU34">
        <f>VLOOKUP($A34,'FuturesInfo (3)'!$A$2:$V$80,22)</f>
        <v>3</v>
      </c>
      <c r="CV34">
        <f t="shared" si="58"/>
        <v>4</v>
      </c>
      <c r="CW34">
        <f t="shared" si="70"/>
        <v>3</v>
      </c>
      <c r="CX34" s="139">
        <f>VLOOKUP($A34,'FuturesInfo (3)'!$A$2:$O$80,15)*CW34</f>
        <v>139655.86424999998</v>
      </c>
      <c r="CY34" s="200">
        <f t="shared" si="71"/>
        <v>-332.62710096927805</v>
      </c>
      <c r="CZ34" s="200">
        <f t="shared" si="72"/>
        <v>-332.62710096927805</v>
      </c>
      <c r="DB34">
        <f t="shared" si="59"/>
        <v>-1</v>
      </c>
      <c r="DC34">
        <v>1</v>
      </c>
      <c r="DD34">
        <v>-1</v>
      </c>
      <c r="DE34">
        <v>1</v>
      </c>
      <c r="DF34">
        <f t="shared" si="102"/>
        <v>1</v>
      </c>
      <c r="DG34">
        <f t="shared" si="60"/>
        <v>0</v>
      </c>
      <c r="DH34" s="1">
        <v>1.18805159538E-2</v>
      </c>
      <c r="DI34" s="2">
        <v>10</v>
      </c>
      <c r="DJ34">
        <v>60</v>
      </c>
      <c r="DK34" t="str">
        <f t="shared" si="61"/>
        <v>TRUE</v>
      </c>
      <c r="DL34">
        <f>VLOOKUP($A34,'FuturesInfo (3)'!$A$2:$V$80,22)</f>
        <v>3</v>
      </c>
      <c r="DM34">
        <f t="shared" si="62"/>
        <v>2</v>
      </c>
      <c r="DN34">
        <f t="shared" si="73"/>
        <v>3</v>
      </c>
      <c r="DO34" s="139">
        <f>VLOOKUP($A34,'FuturesInfo (3)'!$A$2:$O$80,15)*DN34</f>
        <v>139655.86424999998</v>
      </c>
      <c r="DP34" s="200">
        <f t="shared" si="63"/>
        <v>1659.183723263852</v>
      </c>
      <c r="DQ34" s="200">
        <f t="shared" si="74"/>
        <v>-1659.183723263852</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f t="shared" si="75"/>
        <v>-1</v>
      </c>
      <c r="JU34" s="244">
        <v>-1</v>
      </c>
      <c r="JV34" s="218">
        <v>-1</v>
      </c>
      <c r="JW34" s="245">
        <v>13</v>
      </c>
      <c r="JX34">
        <f t="shared" si="105"/>
        <v>1</v>
      </c>
      <c r="JY34">
        <f t="shared" si="77"/>
        <v>-1</v>
      </c>
      <c r="JZ34" s="218"/>
      <c r="KA34">
        <f t="shared" si="103"/>
        <v>0</v>
      </c>
      <c r="KB34">
        <f t="shared" si="78"/>
        <v>0</v>
      </c>
      <c r="KC34">
        <f t="shared" si="79"/>
        <v>0</v>
      </c>
      <c r="KD34">
        <f t="shared" si="80"/>
        <v>0</v>
      </c>
      <c r="KE34" s="253"/>
      <c r="KF34" s="206">
        <v>42496</v>
      </c>
      <c r="KG34">
        <v>60</v>
      </c>
      <c r="KH34" t="str">
        <f t="shared" si="64"/>
        <v>TRUE</v>
      </c>
      <c r="KI34">
        <f>VLOOKUP($A34,'FuturesInfo (3)'!$A$2:$V$80,22)</f>
        <v>3</v>
      </c>
      <c r="KJ34" s="257">
        <v>2</v>
      </c>
      <c r="KK34">
        <f t="shared" si="81"/>
        <v>4</v>
      </c>
      <c r="KL34" s="139">
        <f>VLOOKUP($A34,'FuturesInfo (3)'!$A$2:$O$80,15)*KI34</f>
        <v>139655.86424999998</v>
      </c>
      <c r="KM34" s="139">
        <f>VLOOKUP($A34,'FuturesInfo (3)'!$A$2:$O$80,15)*KK34</f>
        <v>186207.81899999999</v>
      </c>
      <c r="KN34" s="200">
        <f t="shared" si="82"/>
        <v>0</v>
      </c>
      <c r="KO34" s="200">
        <f t="shared" si="83"/>
        <v>0</v>
      </c>
      <c r="KP34" s="200">
        <f t="shared" si="84"/>
        <v>0</v>
      </c>
      <c r="KQ34" s="200">
        <f t="shared" si="85"/>
        <v>0</v>
      </c>
      <c r="KR34" s="200">
        <f t="shared" si="107"/>
        <v>0</v>
      </c>
      <c r="KT34">
        <f t="shared" si="87"/>
        <v>-1</v>
      </c>
      <c r="KU34" s="244"/>
      <c r="KV34" s="218"/>
      <c r="KW34" s="245"/>
      <c r="KX34">
        <f t="shared" si="106"/>
        <v>0</v>
      </c>
      <c r="KY34">
        <f t="shared" si="89"/>
        <v>0</v>
      </c>
      <c r="KZ34" s="218"/>
      <c r="LA34">
        <f t="shared" si="104"/>
        <v>1</v>
      </c>
      <c r="LB34">
        <f t="shared" si="90"/>
        <v>1</v>
      </c>
      <c r="LC34">
        <f t="shared" si="91"/>
        <v>1</v>
      </c>
      <c r="LD34">
        <f t="shared" si="92"/>
        <v>1</v>
      </c>
      <c r="LE34" s="253"/>
      <c r="LF34" s="206"/>
      <c r="LG34">
        <v>60</v>
      </c>
      <c r="LH34" t="str">
        <f t="shared" si="65"/>
        <v>FALSE</v>
      </c>
      <c r="LI34">
        <f>VLOOKUP($A34,'FuturesInfo (3)'!$A$2:$V$80,22)</f>
        <v>3</v>
      </c>
      <c r="LJ34" s="257"/>
      <c r="LK34">
        <f t="shared" si="93"/>
        <v>4</v>
      </c>
      <c r="LL34" s="139">
        <f>VLOOKUP($A34,'FuturesInfo (3)'!$A$2:$O$80,15)*LI34</f>
        <v>139655.86424999998</v>
      </c>
      <c r="LM34" s="139">
        <f>VLOOKUP($A34,'FuturesInfo (3)'!$A$2:$O$80,15)*LK34</f>
        <v>186207.81899999999</v>
      </c>
      <c r="LN34" s="200">
        <f t="shared" si="94"/>
        <v>0</v>
      </c>
      <c r="LO34" s="200">
        <f t="shared" si="95"/>
        <v>0</v>
      </c>
      <c r="LP34" s="200">
        <f t="shared" si="96"/>
        <v>0</v>
      </c>
      <c r="LQ34" s="200">
        <f t="shared" si="97"/>
        <v>0</v>
      </c>
      <c r="LR34" s="200">
        <f t="shared" si="108"/>
        <v>0</v>
      </c>
    </row>
    <row r="35" spans="1:330"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09"/>
        <v>TRUE</v>
      </c>
      <c r="N35">
        <f>ROUND(VLOOKUP($B35,MARGIN!$A$42:$P$172,16),0)</f>
        <v>2</v>
      </c>
      <c r="P35">
        <f t="shared" si="110"/>
        <v>2</v>
      </c>
      <c r="Q35">
        <v>1</v>
      </c>
      <c r="R35">
        <v>1</v>
      </c>
      <c r="S35" s="113" t="s">
        <v>938</v>
      </c>
      <c r="T35" s="2" t="s">
        <v>30</v>
      </c>
      <c r="U35">
        <v>90</v>
      </c>
      <c r="V35" t="str">
        <f t="shared" si="111"/>
        <v>TRUE</v>
      </c>
      <c r="W35">
        <f>ROUND(VLOOKUP($B35,MARGIN!$A$42:$P$172,16),0)</f>
        <v>2</v>
      </c>
      <c r="X35">
        <f t="shared" si="112"/>
        <v>3</v>
      </c>
      <c r="Z35">
        <f t="shared" si="113"/>
        <v>0</v>
      </c>
      <c r="AA35">
        <v>1</v>
      </c>
      <c r="AB35">
        <v>1</v>
      </c>
      <c r="AC35" s="113" t="s">
        <v>938</v>
      </c>
      <c r="AD35" s="2" t="s">
        <v>30</v>
      </c>
      <c r="AE35">
        <v>90</v>
      </c>
      <c r="AF35" t="str">
        <f t="shared" si="114"/>
        <v>TRUE</v>
      </c>
      <c r="AG35">
        <f>ROUND(VLOOKUP($B35,MARGIN!$A$42:$P$172,16),0)</f>
        <v>2</v>
      </c>
      <c r="AH35">
        <f t="shared" si="115"/>
        <v>3</v>
      </c>
      <c r="AI35" s="139" t="e">
        <f>VLOOKUP($B35,#REF!,2)*AH35</f>
        <v>#REF!</v>
      </c>
      <c r="AK35">
        <f t="shared" si="116"/>
        <v>0</v>
      </c>
      <c r="AL35">
        <v>1</v>
      </c>
      <c r="AM35">
        <v>1</v>
      </c>
      <c r="AN35" s="113" t="s">
        <v>938</v>
      </c>
      <c r="AO35" s="2" t="s">
        <v>30</v>
      </c>
      <c r="AP35">
        <v>90</v>
      </c>
      <c r="AQ35" t="str">
        <f t="shared" si="117"/>
        <v>TRUE</v>
      </c>
      <c r="AR35">
        <f>ROUND(VLOOKUP($B35,MARGIN!$A$42:$P$172,16),0)</f>
        <v>2</v>
      </c>
      <c r="AS35">
        <f t="shared" si="118"/>
        <v>3</v>
      </c>
      <c r="AT35" s="139" t="e">
        <f>VLOOKUP($B35,#REF!,2)*AS35</f>
        <v>#REF!</v>
      </c>
      <c r="AV35">
        <f t="shared" si="119"/>
        <v>0</v>
      </c>
      <c r="AW35">
        <v>1</v>
      </c>
      <c r="AX35">
        <v>-1</v>
      </c>
      <c r="AY35" s="113">
        <v>-6.6741365031399999E-3</v>
      </c>
      <c r="AZ35" s="2" t="s">
        <v>30</v>
      </c>
      <c r="BA35">
        <v>90</v>
      </c>
      <c r="BB35" t="str">
        <f t="shared" si="120"/>
        <v>TRUE</v>
      </c>
      <c r="BC35">
        <f>ROUND(VLOOKUP($B35,MARGIN!$A$42:$P$172,16),0)</f>
        <v>2</v>
      </c>
      <c r="BD35">
        <f t="shared" si="121"/>
        <v>2</v>
      </c>
      <c r="BE35" s="139" t="e">
        <f>VLOOKUP($B35,#REF!,2)*BD35</f>
        <v>#REF!</v>
      </c>
      <c r="BG35">
        <f t="shared" si="99"/>
        <v>0</v>
      </c>
      <c r="BH35">
        <v>-1</v>
      </c>
      <c r="BI35">
        <v>1</v>
      </c>
      <c r="BJ35">
        <f t="shared" si="66"/>
        <v>0</v>
      </c>
      <c r="BK35" s="1">
        <v>2.4521824423699998E-3</v>
      </c>
      <c r="BL35" s="2">
        <v>10</v>
      </c>
      <c r="BM35">
        <v>60</v>
      </c>
      <c r="BN35" t="str">
        <f t="shared" si="100"/>
        <v>TRUE</v>
      </c>
      <c r="BO35">
        <f>VLOOKUP($A35,'FuturesInfo (3)'!$A$2:$V$80,22)</f>
        <v>2</v>
      </c>
      <c r="BP35">
        <f t="shared" si="49"/>
        <v>2</v>
      </c>
      <c r="BQ35" s="139">
        <f>VLOOKUP($A35,'FuturesInfo (3)'!$A$2:$O$80,15)*BP35</f>
        <v>107403.41289999998</v>
      </c>
      <c r="BR35" s="145">
        <f t="shared" si="67"/>
        <v>-263.37276336399549</v>
      </c>
      <c r="BT35">
        <f t="shared" si="68"/>
        <v>-1</v>
      </c>
      <c r="BU35">
        <v>-1</v>
      </c>
      <c r="BV35">
        <v>-1</v>
      </c>
      <c r="BW35">
        <v>-1</v>
      </c>
      <c r="BX35">
        <f t="shared" si="50"/>
        <v>1</v>
      </c>
      <c r="BY35">
        <f t="shared" si="51"/>
        <v>1</v>
      </c>
      <c r="BZ35" s="188">
        <v>-1.26712328767E-2</v>
      </c>
      <c r="CA35" s="2">
        <v>10</v>
      </c>
      <c r="CB35">
        <v>60</v>
      </c>
      <c r="CC35" t="str">
        <f t="shared" si="52"/>
        <v>TRUE</v>
      </c>
      <c r="CD35">
        <f>VLOOKUP($A35,'FuturesInfo (3)'!$A$2:$V$80,22)</f>
        <v>2</v>
      </c>
      <c r="CE35">
        <f t="shared" si="53"/>
        <v>2</v>
      </c>
      <c r="CF35">
        <f t="shared" si="53"/>
        <v>2</v>
      </c>
      <c r="CG35" s="139">
        <f>VLOOKUP($A35,'FuturesInfo (3)'!$A$2:$O$80,15)*CE35</f>
        <v>107403.41289999998</v>
      </c>
      <c r="CH35" s="145">
        <f t="shared" si="54"/>
        <v>1360.9336566082648</v>
      </c>
      <c r="CI35" s="145">
        <f t="shared" si="69"/>
        <v>1360.9336566082648</v>
      </c>
      <c r="CK35">
        <f t="shared" si="55"/>
        <v>-1</v>
      </c>
      <c r="CL35">
        <v>-1</v>
      </c>
      <c r="CM35">
        <v>-1</v>
      </c>
      <c r="CN35">
        <v>1</v>
      </c>
      <c r="CO35">
        <f t="shared" si="101"/>
        <v>0</v>
      </c>
      <c r="CP35">
        <f t="shared" si="56"/>
        <v>0</v>
      </c>
      <c r="CQ35" s="1">
        <v>4.1623309053100003E-3</v>
      </c>
      <c r="CR35" s="2">
        <v>10</v>
      </c>
      <c r="CS35">
        <v>60</v>
      </c>
      <c r="CT35" t="str">
        <f t="shared" si="57"/>
        <v>TRUE</v>
      </c>
      <c r="CU35">
        <f>VLOOKUP($A35,'FuturesInfo (3)'!$A$2:$V$80,22)</f>
        <v>2</v>
      </c>
      <c r="CV35">
        <f t="shared" si="58"/>
        <v>3</v>
      </c>
      <c r="CW35">
        <f t="shared" si="70"/>
        <v>2</v>
      </c>
      <c r="CX35" s="139">
        <f>VLOOKUP($A35,'FuturesInfo (3)'!$A$2:$O$80,15)*CW35</f>
        <v>107403.41289999998</v>
      </c>
      <c r="CY35" s="200">
        <f t="shared" si="71"/>
        <v>-447.0485448494407</v>
      </c>
      <c r="CZ35" s="200">
        <f t="shared" si="72"/>
        <v>-447.0485448494407</v>
      </c>
      <c r="DB35">
        <f t="shared" si="59"/>
        <v>-1</v>
      </c>
      <c r="DC35">
        <v>-1</v>
      </c>
      <c r="DD35">
        <v>-1</v>
      </c>
      <c r="DE35">
        <v>1</v>
      </c>
      <c r="DF35">
        <f t="shared" si="102"/>
        <v>0</v>
      </c>
      <c r="DG35">
        <f t="shared" si="60"/>
        <v>0</v>
      </c>
      <c r="DH35" s="1">
        <v>1.5396002960799999E-2</v>
      </c>
      <c r="DI35" s="2">
        <v>10</v>
      </c>
      <c r="DJ35">
        <v>60</v>
      </c>
      <c r="DK35" t="str">
        <f t="shared" si="61"/>
        <v>TRUE</v>
      </c>
      <c r="DL35">
        <f>VLOOKUP($A35,'FuturesInfo (3)'!$A$2:$V$80,22)</f>
        <v>2</v>
      </c>
      <c r="DM35">
        <f t="shared" si="62"/>
        <v>3</v>
      </c>
      <c r="DN35">
        <f t="shared" si="73"/>
        <v>2</v>
      </c>
      <c r="DO35" s="139">
        <f>VLOOKUP($A35,'FuturesInfo (3)'!$A$2:$O$80,15)*DN35</f>
        <v>107403.41289999998</v>
      </c>
      <c r="DP35" s="200">
        <f t="shared" si="63"/>
        <v>-1653.5832630084246</v>
      </c>
      <c r="DQ35" s="200">
        <f t="shared" si="74"/>
        <v>-1653.5832630084246</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f t="shared" si="75"/>
        <v>1</v>
      </c>
      <c r="JU35" s="244">
        <v>-1</v>
      </c>
      <c r="JV35" s="218">
        <v>-1</v>
      </c>
      <c r="JW35" s="245">
        <v>11</v>
      </c>
      <c r="JX35">
        <f t="shared" si="105"/>
        <v>1</v>
      </c>
      <c r="JY35">
        <f t="shared" si="77"/>
        <v>-1</v>
      </c>
      <c r="JZ35" s="218"/>
      <c r="KA35">
        <f t="shared" si="103"/>
        <v>0</v>
      </c>
      <c r="KB35">
        <f t="shared" si="78"/>
        <v>0</v>
      </c>
      <c r="KC35">
        <f t="shared" si="79"/>
        <v>0</v>
      </c>
      <c r="KD35">
        <f t="shared" si="80"/>
        <v>0</v>
      </c>
      <c r="KE35" s="253"/>
      <c r="KF35" s="206">
        <v>42516</v>
      </c>
      <c r="KG35">
        <v>60</v>
      </c>
      <c r="KH35" t="str">
        <f t="shared" si="64"/>
        <v>TRUE</v>
      </c>
      <c r="KI35">
        <f>VLOOKUP($A35,'FuturesInfo (3)'!$A$2:$V$80,22)</f>
        <v>2</v>
      </c>
      <c r="KJ35" s="257">
        <v>1</v>
      </c>
      <c r="KK35">
        <f t="shared" si="81"/>
        <v>2</v>
      </c>
      <c r="KL35" s="139">
        <f>VLOOKUP($A35,'FuturesInfo (3)'!$A$2:$O$80,15)*KI35</f>
        <v>107403.41289999998</v>
      </c>
      <c r="KM35" s="139">
        <f>VLOOKUP($A35,'FuturesInfo (3)'!$A$2:$O$80,15)*KK35</f>
        <v>107403.41289999998</v>
      </c>
      <c r="KN35" s="200">
        <f t="shared" si="82"/>
        <v>0</v>
      </c>
      <c r="KO35" s="200">
        <f t="shared" si="83"/>
        <v>0</v>
      </c>
      <c r="KP35" s="200">
        <f t="shared" si="84"/>
        <v>0</v>
      </c>
      <c r="KQ35" s="200">
        <f t="shared" si="85"/>
        <v>0</v>
      </c>
      <c r="KR35" s="200">
        <f t="shared" si="107"/>
        <v>0</v>
      </c>
      <c r="KT35">
        <f t="shared" si="87"/>
        <v>-1</v>
      </c>
      <c r="KU35" s="244"/>
      <c r="KV35" s="218"/>
      <c r="KW35" s="245"/>
      <c r="KX35">
        <f t="shared" si="106"/>
        <v>0</v>
      </c>
      <c r="KY35">
        <f t="shared" si="89"/>
        <v>0</v>
      </c>
      <c r="KZ35" s="218"/>
      <c r="LA35">
        <f t="shared" si="104"/>
        <v>1</v>
      </c>
      <c r="LB35">
        <f t="shared" si="90"/>
        <v>1</v>
      </c>
      <c r="LC35">
        <f t="shared" si="91"/>
        <v>1</v>
      </c>
      <c r="LD35">
        <f t="shared" si="92"/>
        <v>1</v>
      </c>
      <c r="LE35" s="253"/>
      <c r="LF35" s="206"/>
      <c r="LG35">
        <v>60</v>
      </c>
      <c r="LH35" t="str">
        <f t="shared" si="65"/>
        <v>FALSE</v>
      </c>
      <c r="LI35">
        <f>VLOOKUP($A35,'FuturesInfo (3)'!$A$2:$V$80,22)</f>
        <v>2</v>
      </c>
      <c r="LJ35" s="257"/>
      <c r="LK35">
        <f t="shared" si="93"/>
        <v>3</v>
      </c>
      <c r="LL35" s="139">
        <f>VLOOKUP($A35,'FuturesInfo (3)'!$A$2:$O$80,15)*LI35</f>
        <v>107403.41289999998</v>
      </c>
      <c r="LM35" s="139">
        <f>VLOOKUP($A35,'FuturesInfo (3)'!$A$2:$O$80,15)*LK35</f>
        <v>161105.11934999996</v>
      </c>
      <c r="LN35" s="200">
        <f t="shared" si="94"/>
        <v>0</v>
      </c>
      <c r="LO35" s="200">
        <f t="shared" si="95"/>
        <v>0</v>
      </c>
      <c r="LP35" s="200">
        <f t="shared" si="96"/>
        <v>0</v>
      </c>
      <c r="LQ35" s="200">
        <f t="shared" si="97"/>
        <v>0</v>
      </c>
      <c r="LR35" s="200">
        <f t="shared" si="108"/>
        <v>0</v>
      </c>
    </row>
    <row r="36" spans="1:330"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99"/>
        <v>0</v>
      </c>
      <c r="BH36">
        <v>1</v>
      </c>
      <c r="BI36">
        <v>-1</v>
      </c>
      <c r="BJ36">
        <f t="shared" si="66"/>
        <v>0</v>
      </c>
      <c r="BK36" s="174">
        <v>-4.98554192842E-5</v>
      </c>
      <c r="BL36" s="2">
        <v>10</v>
      </c>
      <c r="BM36">
        <v>60</v>
      </c>
      <c r="BN36" t="str">
        <f t="shared" si="100"/>
        <v>TRUE</v>
      </c>
      <c r="BO36">
        <f>VLOOKUP($A36,'FuturesInfo (3)'!$A$2:$V$80,22)</f>
        <v>0</v>
      </c>
      <c r="BP36">
        <f t="shared" si="49"/>
        <v>0</v>
      </c>
      <c r="BQ36" s="139">
        <f>VLOOKUP($A36,'FuturesInfo (3)'!$A$2:$O$80,15)*BP36</f>
        <v>0</v>
      </c>
      <c r="BR36" s="145">
        <f t="shared" si="67"/>
        <v>0</v>
      </c>
      <c r="BT36">
        <f t="shared" si="68"/>
        <v>1</v>
      </c>
      <c r="BU36">
        <v>-1</v>
      </c>
      <c r="BV36">
        <v>1</v>
      </c>
      <c r="BW36">
        <v>1</v>
      </c>
      <c r="BX36">
        <f t="shared" si="50"/>
        <v>0</v>
      </c>
      <c r="BY36">
        <f t="shared" si="51"/>
        <v>1</v>
      </c>
      <c r="BZ36" s="188">
        <v>0</v>
      </c>
      <c r="CA36" s="2">
        <v>10</v>
      </c>
      <c r="CB36">
        <v>60</v>
      </c>
      <c r="CC36" t="str">
        <f t="shared" si="52"/>
        <v>TRUE</v>
      </c>
      <c r="CD36">
        <f>VLOOKUP($A36,'FuturesInfo (3)'!$A$2:$V$80,22)</f>
        <v>0</v>
      </c>
      <c r="CE36">
        <f t="shared" si="53"/>
        <v>0</v>
      </c>
      <c r="CF36">
        <f t="shared" si="53"/>
        <v>0</v>
      </c>
      <c r="CG36" s="139">
        <f>VLOOKUP($A36,'FuturesInfo (3)'!$A$2:$O$80,15)*CE36</f>
        <v>0</v>
      </c>
      <c r="CH36" s="145">
        <f t="shared" si="54"/>
        <v>0</v>
      </c>
      <c r="CI36" s="145">
        <f t="shared" si="69"/>
        <v>0</v>
      </c>
      <c r="CK36">
        <f t="shared" si="55"/>
        <v>-1</v>
      </c>
      <c r="CL36">
        <v>-1</v>
      </c>
      <c r="CM36">
        <v>1</v>
      </c>
      <c r="CN36">
        <v>1</v>
      </c>
      <c r="CO36">
        <f t="shared" si="101"/>
        <v>0</v>
      </c>
      <c r="CP36">
        <f t="shared" si="56"/>
        <v>1</v>
      </c>
      <c r="CQ36" s="174">
        <v>0</v>
      </c>
      <c r="CR36" s="2">
        <v>10</v>
      </c>
      <c r="CS36">
        <v>60</v>
      </c>
      <c r="CT36" t="str">
        <f t="shared" si="57"/>
        <v>TRUE</v>
      </c>
      <c r="CU36">
        <f>VLOOKUP($A36,'FuturesInfo (3)'!$A$2:$V$80,22)</f>
        <v>0</v>
      </c>
      <c r="CV36">
        <f t="shared" si="58"/>
        <v>0</v>
      </c>
      <c r="CW36">
        <f t="shared" si="70"/>
        <v>0</v>
      </c>
      <c r="CX36" s="139">
        <f>VLOOKUP($A36,'FuturesInfo (3)'!$A$2:$O$80,15)*CW36</f>
        <v>0</v>
      </c>
      <c r="CY36" s="200">
        <f t="shared" si="71"/>
        <v>0</v>
      </c>
      <c r="CZ36" s="200">
        <f t="shared" si="72"/>
        <v>0</v>
      </c>
      <c r="DB36">
        <f t="shared" si="59"/>
        <v>-1</v>
      </c>
      <c r="DC36">
        <v>-1</v>
      </c>
      <c r="DD36">
        <v>1</v>
      </c>
      <c r="DE36">
        <v>1</v>
      </c>
      <c r="DF36">
        <f t="shared" si="102"/>
        <v>0</v>
      </c>
      <c r="DG36">
        <f t="shared" si="60"/>
        <v>1</v>
      </c>
      <c r="DH36" s="174">
        <v>0</v>
      </c>
      <c r="DI36" s="2">
        <v>10</v>
      </c>
      <c r="DJ36">
        <v>60</v>
      </c>
      <c r="DK36" t="str">
        <f t="shared" si="61"/>
        <v>TRUE</v>
      </c>
      <c r="DL36">
        <f>VLOOKUP($A36,'FuturesInfo (3)'!$A$2:$V$80,22)</f>
        <v>0</v>
      </c>
      <c r="DM36">
        <f t="shared" si="62"/>
        <v>0</v>
      </c>
      <c r="DN36">
        <f t="shared" si="73"/>
        <v>0</v>
      </c>
      <c r="DO36" s="139">
        <f>VLOOKUP($A36,'FuturesInfo (3)'!$A$2:$O$80,15)*DN36</f>
        <v>0</v>
      </c>
      <c r="DP36" s="200">
        <f t="shared" si="63"/>
        <v>0</v>
      </c>
      <c r="DQ36" s="200">
        <f t="shared" si="74"/>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f t="shared" si="75"/>
        <v>-1</v>
      </c>
      <c r="JU36" s="244">
        <v>-1</v>
      </c>
      <c r="JV36" s="218">
        <v>1</v>
      </c>
      <c r="JW36" s="245">
        <v>-2</v>
      </c>
      <c r="JX36">
        <f t="shared" si="105"/>
        <v>-1</v>
      </c>
      <c r="JY36">
        <f t="shared" si="77"/>
        <v>-1</v>
      </c>
      <c r="JZ36" s="218"/>
      <c r="KA36">
        <f t="shared" si="103"/>
        <v>0</v>
      </c>
      <c r="KB36">
        <f t="shared" si="78"/>
        <v>0</v>
      </c>
      <c r="KC36">
        <f t="shared" si="79"/>
        <v>0</v>
      </c>
      <c r="KD36">
        <f t="shared" si="80"/>
        <v>0</v>
      </c>
      <c r="KE36" s="254"/>
      <c r="KF36" s="206">
        <v>42515</v>
      </c>
      <c r="KG36">
        <v>60</v>
      </c>
      <c r="KH36" t="str">
        <f t="shared" si="64"/>
        <v>TRUE</v>
      </c>
      <c r="KI36">
        <f>VLOOKUP($A36,'FuturesInfo (3)'!$A$2:$V$80,22)</f>
        <v>0</v>
      </c>
      <c r="KJ36" s="257">
        <v>1</v>
      </c>
      <c r="KK36">
        <f t="shared" si="81"/>
        <v>0</v>
      </c>
      <c r="KL36" s="139">
        <f>VLOOKUP($A36,'FuturesInfo (3)'!$A$2:$O$80,15)*KI36</f>
        <v>0</v>
      </c>
      <c r="KM36" s="139">
        <f>VLOOKUP($A36,'FuturesInfo (3)'!$A$2:$O$80,15)*KK36</f>
        <v>0</v>
      </c>
      <c r="KN36" s="200">
        <f t="shared" si="82"/>
        <v>0</v>
      </c>
      <c r="KO36" s="200">
        <f t="shared" si="83"/>
        <v>0</v>
      </c>
      <c r="KP36" s="200">
        <f t="shared" si="84"/>
        <v>0</v>
      </c>
      <c r="KQ36" s="200">
        <f t="shared" si="85"/>
        <v>0</v>
      </c>
      <c r="KR36" s="200">
        <f t="shared" si="107"/>
        <v>0</v>
      </c>
      <c r="KT36">
        <f t="shared" si="87"/>
        <v>-1</v>
      </c>
      <c r="KU36" s="244"/>
      <c r="KV36" s="218"/>
      <c r="KW36" s="245"/>
      <c r="KX36">
        <f t="shared" si="106"/>
        <v>0</v>
      </c>
      <c r="KY36">
        <f t="shared" si="89"/>
        <v>0</v>
      </c>
      <c r="KZ36" s="218"/>
      <c r="LA36">
        <f t="shared" si="104"/>
        <v>1</v>
      </c>
      <c r="LB36">
        <f t="shared" si="90"/>
        <v>1</v>
      </c>
      <c r="LC36">
        <f t="shared" si="91"/>
        <v>1</v>
      </c>
      <c r="LD36">
        <f t="shared" si="92"/>
        <v>1</v>
      </c>
      <c r="LE36" s="254"/>
      <c r="LF36" s="206"/>
      <c r="LG36">
        <v>60</v>
      </c>
      <c r="LH36" t="str">
        <f t="shared" si="65"/>
        <v>FALSE</v>
      </c>
      <c r="LI36">
        <f>VLOOKUP($A36,'FuturesInfo (3)'!$A$2:$V$80,22)</f>
        <v>0</v>
      </c>
      <c r="LJ36" s="257"/>
      <c r="LK36">
        <f t="shared" si="93"/>
        <v>0</v>
      </c>
      <c r="LL36" s="139">
        <f>VLOOKUP($A36,'FuturesInfo (3)'!$A$2:$O$80,15)*LI36</f>
        <v>0</v>
      </c>
      <c r="LM36" s="139">
        <f>VLOOKUP($A36,'FuturesInfo (3)'!$A$2:$O$80,15)*LK36</f>
        <v>0</v>
      </c>
      <c r="LN36" s="200">
        <f t="shared" si="94"/>
        <v>0</v>
      </c>
      <c r="LO36" s="200">
        <f t="shared" si="95"/>
        <v>0</v>
      </c>
      <c r="LP36" s="200">
        <f t="shared" si="96"/>
        <v>0</v>
      </c>
      <c r="LQ36" s="200">
        <f t="shared" si="97"/>
        <v>0</v>
      </c>
      <c r="LR36" s="200">
        <f t="shared" si="108"/>
        <v>0</v>
      </c>
    </row>
    <row r="37" spans="1:330"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99"/>
        <v>0</v>
      </c>
      <c r="BH37">
        <v>-1</v>
      </c>
      <c r="BI37">
        <v>1</v>
      </c>
      <c r="BJ37">
        <f t="shared" si="66"/>
        <v>0</v>
      </c>
      <c r="BK37" s="1">
        <v>2.59361322743E-3</v>
      </c>
      <c r="BL37" s="2">
        <v>10</v>
      </c>
      <c r="BM37">
        <v>60</v>
      </c>
      <c r="BN37" t="str">
        <f t="shared" si="100"/>
        <v>TRUE</v>
      </c>
      <c r="BO37">
        <f>VLOOKUP($A37,'FuturesInfo (3)'!$A$2:$V$80,22)</f>
        <v>2</v>
      </c>
      <c r="BP37">
        <f t="shared" si="49"/>
        <v>2</v>
      </c>
      <c r="BQ37" s="139">
        <f>VLOOKUP($A37,'FuturesInfo (3)'!$A$2:$O$80,15)*BP37</f>
        <v>167741.0031</v>
      </c>
      <c r="BR37" s="145">
        <f t="shared" si="67"/>
        <v>-435.05528442253666</v>
      </c>
      <c r="BT37">
        <f t="shared" si="68"/>
        <v>-1</v>
      </c>
      <c r="BU37">
        <v>-1</v>
      </c>
      <c r="BV37">
        <v>-1</v>
      </c>
      <c r="BW37">
        <v>1</v>
      </c>
      <c r="BX37">
        <f t="shared" si="50"/>
        <v>0</v>
      </c>
      <c r="BY37">
        <f t="shared" si="51"/>
        <v>0</v>
      </c>
      <c r="BZ37" s="188">
        <v>1.6168148747E-3</v>
      </c>
      <c r="CA37" s="2">
        <v>10</v>
      </c>
      <c r="CB37">
        <v>60</v>
      </c>
      <c r="CC37" t="str">
        <f t="shared" si="52"/>
        <v>TRUE</v>
      </c>
      <c r="CD37">
        <f>VLOOKUP($A37,'FuturesInfo (3)'!$A$2:$V$80,22)</f>
        <v>2</v>
      </c>
      <c r="CE37">
        <f t="shared" si="53"/>
        <v>2</v>
      </c>
      <c r="CF37">
        <f t="shared" si="53"/>
        <v>2</v>
      </c>
      <c r="CG37" s="139">
        <f>VLOOKUP($A37,'FuturesInfo (3)'!$A$2:$O$80,15)*CE37</f>
        <v>167741.0031</v>
      </c>
      <c r="CH37" s="145">
        <f t="shared" si="54"/>
        <v>-271.20614890917881</v>
      </c>
      <c r="CI37" s="145">
        <f t="shared" si="69"/>
        <v>-271.20614890917881</v>
      </c>
      <c r="CK37">
        <f t="shared" si="55"/>
        <v>-1</v>
      </c>
      <c r="CL37">
        <v>-1</v>
      </c>
      <c r="CM37">
        <v>-1</v>
      </c>
      <c r="CN37">
        <v>1</v>
      </c>
      <c r="CO37">
        <f t="shared" si="101"/>
        <v>0</v>
      </c>
      <c r="CP37">
        <f t="shared" si="56"/>
        <v>0</v>
      </c>
      <c r="CQ37" s="1">
        <v>1.30750605327E-2</v>
      </c>
      <c r="CR37" s="2">
        <v>10</v>
      </c>
      <c r="CS37">
        <v>60</v>
      </c>
      <c r="CT37" t="str">
        <f t="shared" si="57"/>
        <v>TRUE</v>
      </c>
      <c r="CU37">
        <f>VLOOKUP($A37,'FuturesInfo (3)'!$A$2:$V$80,22)</f>
        <v>2</v>
      </c>
      <c r="CV37">
        <f t="shared" si="58"/>
        <v>3</v>
      </c>
      <c r="CW37">
        <f t="shared" si="70"/>
        <v>2</v>
      </c>
      <c r="CX37" s="139">
        <f>VLOOKUP($A37,'FuturesInfo (3)'!$A$2:$O$80,15)*CW37</f>
        <v>167741.0031</v>
      </c>
      <c r="CY37" s="200">
        <f t="shared" si="71"/>
        <v>-2193.2237693483185</v>
      </c>
      <c r="CZ37" s="200">
        <f t="shared" si="72"/>
        <v>-2193.2237693483185</v>
      </c>
      <c r="DB37">
        <f t="shared" si="59"/>
        <v>-1</v>
      </c>
      <c r="DC37">
        <v>1</v>
      </c>
      <c r="DD37">
        <v>-1</v>
      </c>
      <c r="DE37">
        <v>-1</v>
      </c>
      <c r="DF37">
        <f t="shared" si="102"/>
        <v>0</v>
      </c>
      <c r="DG37">
        <f t="shared" si="60"/>
        <v>1</v>
      </c>
      <c r="DH37" s="1">
        <v>-1.2746972593999999E-3</v>
      </c>
      <c r="DI37" s="2">
        <v>10</v>
      </c>
      <c r="DJ37">
        <v>60</v>
      </c>
      <c r="DK37" t="str">
        <f t="shared" si="61"/>
        <v>TRUE</v>
      </c>
      <c r="DL37">
        <f>VLOOKUP($A37,'FuturesInfo (3)'!$A$2:$V$80,22)</f>
        <v>2</v>
      </c>
      <c r="DM37">
        <f t="shared" si="62"/>
        <v>2</v>
      </c>
      <c r="DN37">
        <f t="shared" si="73"/>
        <v>2</v>
      </c>
      <c r="DO37" s="139">
        <f>VLOOKUP($A37,'FuturesInfo (3)'!$A$2:$O$80,15)*DN37</f>
        <v>167741.0031</v>
      </c>
      <c r="DP37" s="200">
        <f t="shared" si="63"/>
        <v>-213.81899694057691</v>
      </c>
      <c r="DQ37" s="200">
        <f t="shared" si="74"/>
        <v>213.81899694057691</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f t="shared" si="75"/>
        <v>-1</v>
      </c>
      <c r="JU37" s="244">
        <v>-1</v>
      </c>
      <c r="JV37" s="218">
        <v>-1</v>
      </c>
      <c r="JW37" s="245">
        <v>6</v>
      </c>
      <c r="JX37">
        <f t="shared" si="105"/>
        <v>1</v>
      </c>
      <c r="JY37">
        <f t="shared" si="77"/>
        <v>-1</v>
      </c>
      <c r="JZ37" s="218"/>
      <c r="KA37">
        <f t="shared" si="103"/>
        <v>0</v>
      </c>
      <c r="KB37">
        <f t="shared" si="78"/>
        <v>0</v>
      </c>
      <c r="KC37">
        <f t="shared" si="79"/>
        <v>0</v>
      </c>
      <c r="KD37">
        <f t="shared" si="80"/>
        <v>0</v>
      </c>
      <c r="KE37" s="253"/>
      <c r="KF37" s="206">
        <v>42509</v>
      </c>
      <c r="KG37">
        <v>60</v>
      </c>
      <c r="KH37" t="str">
        <f t="shared" si="64"/>
        <v>TRUE</v>
      </c>
      <c r="KI37">
        <f>VLOOKUP($A37,'FuturesInfo (3)'!$A$2:$V$80,22)</f>
        <v>2</v>
      </c>
      <c r="KJ37" s="257">
        <v>2</v>
      </c>
      <c r="KK37">
        <f t="shared" si="81"/>
        <v>3</v>
      </c>
      <c r="KL37" s="139">
        <f>VLOOKUP($A37,'FuturesInfo (3)'!$A$2:$O$80,15)*KI37</f>
        <v>167741.0031</v>
      </c>
      <c r="KM37" s="139">
        <f>VLOOKUP($A37,'FuturesInfo (3)'!$A$2:$O$80,15)*KK37</f>
        <v>251611.50465000002</v>
      </c>
      <c r="KN37" s="200">
        <f t="shared" si="82"/>
        <v>0</v>
      </c>
      <c r="KO37" s="200">
        <f t="shared" si="83"/>
        <v>0</v>
      </c>
      <c r="KP37" s="200">
        <f t="shared" si="84"/>
        <v>0</v>
      </c>
      <c r="KQ37" s="200">
        <f t="shared" si="85"/>
        <v>0</v>
      </c>
      <c r="KR37" s="200">
        <f t="shared" si="107"/>
        <v>0</v>
      </c>
      <c r="KT37">
        <f t="shared" si="87"/>
        <v>-1</v>
      </c>
      <c r="KU37" s="244"/>
      <c r="KV37" s="218"/>
      <c r="KW37" s="245"/>
      <c r="KX37">
        <f t="shared" si="106"/>
        <v>0</v>
      </c>
      <c r="KY37">
        <f t="shared" si="89"/>
        <v>0</v>
      </c>
      <c r="KZ37" s="218"/>
      <c r="LA37">
        <f t="shared" si="104"/>
        <v>1</v>
      </c>
      <c r="LB37">
        <f t="shared" si="90"/>
        <v>1</v>
      </c>
      <c r="LC37">
        <f t="shared" si="91"/>
        <v>1</v>
      </c>
      <c r="LD37">
        <f t="shared" si="92"/>
        <v>1</v>
      </c>
      <c r="LE37" s="253"/>
      <c r="LF37" s="206"/>
      <c r="LG37">
        <v>60</v>
      </c>
      <c r="LH37" t="str">
        <f t="shared" si="65"/>
        <v>FALSE</v>
      </c>
      <c r="LI37">
        <f>VLOOKUP($A37,'FuturesInfo (3)'!$A$2:$V$80,22)</f>
        <v>2</v>
      </c>
      <c r="LJ37" s="257"/>
      <c r="LK37">
        <f t="shared" si="93"/>
        <v>3</v>
      </c>
      <c r="LL37" s="139">
        <f>VLOOKUP($A37,'FuturesInfo (3)'!$A$2:$O$80,15)*LI37</f>
        <v>167741.0031</v>
      </c>
      <c r="LM37" s="139">
        <f>VLOOKUP($A37,'FuturesInfo (3)'!$A$2:$O$80,15)*LK37</f>
        <v>251611.50465000002</v>
      </c>
      <c r="LN37" s="200">
        <f t="shared" si="94"/>
        <v>0</v>
      </c>
      <c r="LO37" s="200">
        <f t="shared" si="95"/>
        <v>0</v>
      </c>
      <c r="LP37" s="200">
        <f t="shared" si="96"/>
        <v>0</v>
      </c>
      <c r="LQ37" s="200">
        <f t="shared" si="97"/>
        <v>0</v>
      </c>
      <c r="LR37" s="200">
        <f t="shared" si="108"/>
        <v>0</v>
      </c>
    </row>
    <row r="38" spans="1:330"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99"/>
        <v>0</v>
      </c>
      <c r="BH38">
        <v>1</v>
      </c>
      <c r="BI38">
        <v>1</v>
      </c>
      <c r="BJ38">
        <f t="shared" si="66"/>
        <v>1</v>
      </c>
      <c r="BK38" s="1">
        <v>2.4305274244499999E-3</v>
      </c>
      <c r="BL38" s="2">
        <v>10</v>
      </c>
      <c r="BM38">
        <v>60</v>
      </c>
      <c r="BN38" t="str">
        <f t="shared" si="100"/>
        <v>TRUE</v>
      </c>
      <c r="BO38">
        <f>VLOOKUP($A38,'FuturesInfo (3)'!$A$2:$V$80,22)</f>
        <v>3</v>
      </c>
      <c r="BP38">
        <f t="shared" si="49"/>
        <v>3</v>
      </c>
      <c r="BQ38" s="139">
        <f>VLOOKUP($A38,'FuturesInfo (3)'!$A$2:$O$80,15)*BP38</f>
        <v>538671.45090000005</v>
      </c>
      <c r="BR38" s="145">
        <f t="shared" si="67"/>
        <v>1309.2557341807217</v>
      </c>
      <c r="BT38">
        <f t="shared" si="68"/>
        <v>1</v>
      </c>
      <c r="BU38">
        <v>1</v>
      </c>
      <c r="BV38">
        <v>1</v>
      </c>
      <c r="BW38">
        <v>1</v>
      </c>
      <c r="BX38">
        <f t="shared" si="50"/>
        <v>1</v>
      </c>
      <c r="BY38">
        <f t="shared" si="51"/>
        <v>1</v>
      </c>
      <c r="BZ38" s="188">
        <v>6.0615857108199996E-3</v>
      </c>
      <c r="CA38" s="2">
        <v>10</v>
      </c>
      <c r="CB38">
        <v>60</v>
      </c>
      <c r="CC38" t="str">
        <f t="shared" si="52"/>
        <v>TRUE</v>
      </c>
      <c r="CD38">
        <f>VLOOKUP($A38,'FuturesInfo (3)'!$A$2:$V$80,22)</f>
        <v>3</v>
      </c>
      <c r="CE38">
        <f t="shared" si="53"/>
        <v>3</v>
      </c>
      <c r="CF38">
        <f t="shared" si="53"/>
        <v>3</v>
      </c>
      <c r="CG38" s="139">
        <f>VLOOKUP($A38,'FuturesInfo (3)'!$A$2:$O$80,15)*CE38</f>
        <v>538671.45090000005</v>
      </c>
      <c r="CH38" s="145">
        <f t="shared" si="54"/>
        <v>3265.2031696021172</v>
      </c>
      <c r="CI38" s="145">
        <f t="shared" si="69"/>
        <v>3265.2031696021172</v>
      </c>
      <c r="CK38">
        <f t="shared" si="55"/>
        <v>1</v>
      </c>
      <c r="CL38">
        <v>1</v>
      </c>
      <c r="CM38">
        <v>1</v>
      </c>
      <c r="CN38">
        <v>-1</v>
      </c>
      <c r="CO38">
        <f t="shared" si="101"/>
        <v>0</v>
      </c>
      <c r="CP38">
        <f t="shared" si="56"/>
        <v>0</v>
      </c>
      <c r="CQ38" s="1">
        <v>-4.8200514138800003E-4</v>
      </c>
      <c r="CR38" s="2">
        <v>10</v>
      </c>
      <c r="CS38">
        <v>60</v>
      </c>
      <c r="CT38" t="str">
        <f t="shared" si="57"/>
        <v>TRUE</v>
      </c>
      <c r="CU38">
        <f>VLOOKUP($A38,'FuturesInfo (3)'!$A$2:$V$80,22)</f>
        <v>3</v>
      </c>
      <c r="CV38">
        <f t="shared" si="58"/>
        <v>4</v>
      </c>
      <c r="CW38">
        <f t="shared" si="70"/>
        <v>3</v>
      </c>
      <c r="CX38" s="139">
        <f>VLOOKUP($A38,'FuturesInfo (3)'!$A$2:$O$80,15)*CW38</f>
        <v>538671.45090000005</v>
      </c>
      <c r="CY38" s="200">
        <f t="shared" si="71"/>
        <v>-259.64240885273364</v>
      </c>
      <c r="CZ38" s="200">
        <f t="shared" si="72"/>
        <v>-259.64240885273364</v>
      </c>
      <c r="DB38">
        <f t="shared" si="59"/>
        <v>1</v>
      </c>
      <c r="DC38">
        <v>-1</v>
      </c>
      <c r="DD38">
        <v>1</v>
      </c>
      <c r="DE38">
        <v>1</v>
      </c>
      <c r="DF38">
        <f t="shared" si="102"/>
        <v>0</v>
      </c>
      <c r="DG38">
        <f t="shared" si="60"/>
        <v>1</v>
      </c>
      <c r="DH38" s="1">
        <v>1.84857739913E-3</v>
      </c>
      <c r="DI38" s="2">
        <v>10</v>
      </c>
      <c r="DJ38">
        <v>60</v>
      </c>
      <c r="DK38" t="str">
        <f t="shared" si="61"/>
        <v>TRUE</v>
      </c>
      <c r="DL38">
        <f>VLOOKUP($A38,'FuturesInfo (3)'!$A$2:$V$80,22)</f>
        <v>3</v>
      </c>
      <c r="DM38">
        <f t="shared" si="62"/>
        <v>2</v>
      </c>
      <c r="DN38">
        <f t="shared" si="73"/>
        <v>3</v>
      </c>
      <c r="DO38" s="139">
        <f>VLOOKUP($A38,'FuturesInfo (3)'!$A$2:$O$80,15)*DN38</f>
        <v>538671.45090000005</v>
      </c>
      <c r="DP38" s="200">
        <f t="shared" si="63"/>
        <v>-995.77586969030563</v>
      </c>
      <c r="DQ38" s="200">
        <f t="shared" si="74"/>
        <v>995.77586969030563</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f t="shared" si="75"/>
        <v>1</v>
      </c>
      <c r="JU38" s="244">
        <v>1</v>
      </c>
      <c r="JV38" s="218">
        <v>-1</v>
      </c>
      <c r="JW38" s="245">
        <v>-1</v>
      </c>
      <c r="JX38">
        <f t="shared" si="105"/>
        <v>1</v>
      </c>
      <c r="JY38">
        <f t="shared" si="77"/>
        <v>1</v>
      </c>
      <c r="JZ38" s="218"/>
      <c r="KA38">
        <f t="shared" si="103"/>
        <v>0</v>
      </c>
      <c r="KB38">
        <f t="shared" si="78"/>
        <v>0</v>
      </c>
      <c r="KC38">
        <f t="shared" si="79"/>
        <v>0</v>
      </c>
      <c r="KD38">
        <f t="shared" si="80"/>
        <v>0</v>
      </c>
      <c r="KE38" s="253"/>
      <c r="KF38" s="206">
        <v>42486</v>
      </c>
      <c r="KG38">
        <v>60</v>
      </c>
      <c r="KH38" t="str">
        <f t="shared" si="64"/>
        <v>TRUE</v>
      </c>
      <c r="KI38">
        <f>VLOOKUP($A38,'FuturesInfo (3)'!$A$2:$V$80,22)</f>
        <v>3</v>
      </c>
      <c r="KJ38" s="257">
        <v>2</v>
      </c>
      <c r="KK38">
        <f t="shared" si="81"/>
        <v>4</v>
      </c>
      <c r="KL38" s="139">
        <f>VLOOKUP($A38,'FuturesInfo (3)'!$A$2:$O$80,15)*KI38</f>
        <v>538671.45090000005</v>
      </c>
      <c r="KM38" s="139">
        <f>VLOOKUP($A38,'FuturesInfo (3)'!$A$2:$O$80,15)*KK38</f>
        <v>718228.60120000003</v>
      </c>
      <c r="KN38" s="200">
        <f t="shared" si="82"/>
        <v>0</v>
      </c>
      <c r="KO38" s="200">
        <f t="shared" si="83"/>
        <v>0</v>
      </c>
      <c r="KP38" s="200">
        <f t="shared" si="84"/>
        <v>0</v>
      </c>
      <c r="KQ38" s="200">
        <f t="shared" si="85"/>
        <v>0</v>
      </c>
      <c r="KR38" s="200">
        <f t="shared" si="107"/>
        <v>0</v>
      </c>
      <c r="KT38">
        <f t="shared" si="87"/>
        <v>1</v>
      </c>
      <c r="KU38" s="244"/>
      <c r="KV38" s="218"/>
      <c r="KW38" s="245"/>
      <c r="KX38">
        <f t="shared" si="106"/>
        <v>0</v>
      </c>
      <c r="KY38">
        <f t="shared" si="89"/>
        <v>0</v>
      </c>
      <c r="KZ38" s="218"/>
      <c r="LA38">
        <f t="shared" si="104"/>
        <v>1</v>
      </c>
      <c r="LB38">
        <f t="shared" si="90"/>
        <v>1</v>
      </c>
      <c r="LC38">
        <f t="shared" si="91"/>
        <v>1</v>
      </c>
      <c r="LD38">
        <f t="shared" si="92"/>
        <v>1</v>
      </c>
      <c r="LE38" s="253"/>
      <c r="LF38" s="206"/>
      <c r="LG38">
        <v>60</v>
      </c>
      <c r="LH38" t="str">
        <f t="shared" si="65"/>
        <v>FALSE</v>
      </c>
      <c r="LI38">
        <f>VLOOKUP($A38,'FuturesInfo (3)'!$A$2:$V$80,22)</f>
        <v>3</v>
      </c>
      <c r="LJ38" s="257"/>
      <c r="LK38">
        <f t="shared" si="93"/>
        <v>4</v>
      </c>
      <c r="LL38" s="139">
        <f>VLOOKUP($A38,'FuturesInfo (3)'!$A$2:$O$80,15)*LI38</f>
        <v>538671.45090000005</v>
      </c>
      <c r="LM38" s="139">
        <f>VLOOKUP($A38,'FuturesInfo (3)'!$A$2:$O$80,15)*LK38</f>
        <v>718228.60120000003</v>
      </c>
      <c r="LN38" s="200">
        <f t="shared" si="94"/>
        <v>0</v>
      </c>
      <c r="LO38" s="200">
        <f t="shared" si="95"/>
        <v>0</v>
      </c>
      <c r="LP38" s="200">
        <f t="shared" si="96"/>
        <v>0</v>
      </c>
      <c r="LQ38" s="200">
        <f t="shared" si="97"/>
        <v>0</v>
      </c>
      <c r="LR38" s="200">
        <f t="shared" si="108"/>
        <v>0</v>
      </c>
    </row>
    <row r="39" spans="1:330"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99"/>
        <v>0</v>
      </c>
      <c r="BH39">
        <v>1</v>
      </c>
      <c r="BI39">
        <v>1</v>
      </c>
      <c r="BJ39">
        <f t="shared" si="66"/>
        <v>1</v>
      </c>
      <c r="BK39" s="1">
        <v>2.0116676724999999E-4</v>
      </c>
      <c r="BL39" s="2">
        <v>10</v>
      </c>
      <c r="BM39">
        <v>60</v>
      </c>
      <c r="BN39" t="str">
        <f t="shared" si="100"/>
        <v>TRUE</v>
      </c>
      <c r="BO39">
        <f>VLOOKUP($A39,'FuturesInfo (3)'!$A$2:$V$80,22)</f>
        <v>0</v>
      </c>
      <c r="BP39">
        <f t="shared" si="49"/>
        <v>0</v>
      </c>
      <c r="BQ39" s="139">
        <f>VLOOKUP($A39,'FuturesInfo (3)'!$A$2:$O$80,15)*BP39</f>
        <v>0</v>
      </c>
      <c r="BR39" s="145">
        <f t="shared" si="67"/>
        <v>0</v>
      </c>
      <c r="BT39">
        <f t="shared" si="68"/>
        <v>1</v>
      </c>
      <c r="BU39">
        <v>1</v>
      </c>
      <c r="BV39">
        <v>1</v>
      </c>
      <c r="BW39">
        <v>1</v>
      </c>
      <c r="BX39">
        <f t="shared" si="50"/>
        <v>1</v>
      </c>
      <c r="BY39">
        <f t="shared" si="51"/>
        <v>1</v>
      </c>
      <c r="BZ39" s="188">
        <v>2.0112630732100001E-4</v>
      </c>
      <c r="CA39" s="2">
        <v>10</v>
      </c>
      <c r="CB39">
        <v>60</v>
      </c>
      <c r="CC39" t="str">
        <f t="shared" si="52"/>
        <v>TRUE</v>
      </c>
      <c r="CD39">
        <f>VLOOKUP($A39,'FuturesInfo (3)'!$A$2:$V$80,22)</f>
        <v>0</v>
      </c>
      <c r="CE39">
        <f t="shared" si="53"/>
        <v>0</v>
      </c>
      <c r="CF39">
        <f t="shared" si="53"/>
        <v>0</v>
      </c>
      <c r="CG39" s="139">
        <f>VLOOKUP($A39,'FuturesInfo (3)'!$A$2:$O$80,15)*CE39</f>
        <v>0</v>
      </c>
      <c r="CH39" s="145">
        <f t="shared" si="54"/>
        <v>0</v>
      </c>
      <c r="CI39" s="145">
        <f t="shared" si="69"/>
        <v>0</v>
      </c>
      <c r="CK39">
        <f t="shared" si="55"/>
        <v>1</v>
      </c>
      <c r="CL39">
        <v>1</v>
      </c>
      <c r="CM39">
        <v>1</v>
      </c>
      <c r="CN39">
        <v>1</v>
      </c>
      <c r="CO39">
        <f t="shared" si="101"/>
        <v>1</v>
      </c>
      <c r="CP39">
        <f t="shared" si="56"/>
        <v>1</v>
      </c>
      <c r="CQ39" s="1">
        <v>1.00542931832E-4</v>
      </c>
      <c r="CR39" s="2">
        <v>10</v>
      </c>
      <c r="CS39">
        <v>60</v>
      </c>
      <c r="CT39" t="str">
        <f t="shared" si="57"/>
        <v>TRUE</v>
      </c>
      <c r="CU39">
        <f>VLOOKUP($A39,'FuturesInfo (3)'!$A$2:$V$80,22)</f>
        <v>0</v>
      </c>
      <c r="CV39">
        <f t="shared" si="58"/>
        <v>0</v>
      </c>
      <c r="CW39">
        <f t="shared" si="70"/>
        <v>0</v>
      </c>
      <c r="CX39" s="139">
        <f>VLOOKUP($A39,'FuturesInfo (3)'!$A$2:$O$80,15)*CW39</f>
        <v>0</v>
      </c>
      <c r="CY39" s="200">
        <f t="shared" si="71"/>
        <v>0</v>
      </c>
      <c r="CZ39" s="200">
        <f t="shared" si="72"/>
        <v>0</v>
      </c>
      <c r="DB39">
        <f t="shared" si="59"/>
        <v>1</v>
      </c>
      <c r="DC39">
        <v>1</v>
      </c>
      <c r="DD39">
        <v>1</v>
      </c>
      <c r="DE39">
        <v>1</v>
      </c>
      <c r="DF39">
        <f t="shared" si="102"/>
        <v>1</v>
      </c>
      <c r="DG39">
        <f t="shared" si="60"/>
        <v>1</v>
      </c>
      <c r="DH39" s="1">
        <v>0</v>
      </c>
      <c r="DI39" s="2">
        <v>10</v>
      </c>
      <c r="DJ39">
        <v>60</v>
      </c>
      <c r="DK39" t="str">
        <f t="shared" si="61"/>
        <v>TRUE</v>
      </c>
      <c r="DL39">
        <f>VLOOKUP($A39,'FuturesInfo (3)'!$A$2:$V$80,22)</f>
        <v>0</v>
      </c>
      <c r="DM39">
        <f t="shared" si="62"/>
        <v>0</v>
      </c>
      <c r="DN39">
        <f t="shared" si="73"/>
        <v>0</v>
      </c>
      <c r="DO39" s="139">
        <f>VLOOKUP($A39,'FuturesInfo (3)'!$A$2:$O$80,15)*DN39</f>
        <v>0</v>
      </c>
      <c r="DP39" s="200">
        <f t="shared" si="63"/>
        <v>0</v>
      </c>
      <c r="DQ39" s="200">
        <f t="shared" si="74"/>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f t="shared" si="75"/>
        <v>1</v>
      </c>
      <c r="JU39" s="244">
        <v>1</v>
      </c>
      <c r="JV39" s="218">
        <v>1</v>
      </c>
      <c r="JW39" s="245">
        <v>-26</v>
      </c>
      <c r="JX39">
        <f t="shared" si="105"/>
        <v>-1</v>
      </c>
      <c r="JY39">
        <f t="shared" si="77"/>
        <v>-1</v>
      </c>
      <c r="JZ39" s="218"/>
      <c r="KA39">
        <f t="shared" si="103"/>
        <v>0</v>
      </c>
      <c r="KB39">
        <f t="shared" si="78"/>
        <v>0</v>
      </c>
      <c r="KC39">
        <f t="shared" si="79"/>
        <v>0</v>
      </c>
      <c r="KD39">
        <f t="shared" si="80"/>
        <v>0</v>
      </c>
      <c r="KE39" s="253"/>
      <c r="KF39" s="206">
        <v>42500</v>
      </c>
      <c r="KG39">
        <v>60</v>
      </c>
      <c r="KH39" t="str">
        <f t="shared" si="64"/>
        <v>TRUE</v>
      </c>
      <c r="KI39">
        <f>VLOOKUP($A39,'FuturesInfo (3)'!$A$2:$V$80,22)</f>
        <v>0</v>
      </c>
      <c r="KJ39" s="257">
        <v>2</v>
      </c>
      <c r="KK39">
        <f t="shared" si="81"/>
        <v>0</v>
      </c>
      <c r="KL39" s="139">
        <f>VLOOKUP($A39,'FuturesInfo (3)'!$A$2:$O$80,15)*KI39</f>
        <v>0</v>
      </c>
      <c r="KM39" s="139">
        <f>VLOOKUP($A39,'FuturesInfo (3)'!$A$2:$O$80,15)*KK39</f>
        <v>0</v>
      </c>
      <c r="KN39" s="200">
        <f t="shared" si="82"/>
        <v>0</v>
      </c>
      <c r="KO39" s="200">
        <f t="shared" si="83"/>
        <v>0</v>
      </c>
      <c r="KP39" s="200">
        <f t="shared" si="84"/>
        <v>0</v>
      </c>
      <c r="KQ39" s="200">
        <f t="shared" si="85"/>
        <v>0</v>
      </c>
      <c r="KR39" s="200">
        <f t="shared" si="107"/>
        <v>0</v>
      </c>
      <c r="KT39">
        <f t="shared" si="87"/>
        <v>1</v>
      </c>
      <c r="KU39" s="244"/>
      <c r="KV39" s="218"/>
      <c r="KW39" s="245"/>
      <c r="KX39">
        <f t="shared" si="106"/>
        <v>0</v>
      </c>
      <c r="KY39">
        <f t="shared" si="89"/>
        <v>0</v>
      </c>
      <c r="KZ39" s="218"/>
      <c r="LA39">
        <f t="shared" si="104"/>
        <v>1</v>
      </c>
      <c r="LB39">
        <f t="shared" si="90"/>
        <v>1</v>
      </c>
      <c r="LC39">
        <f t="shared" si="91"/>
        <v>1</v>
      </c>
      <c r="LD39">
        <f t="shared" si="92"/>
        <v>1</v>
      </c>
      <c r="LE39" s="253"/>
      <c r="LF39" s="206"/>
      <c r="LG39">
        <v>60</v>
      </c>
      <c r="LH39" t="str">
        <f t="shared" si="65"/>
        <v>FALSE</v>
      </c>
      <c r="LI39">
        <f>VLOOKUP($A39,'FuturesInfo (3)'!$A$2:$V$80,22)</f>
        <v>0</v>
      </c>
      <c r="LJ39" s="257"/>
      <c r="LK39">
        <f t="shared" si="93"/>
        <v>0</v>
      </c>
      <c r="LL39" s="139">
        <f>VLOOKUP($A39,'FuturesInfo (3)'!$A$2:$O$80,15)*LI39</f>
        <v>0</v>
      </c>
      <c r="LM39" s="139">
        <f>VLOOKUP($A39,'FuturesInfo (3)'!$A$2:$O$80,15)*LK39</f>
        <v>0</v>
      </c>
      <c r="LN39" s="200">
        <f t="shared" si="94"/>
        <v>0</v>
      </c>
      <c r="LO39" s="200">
        <f t="shared" si="95"/>
        <v>0</v>
      </c>
      <c r="LP39" s="200">
        <f t="shared" si="96"/>
        <v>0</v>
      </c>
      <c r="LQ39" s="200">
        <f t="shared" si="97"/>
        <v>0</v>
      </c>
      <c r="LR39" s="200">
        <f t="shared" si="108"/>
        <v>0</v>
      </c>
    </row>
    <row r="40" spans="1:330"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99"/>
        <v>0</v>
      </c>
      <c r="BH40">
        <v>-1</v>
      </c>
      <c r="BI40">
        <v>1</v>
      </c>
      <c r="BJ40">
        <f t="shared" si="66"/>
        <v>0</v>
      </c>
      <c r="BK40" s="1">
        <v>1.36754363115E-3</v>
      </c>
      <c r="BL40" s="2">
        <v>10</v>
      </c>
      <c r="BM40">
        <v>60</v>
      </c>
      <c r="BN40" t="str">
        <f t="shared" si="100"/>
        <v>TRUE</v>
      </c>
      <c r="BO40">
        <f>VLOOKUP($A40,'FuturesInfo (3)'!$A$2:$V$80,22)</f>
        <v>7</v>
      </c>
      <c r="BP40">
        <f t="shared" si="49"/>
        <v>7</v>
      </c>
      <c r="BQ40" s="139">
        <f>VLOOKUP($A40,'FuturesInfo (3)'!$A$2:$O$80,15)*BP40</f>
        <v>851976.5625</v>
      </c>
      <c r="BR40" s="145">
        <f t="shared" si="67"/>
        <v>-1165.1151219359449</v>
      </c>
      <c r="BT40">
        <f t="shared" si="68"/>
        <v>-1</v>
      </c>
      <c r="BU40">
        <v>1</v>
      </c>
      <c r="BV40">
        <v>1</v>
      </c>
      <c r="BW40">
        <v>1</v>
      </c>
      <c r="BX40">
        <f t="shared" si="50"/>
        <v>1</v>
      </c>
      <c r="BY40">
        <f t="shared" si="51"/>
        <v>1</v>
      </c>
      <c r="BZ40" s="188">
        <v>5.6578006113000004E-3</v>
      </c>
      <c r="CA40" s="2">
        <v>10</v>
      </c>
      <c r="CB40">
        <v>60</v>
      </c>
      <c r="CC40" t="str">
        <f t="shared" si="52"/>
        <v>TRUE</v>
      </c>
      <c r="CD40">
        <f>VLOOKUP($A40,'FuturesInfo (3)'!$A$2:$V$80,22)</f>
        <v>7</v>
      </c>
      <c r="CE40">
        <f t="shared" si="53"/>
        <v>7</v>
      </c>
      <c r="CF40">
        <f t="shared" si="53"/>
        <v>7</v>
      </c>
      <c r="CG40" s="139">
        <f>VLOOKUP($A40,'FuturesInfo (3)'!$A$2:$O$80,15)*CE40</f>
        <v>851976.5625</v>
      </c>
      <c r="CH40" s="145">
        <f t="shared" si="54"/>
        <v>4820.3135161257733</v>
      </c>
      <c r="CI40" s="145">
        <f t="shared" si="69"/>
        <v>4820.3135161257733</v>
      </c>
      <c r="CK40">
        <f t="shared" si="55"/>
        <v>1</v>
      </c>
      <c r="CL40">
        <v>-1</v>
      </c>
      <c r="CM40">
        <v>1</v>
      </c>
      <c r="CN40">
        <v>-1</v>
      </c>
      <c r="CO40">
        <f t="shared" si="101"/>
        <v>1</v>
      </c>
      <c r="CP40">
        <f t="shared" si="56"/>
        <v>0</v>
      </c>
      <c r="CQ40" s="1">
        <v>-1.93998965339E-4</v>
      </c>
      <c r="CR40" s="2">
        <v>10</v>
      </c>
      <c r="CS40">
        <v>60</v>
      </c>
      <c r="CT40" t="str">
        <f t="shared" si="57"/>
        <v>TRUE</v>
      </c>
      <c r="CU40">
        <f>VLOOKUP($A40,'FuturesInfo (3)'!$A$2:$V$80,22)</f>
        <v>7</v>
      </c>
      <c r="CV40">
        <f t="shared" si="58"/>
        <v>5</v>
      </c>
      <c r="CW40">
        <f t="shared" si="70"/>
        <v>7</v>
      </c>
      <c r="CX40" s="139">
        <f>VLOOKUP($A40,'FuturesInfo (3)'!$A$2:$O$80,15)*CW40</f>
        <v>851976.5625</v>
      </c>
      <c r="CY40" s="200">
        <f t="shared" si="71"/>
        <v>165.28257161807787</v>
      </c>
      <c r="CZ40" s="200">
        <f t="shared" si="72"/>
        <v>-165.28257161807787</v>
      </c>
      <c r="DB40">
        <f t="shared" si="59"/>
        <v>-1</v>
      </c>
      <c r="DC40">
        <v>1</v>
      </c>
      <c r="DD40">
        <v>1</v>
      </c>
      <c r="DE40">
        <v>1</v>
      </c>
      <c r="DF40">
        <f t="shared" si="102"/>
        <v>1</v>
      </c>
      <c r="DG40">
        <f t="shared" si="60"/>
        <v>1</v>
      </c>
      <c r="DH40" s="1">
        <v>5.1743095530699999E-4</v>
      </c>
      <c r="DI40" s="2">
        <v>10</v>
      </c>
      <c r="DJ40">
        <v>60</v>
      </c>
      <c r="DK40" t="str">
        <f t="shared" si="61"/>
        <v>TRUE</v>
      </c>
      <c r="DL40">
        <f>VLOOKUP($A40,'FuturesInfo (3)'!$A$2:$V$80,22)</f>
        <v>7</v>
      </c>
      <c r="DM40">
        <f t="shared" si="62"/>
        <v>9</v>
      </c>
      <c r="DN40">
        <f t="shared" si="73"/>
        <v>7</v>
      </c>
      <c r="DO40" s="139">
        <f>VLOOKUP($A40,'FuturesInfo (3)'!$A$2:$O$80,15)*DN40</f>
        <v>851976.5625</v>
      </c>
      <c r="DP40" s="200">
        <f t="shared" si="63"/>
        <v>440.839046633549</v>
      </c>
      <c r="DQ40" s="200">
        <f t="shared" si="74"/>
        <v>440.839046633549</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f t="shared" si="75"/>
        <v>1</v>
      </c>
      <c r="JU40" s="244">
        <v>1</v>
      </c>
      <c r="JV40" s="218">
        <v>1</v>
      </c>
      <c r="JW40" s="245">
        <v>20</v>
      </c>
      <c r="JX40">
        <f t="shared" si="105"/>
        <v>-1</v>
      </c>
      <c r="JY40">
        <f t="shared" si="77"/>
        <v>1</v>
      </c>
      <c r="JZ40" s="218"/>
      <c r="KA40">
        <f t="shared" si="103"/>
        <v>0</v>
      </c>
      <c r="KB40">
        <f t="shared" si="78"/>
        <v>0</v>
      </c>
      <c r="KC40">
        <f t="shared" si="79"/>
        <v>0</v>
      </c>
      <c r="KD40">
        <f t="shared" si="80"/>
        <v>0</v>
      </c>
      <c r="KE40" s="253"/>
      <c r="KF40" s="206">
        <v>42508</v>
      </c>
      <c r="KG40">
        <v>60</v>
      </c>
      <c r="KH40" t="str">
        <f t="shared" si="64"/>
        <v>TRUE</v>
      </c>
      <c r="KI40">
        <f>VLOOKUP($A40,'FuturesInfo (3)'!$A$2:$V$80,22)</f>
        <v>7</v>
      </c>
      <c r="KJ40" s="257">
        <v>2</v>
      </c>
      <c r="KK40">
        <f t="shared" si="81"/>
        <v>9</v>
      </c>
      <c r="KL40" s="139">
        <f>VLOOKUP($A40,'FuturesInfo (3)'!$A$2:$O$80,15)*KI40</f>
        <v>851976.5625</v>
      </c>
      <c r="KM40" s="139">
        <f>VLOOKUP($A40,'FuturesInfo (3)'!$A$2:$O$80,15)*KK40</f>
        <v>1095398.4375</v>
      </c>
      <c r="KN40" s="200">
        <f t="shared" si="82"/>
        <v>0</v>
      </c>
      <c r="KO40" s="200">
        <f t="shared" si="83"/>
        <v>0</v>
      </c>
      <c r="KP40" s="200">
        <f t="shared" si="84"/>
        <v>0</v>
      </c>
      <c r="KQ40" s="200">
        <f t="shared" si="85"/>
        <v>0</v>
      </c>
      <c r="KR40" s="200">
        <f t="shared" si="107"/>
        <v>0</v>
      </c>
      <c r="KT40">
        <f t="shared" si="87"/>
        <v>1</v>
      </c>
      <c r="KU40" s="244"/>
      <c r="KV40" s="218"/>
      <c r="KW40" s="245"/>
      <c r="KX40">
        <f t="shared" si="106"/>
        <v>0</v>
      </c>
      <c r="KY40">
        <f t="shared" si="89"/>
        <v>0</v>
      </c>
      <c r="KZ40" s="218"/>
      <c r="LA40">
        <f t="shared" si="104"/>
        <v>1</v>
      </c>
      <c r="LB40">
        <f t="shared" si="90"/>
        <v>1</v>
      </c>
      <c r="LC40">
        <f t="shared" si="91"/>
        <v>1</v>
      </c>
      <c r="LD40">
        <f t="shared" si="92"/>
        <v>1</v>
      </c>
      <c r="LE40" s="253"/>
      <c r="LF40" s="206"/>
      <c r="LG40">
        <v>60</v>
      </c>
      <c r="LH40" t="str">
        <f t="shared" si="65"/>
        <v>FALSE</v>
      </c>
      <c r="LI40">
        <f>VLOOKUP($A40,'FuturesInfo (3)'!$A$2:$V$80,22)</f>
        <v>7</v>
      </c>
      <c r="LJ40" s="257"/>
      <c r="LK40">
        <f t="shared" si="93"/>
        <v>9</v>
      </c>
      <c r="LL40" s="139">
        <f>VLOOKUP($A40,'FuturesInfo (3)'!$A$2:$O$80,15)*LI40</f>
        <v>851976.5625</v>
      </c>
      <c r="LM40" s="139">
        <f>VLOOKUP($A40,'FuturesInfo (3)'!$A$2:$O$80,15)*LK40</f>
        <v>1095398.4375</v>
      </c>
      <c r="LN40" s="200">
        <f t="shared" si="94"/>
        <v>0</v>
      </c>
      <c r="LO40" s="200">
        <f t="shared" si="95"/>
        <v>0</v>
      </c>
      <c r="LP40" s="200">
        <f t="shared" si="96"/>
        <v>0</v>
      </c>
      <c r="LQ40" s="200">
        <f t="shared" si="97"/>
        <v>0</v>
      </c>
      <c r="LR40" s="200">
        <f t="shared" si="108"/>
        <v>0</v>
      </c>
    </row>
    <row r="41" spans="1:330"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99"/>
        <v>0</v>
      </c>
      <c r="BH41">
        <v>-1</v>
      </c>
      <c r="BI41">
        <v>-1</v>
      </c>
      <c r="BJ41">
        <f t="shared" si="66"/>
        <v>1</v>
      </c>
      <c r="BK41" s="1">
        <v>-1.7288219313400001E-3</v>
      </c>
      <c r="BL41" s="2">
        <v>10</v>
      </c>
      <c r="BM41">
        <v>60</v>
      </c>
      <c r="BN41" t="str">
        <f t="shared" si="100"/>
        <v>TRUE</v>
      </c>
      <c r="BO41">
        <f>VLOOKUP($A41,'FuturesInfo (3)'!$A$2:$V$80,22)</f>
        <v>1</v>
      </c>
      <c r="BP41">
        <f t="shared" ref="BP41:BP83" si="122">BO41</f>
        <v>1</v>
      </c>
      <c r="BQ41" s="139">
        <f>VLOOKUP($A41,'FuturesInfo (3)'!$A$2:$O$80,15)*BP41</f>
        <v>129840.00000000001</v>
      </c>
      <c r="BR41" s="145">
        <f t="shared" si="67"/>
        <v>224.47023956518564</v>
      </c>
      <c r="BT41">
        <f t="shared" si="68"/>
        <v>-1</v>
      </c>
      <c r="BU41">
        <v>-1</v>
      </c>
      <c r="BV41">
        <v>1</v>
      </c>
      <c r="BW41">
        <v>1</v>
      </c>
      <c r="BX41">
        <f t="shared" si="50"/>
        <v>0</v>
      </c>
      <c r="BY41">
        <f t="shared" si="51"/>
        <v>1</v>
      </c>
      <c r="BZ41" s="188">
        <v>2.49876298862E-2</v>
      </c>
      <c r="CA41" s="2">
        <v>10</v>
      </c>
      <c r="CB41">
        <v>60</v>
      </c>
      <c r="CC41" t="str">
        <f t="shared" si="52"/>
        <v>TRUE</v>
      </c>
      <c r="CD41">
        <f>VLOOKUP($A41,'FuturesInfo (3)'!$A$2:$V$80,22)</f>
        <v>1</v>
      </c>
      <c r="CE41">
        <f t="shared" si="53"/>
        <v>1</v>
      </c>
      <c r="CF41">
        <f t="shared" si="53"/>
        <v>1</v>
      </c>
      <c r="CG41" s="139">
        <f>VLOOKUP($A41,'FuturesInfo (3)'!$A$2:$O$80,15)*CE41</f>
        <v>129840.00000000001</v>
      </c>
      <c r="CH41" s="145">
        <f t="shared" si="54"/>
        <v>-3244.3938644242085</v>
      </c>
      <c r="CI41" s="145">
        <f t="shared" si="69"/>
        <v>3244.3938644242085</v>
      </c>
      <c r="CK41">
        <f t="shared" si="55"/>
        <v>-1</v>
      </c>
      <c r="CL41">
        <v>1</v>
      </c>
      <c r="CM41">
        <v>1</v>
      </c>
      <c r="CN41">
        <v>1</v>
      </c>
      <c r="CO41">
        <f t="shared" si="101"/>
        <v>1</v>
      </c>
      <c r="CP41">
        <f t="shared" si="56"/>
        <v>1</v>
      </c>
      <c r="CQ41" s="1">
        <v>3.6205648081100001E-3</v>
      </c>
      <c r="CR41" s="2">
        <v>10</v>
      </c>
      <c r="CS41">
        <v>60</v>
      </c>
      <c r="CT41" t="str">
        <f t="shared" si="57"/>
        <v>TRUE</v>
      </c>
      <c r="CU41">
        <f>VLOOKUP($A41,'FuturesInfo (3)'!$A$2:$V$80,22)</f>
        <v>1</v>
      </c>
      <c r="CV41">
        <f t="shared" si="58"/>
        <v>1</v>
      </c>
      <c r="CW41">
        <f t="shared" si="70"/>
        <v>1</v>
      </c>
      <c r="CX41" s="139">
        <f>VLOOKUP($A41,'FuturesInfo (3)'!$A$2:$O$80,15)*CW41</f>
        <v>129840.00000000001</v>
      </c>
      <c r="CY41" s="200">
        <f t="shared" si="71"/>
        <v>470.09413468500247</v>
      </c>
      <c r="CZ41" s="200">
        <f t="shared" si="72"/>
        <v>470.09413468500247</v>
      </c>
      <c r="DB41">
        <f t="shared" si="59"/>
        <v>1</v>
      </c>
      <c r="DC41">
        <v>1</v>
      </c>
      <c r="DD41">
        <v>1</v>
      </c>
      <c r="DE41">
        <v>-1</v>
      </c>
      <c r="DF41">
        <f t="shared" si="102"/>
        <v>0</v>
      </c>
      <c r="DG41">
        <f t="shared" si="60"/>
        <v>0</v>
      </c>
      <c r="DH41" s="1">
        <v>-3.2066698733399998E-4</v>
      </c>
      <c r="DI41" s="2">
        <v>10</v>
      </c>
      <c r="DJ41">
        <v>60</v>
      </c>
      <c r="DK41" t="str">
        <f t="shared" si="61"/>
        <v>TRUE</v>
      </c>
      <c r="DL41">
        <f>VLOOKUP($A41,'FuturesInfo (3)'!$A$2:$V$80,22)</f>
        <v>1</v>
      </c>
      <c r="DM41">
        <f t="shared" si="62"/>
        <v>1</v>
      </c>
      <c r="DN41">
        <f t="shared" si="73"/>
        <v>1</v>
      </c>
      <c r="DO41" s="139">
        <f>VLOOKUP($A41,'FuturesInfo (3)'!$A$2:$O$80,15)*DN41</f>
        <v>129840.00000000001</v>
      </c>
      <c r="DP41" s="200">
        <f t="shared" si="63"/>
        <v>-41.635401635446563</v>
      </c>
      <c r="DQ41" s="200">
        <f t="shared" si="74"/>
        <v>-41.635401635446563</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f t="shared" si="75"/>
        <v>-1</v>
      </c>
      <c r="JU41" s="244">
        <v>-1</v>
      </c>
      <c r="JV41" s="218">
        <v>-1</v>
      </c>
      <c r="JW41" s="245">
        <v>3</v>
      </c>
      <c r="JX41">
        <f t="shared" si="105"/>
        <v>1</v>
      </c>
      <c r="JY41">
        <f t="shared" si="77"/>
        <v>-1</v>
      </c>
      <c r="JZ41" s="218"/>
      <c r="KA41">
        <f t="shared" si="103"/>
        <v>0</v>
      </c>
      <c r="KB41">
        <f t="shared" si="78"/>
        <v>0</v>
      </c>
      <c r="KC41">
        <f t="shared" si="79"/>
        <v>0</v>
      </c>
      <c r="KD41">
        <f t="shared" si="80"/>
        <v>0</v>
      </c>
      <c r="KE41" s="253"/>
      <c r="KF41" s="206">
        <v>42494</v>
      </c>
      <c r="KG41">
        <v>60</v>
      </c>
      <c r="KH41" t="str">
        <f t="shared" si="64"/>
        <v>TRUE</v>
      </c>
      <c r="KI41">
        <f>VLOOKUP($A41,'FuturesInfo (3)'!$A$2:$V$80,22)</f>
        <v>1</v>
      </c>
      <c r="KJ41" s="257">
        <v>1</v>
      </c>
      <c r="KK41">
        <f t="shared" si="81"/>
        <v>1</v>
      </c>
      <c r="KL41" s="139">
        <f>VLOOKUP($A41,'FuturesInfo (3)'!$A$2:$O$80,15)*KI41</f>
        <v>129840.00000000001</v>
      </c>
      <c r="KM41" s="139">
        <f>VLOOKUP($A41,'FuturesInfo (3)'!$A$2:$O$80,15)*KK41</f>
        <v>129840.00000000001</v>
      </c>
      <c r="KN41" s="200">
        <f t="shared" si="82"/>
        <v>0</v>
      </c>
      <c r="KO41" s="200">
        <f t="shared" si="83"/>
        <v>0</v>
      </c>
      <c r="KP41" s="200">
        <f t="shared" si="84"/>
        <v>0</v>
      </c>
      <c r="KQ41" s="200">
        <f t="shared" si="85"/>
        <v>0</v>
      </c>
      <c r="KR41" s="200">
        <f t="shared" si="107"/>
        <v>0</v>
      </c>
      <c r="KT41">
        <f t="shared" si="87"/>
        <v>-1</v>
      </c>
      <c r="KU41" s="244"/>
      <c r="KV41" s="218"/>
      <c r="KW41" s="245"/>
      <c r="KX41">
        <f t="shared" si="106"/>
        <v>0</v>
      </c>
      <c r="KY41">
        <f t="shared" si="89"/>
        <v>0</v>
      </c>
      <c r="KZ41" s="218"/>
      <c r="LA41">
        <f t="shared" si="104"/>
        <v>1</v>
      </c>
      <c r="LB41">
        <f t="shared" si="90"/>
        <v>1</v>
      </c>
      <c r="LC41">
        <f t="shared" si="91"/>
        <v>1</v>
      </c>
      <c r="LD41">
        <f t="shared" si="92"/>
        <v>1</v>
      </c>
      <c r="LE41" s="253"/>
      <c r="LF41" s="206"/>
      <c r="LG41">
        <v>60</v>
      </c>
      <c r="LH41" t="str">
        <f t="shared" si="65"/>
        <v>FALSE</v>
      </c>
      <c r="LI41">
        <f>VLOOKUP($A41,'FuturesInfo (3)'!$A$2:$V$80,22)</f>
        <v>1</v>
      </c>
      <c r="LJ41" s="257"/>
      <c r="LK41">
        <f t="shared" si="93"/>
        <v>1</v>
      </c>
      <c r="LL41" s="139">
        <f>VLOOKUP($A41,'FuturesInfo (3)'!$A$2:$O$80,15)*LI41</f>
        <v>129840.00000000001</v>
      </c>
      <c r="LM41" s="139">
        <f>VLOOKUP($A41,'FuturesInfo (3)'!$A$2:$O$80,15)*LK41</f>
        <v>129840.00000000001</v>
      </c>
      <c r="LN41" s="200">
        <f t="shared" si="94"/>
        <v>0</v>
      </c>
      <c r="LO41" s="200">
        <f t="shared" si="95"/>
        <v>0</v>
      </c>
      <c r="LP41" s="200">
        <f t="shared" si="96"/>
        <v>0</v>
      </c>
      <c r="LQ41" s="200">
        <f t="shared" si="97"/>
        <v>0</v>
      </c>
      <c r="LR41" s="200">
        <f t="shared" si="108"/>
        <v>0</v>
      </c>
    </row>
    <row r="42" spans="1:330"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99"/>
        <v>0</v>
      </c>
      <c r="BH42">
        <v>1</v>
      </c>
      <c r="BI42">
        <v>-1</v>
      </c>
      <c r="BJ42">
        <f t="shared" si="66"/>
        <v>0</v>
      </c>
      <c r="BK42" s="1">
        <v>-3.5348179568800003E-4</v>
      </c>
      <c r="BL42" s="2">
        <v>10</v>
      </c>
      <c r="BM42">
        <v>60</v>
      </c>
      <c r="BN42" t="str">
        <f t="shared" si="100"/>
        <v>TRUE</v>
      </c>
      <c r="BO42">
        <f>VLOOKUP($A42,'FuturesInfo (3)'!$A$2:$V$80,22)</f>
        <v>2</v>
      </c>
      <c r="BP42">
        <f t="shared" si="122"/>
        <v>2</v>
      </c>
      <c r="BQ42" s="139">
        <f>VLOOKUP($A42,'FuturesInfo (3)'!$A$2:$O$80,15)*BP42</f>
        <v>105958.81595881596</v>
      </c>
      <c r="BR42" s="145">
        <f t="shared" si="67"/>
        <v>-37.45451253409658</v>
      </c>
      <c r="BT42">
        <f t="shared" si="68"/>
        <v>1</v>
      </c>
      <c r="BU42">
        <v>1</v>
      </c>
      <c r="BV42">
        <v>-1</v>
      </c>
      <c r="BW42">
        <v>1</v>
      </c>
      <c r="BX42">
        <f t="shared" si="50"/>
        <v>1</v>
      </c>
      <c r="BY42">
        <f t="shared" si="51"/>
        <v>0</v>
      </c>
      <c r="BZ42" s="188">
        <v>9.5473833097600002E-3</v>
      </c>
      <c r="CA42" s="2">
        <v>10</v>
      </c>
      <c r="CB42">
        <v>60</v>
      </c>
      <c r="CC42" t="str">
        <f t="shared" si="52"/>
        <v>TRUE</v>
      </c>
      <c r="CD42">
        <f>VLOOKUP($A42,'FuturesInfo (3)'!$A$2:$V$80,22)</f>
        <v>2</v>
      </c>
      <c r="CE42">
        <f t="shared" si="53"/>
        <v>2</v>
      </c>
      <c r="CF42">
        <f t="shared" si="53"/>
        <v>2</v>
      </c>
      <c r="CG42" s="139">
        <f>VLOOKUP($A42,'FuturesInfo (3)'!$A$2:$O$80,15)*CE42</f>
        <v>105958.81595881596</v>
      </c>
      <c r="CH42" s="145">
        <f t="shared" si="54"/>
        <v>1011.6294310071311</v>
      </c>
      <c r="CI42" s="145">
        <f t="shared" si="69"/>
        <v>-1011.6294310071311</v>
      </c>
      <c r="CK42">
        <f t="shared" si="55"/>
        <v>1</v>
      </c>
      <c r="CL42">
        <v>1</v>
      </c>
      <c r="CM42">
        <v>-1</v>
      </c>
      <c r="CN42">
        <v>1</v>
      </c>
      <c r="CO42">
        <f t="shared" si="101"/>
        <v>1</v>
      </c>
      <c r="CP42">
        <f t="shared" si="56"/>
        <v>0</v>
      </c>
      <c r="CQ42" s="1">
        <v>6.4214827787500003E-3</v>
      </c>
      <c r="CR42" s="2">
        <v>10</v>
      </c>
      <c r="CS42">
        <v>60</v>
      </c>
      <c r="CT42" t="str">
        <f t="shared" si="57"/>
        <v>TRUE</v>
      </c>
      <c r="CU42">
        <f>VLOOKUP($A42,'FuturesInfo (3)'!$A$2:$V$80,22)</f>
        <v>2</v>
      </c>
      <c r="CV42">
        <f t="shared" si="58"/>
        <v>2</v>
      </c>
      <c r="CW42">
        <f t="shared" si="70"/>
        <v>2</v>
      </c>
      <c r="CX42" s="139">
        <f>VLOOKUP($A42,'FuturesInfo (3)'!$A$2:$O$80,15)*CW42</f>
        <v>105958.81595881596</v>
      </c>
      <c r="CY42" s="200">
        <f t="shared" si="71"/>
        <v>680.41271193627745</v>
      </c>
      <c r="CZ42" s="200">
        <f t="shared" si="72"/>
        <v>-680.41271193627745</v>
      </c>
      <c r="DB42">
        <f t="shared" si="59"/>
        <v>1</v>
      </c>
      <c r="DC42">
        <v>1</v>
      </c>
      <c r="DD42">
        <v>-1</v>
      </c>
      <c r="DE42">
        <v>1</v>
      </c>
      <c r="DF42">
        <f t="shared" si="102"/>
        <v>1</v>
      </c>
      <c r="DG42">
        <f t="shared" si="60"/>
        <v>0</v>
      </c>
      <c r="DH42" s="1">
        <v>1.99535962877E-2</v>
      </c>
      <c r="DI42" s="2">
        <v>10</v>
      </c>
      <c r="DJ42">
        <v>60</v>
      </c>
      <c r="DK42" t="str">
        <f t="shared" si="61"/>
        <v>TRUE</v>
      </c>
      <c r="DL42">
        <f>VLOOKUP($A42,'FuturesInfo (3)'!$A$2:$V$80,22)</f>
        <v>2</v>
      </c>
      <c r="DM42">
        <f t="shared" si="62"/>
        <v>2</v>
      </c>
      <c r="DN42">
        <f t="shared" si="73"/>
        <v>2</v>
      </c>
      <c r="DO42" s="139">
        <f>VLOOKUP($A42,'FuturesInfo (3)'!$A$2:$O$80,15)*DN42</f>
        <v>105958.81595881596</v>
      </c>
      <c r="DP42" s="200">
        <f t="shared" si="63"/>
        <v>2114.2594367649176</v>
      </c>
      <c r="DQ42" s="200">
        <f t="shared" si="74"/>
        <v>-2114.2594367649176</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f t="shared" si="75"/>
        <v>1</v>
      </c>
      <c r="JU42" s="244">
        <v>1</v>
      </c>
      <c r="JV42" s="218">
        <v>1</v>
      </c>
      <c r="JW42" s="245">
        <v>5</v>
      </c>
      <c r="JX42">
        <f t="shared" si="105"/>
        <v>-1</v>
      </c>
      <c r="JY42">
        <f t="shared" si="77"/>
        <v>1</v>
      </c>
      <c r="JZ42" s="218"/>
      <c r="KA42">
        <f t="shared" si="103"/>
        <v>0</v>
      </c>
      <c r="KB42">
        <f t="shared" si="78"/>
        <v>0</v>
      </c>
      <c r="KC42">
        <f t="shared" si="79"/>
        <v>0</v>
      </c>
      <c r="KD42">
        <f t="shared" si="80"/>
        <v>0</v>
      </c>
      <c r="KE42" s="253"/>
      <c r="KF42" s="206">
        <v>42513</v>
      </c>
      <c r="KG42">
        <v>60</v>
      </c>
      <c r="KH42" t="str">
        <f t="shared" si="64"/>
        <v>TRUE</v>
      </c>
      <c r="KI42">
        <f>VLOOKUP($A42,'FuturesInfo (3)'!$A$2:$V$80,22)</f>
        <v>2</v>
      </c>
      <c r="KJ42" s="257">
        <v>1</v>
      </c>
      <c r="KK42">
        <f t="shared" si="81"/>
        <v>2</v>
      </c>
      <c r="KL42" s="139">
        <f>VLOOKUP($A42,'FuturesInfo (3)'!$A$2:$O$80,15)*KI42</f>
        <v>105958.81595881596</v>
      </c>
      <c r="KM42" s="139">
        <f>VLOOKUP($A42,'FuturesInfo (3)'!$A$2:$O$80,15)*KK42</f>
        <v>105958.81595881596</v>
      </c>
      <c r="KN42" s="200">
        <f t="shared" si="82"/>
        <v>0</v>
      </c>
      <c r="KO42" s="200">
        <f t="shared" si="83"/>
        <v>0</v>
      </c>
      <c r="KP42" s="200">
        <f t="shared" si="84"/>
        <v>0</v>
      </c>
      <c r="KQ42" s="200">
        <f t="shared" si="85"/>
        <v>0</v>
      </c>
      <c r="KR42" s="200">
        <f t="shared" si="107"/>
        <v>0</v>
      </c>
      <c r="KT42">
        <f t="shared" si="87"/>
        <v>1</v>
      </c>
      <c r="KU42" s="244"/>
      <c r="KV42" s="218"/>
      <c r="KW42" s="245"/>
      <c r="KX42">
        <f t="shared" si="106"/>
        <v>0</v>
      </c>
      <c r="KY42">
        <f t="shared" si="89"/>
        <v>0</v>
      </c>
      <c r="KZ42" s="218"/>
      <c r="LA42">
        <f t="shared" si="104"/>
        <v>1</v>
      </c>
      <c r="LB42">
        <f t="shared" si="90"/>
        <v>1</v>
      </c>
      <c r="LC42">
        <f t="shared" si="91"/>
        <v>1</v>
      </c>
      <c r="LD42">
        <f t="shared" si="92"/>
        <v>1</v>
      </c>
      <c r="LE42" s="253"/>
      <c r="LF42" s="206"/>
      <c r="LG42">
        <v>60</v>
      </c>
      <c r="LH42" t="str">
        <f t="shared" si="65"/>
        <v>FALSE</v>
      </c>
      <c r="LI42">
        <f>VLOOKUP($A42,'FuturesInfo (3)'!$A$2:$V$80,22)</f>
        <v>2</v>
      </c>
      <c r="LJ42" s="257"/>
      <c r="LK42">
        <f t="shared" si="93"/>
        <v>3</v>
      </c>
      <c r="LL42" s="139">
        <f>VLOOKUP($A42,'FuturesInfo (3)'!$A$2:$O$80,15)*LI42</f>
        <v>105958.81595881596</v>
      </c>
      <c r="LM42" s="139">
        <f>VLOOKUP($A42,'FuturesInfo (3)'!$A$2:$O$80,15)*LK42</f>
        <v>158938.22393822393</v>
      </c>
      <c r="LN42" s="200">
        <f t="shared" si="94"/>
        <v>0</v>
      </c>
      <c r="LO42" s="200">
        <f t="shared" si="95"/>
        <v>0</v>
      </c>
      <c r="LP42" s="200">
        <f t="shared" si="96"/>
        <v>0</v>
      </c>
      <c r="LQ42" s="200">
        <f t="shared" si="97"/>
        <v>0</v>
      </c>
      <c r="LR42" s="200">
        <f t="shared" si="108"/>
        <v>0</v>
      </c>
    </row>
    <row r="43" spans="1:330"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99"/>
        <v>0</v>
      </c>
      <c r="BH43">
        <v>-1</v>
      </c>
      <c r="BI43">
        <v>-1</v>
      </c>
      <c r="BJ43">
        <f t="shared" si="66"/>
        <v>1</v>
      </c>
      <c r="BK43" s="1">
        <v>-1.44717800289E-3</v>
      </c>
      <c r="BL43" s="2">
        <v>10</v>
      </c>
      <c r="BM43">
        <v>60</v>
      </c>
      <c r="BN43" t="str">
        <f t="shared" si="100"/>
        <v>TRUE</v>
      </c>
      <c r="BO43">
        <f>VLOOKUP($A43,'FuturesInfo (3)'!$A$2:$V$80,22)</f>
        <v>2</v>
      </c>
      <c r="BP43">
        <f t="shared" si="122"/>
        <v>2</v>
      </c>
      <c r="BQ43" s="139">
        <f>VLOOKUP($A43,'FuturesInfo (3)'!$A$2:$O$80,15)*BP43</f>
        <v>102400</v>
      </c>
      <c r="BR43" s="145">
        <f t="shared" si="67"/>
        <v>148.191027495936</v>
      </c>
      <c r="BT43">
        <f t="shared" si="68"/>
        <v>-1</v>
      </c>
      <c r="BU43">
        <v>-1</v>
      </c>
      <c r="BV43">
        <v>1</v>
      </c>
      <c r="BW43">
        <v>1</v>
      </c>
      <c r="BX43">
        <f t="shared" si="50"/>
        <v>0</v>
      </c>
      <c r="BY43">
        <f t="shared" si="51"/>
        <v>1</v>
      </c>
      <c r="BZ43" s="188">
        <v>2.0772946859899999E-2</v>
      </c>
      <c r="CA43" s="2">
        <v>10</v>
      </c>
      <c r="CB43">
        <v>60</v>
      </c>
      <c r="CC43" t="str">
        <f t="shared" si="52"/>
        <v>TRUE</v>
      </c>
      <c r="CD43">
        <f>VLOOKUP($A43,'FuturesInfo (3)'!$A$2:$V$80,22)</f>
        <v>2</v>
      </c>
      <c r="CE43">
        <f t="shared" si="53"/>
        <v>2</v>
      </c>
      <c r="CF43">
        <f t="shared" si="53"/>
        <v>2</v>
      </c>
      <c r="CG43" s="139">
        <f>VLOOKUP($A43,'FuturesInfo (3)'!$A$2:$O$80,15)*CE43</f>
        <v>102400</v>
      </c>
      <c r="CH43" s="145">
        <f t="shared" si="54"/>
        <v>-2127.1497584537601</v>
      </c>
      <c r="CI43" s="145">
        <f t="shared" si="69"/>
        <v>2127.1497584537601</v>
      </c>
      <c r="CK43">
        <f t="shared" si="55"/>
        <v>-1</v>
      </c>
      <c r="CL43">
        <v>1</v>
      </c>
      <c r="CM43">
        <v>1</v>
      </c>
      <c r="CN43">
        <v>1</v>
      </c>
      <c r="CO43">
        <f t="shared" si="101"/>
        <v>1</v>
      </c>
      <c r="CP43">
        <f t="shared" si="56"/>
        <v>1</v>
      </c>
      <c r="CQ43" s="1">
        <v>2.1296734500699998E-3</v>
      </c>
      <c r="CR43" s="2">
        <v>10</v>
      </c>
      <c r="CS43">
        <v>60</v>
      </c>
      <c r="CT43" t="str">
        <f t="shared" si="57"/>
        <v>TRUE</v>
      </c>
      <c r="CU43">
        <f>VLOOKUP($A43,'FuturesInfo (3)'!$A$2:$V$80,22)</f>
        <v>2</v>
      </c>
      <c r="CV43">
        <f t="shared" si="58"/>
        <v>3</v>
      </c>
      <c r="CW43">
        <f t="shared" si="70"/>
        <v>2</v>
      </c>
      <c r="CX43" s="139">
        <f>VLOOKUP($A43,'FuturesInfo (3)'!$A$2:$O$80,15)*CW43</f>
        <v>102400</v>
      </c>
      <c r="CY43" s="200">
        <f t="shared" si="71"/>
        <v>218.07856128716799</v>
      </c>
      <c r="CZ43" s="200">
        <f t="shared" si="72"/>
        <v>218.07856128716799</v>
      </c>
      <c r="DB43">
        <f t="shared" si="59"/>
        <v>1</v>
      </c>
      <c r="DC43">
        <v>1</v>
      </c>
      <c r="DD43">
        <v>1</v>
      </c>
      <c r="DE43">
        <v>-1</v>
      </c>
      <c r="DF43">
        <f t="shared" si="102"/>
        <v>0</v>
      </c>
      <c r="DG43">
        <f t="shared" si="60"/>
        <v>0</v>
      </c>
      <c r="DH43" s="1">
        <v>-3.1404958677699997E-2</v>
      </c>
      <c r="DI43" s="2">
        <v>10</v>
      </c>
      <c r="DJ43">
        <v>60</v>
      </c>
      <c r="DK43" t="str">
        <f t="shared" si="61"/>
        <v>TRUE</v>
      </c>
      <c r="DL43">
        <f>VLOOKUP($A43,'FuturesInfo (3)'!$A$2:$V$80,22)</f>
        <v>2</v>
      </c>
      <c r="DM43">
        <f t="shared" si="62"/>
        <v>3</v>
      </c>
      <c r="DN43">
        <f t="shared" si="73"/>
        <v>2</v>
      </c>
      <c r="DO43" s="139">
        <f>VLOOKUP($A43,'FuturesInfo (3)'!$A$2:$O$80,15)*DN43</f>
        <v>102400</v>
      </c>
      <c r="DP43" s="200">
        <f t="shared" si="63"/>
        <v>-3215.8677685964799</v>
      </c>
      <c r="DQ43" s="200">
        <f t="shared" si="74"/>
        <v>-3215.8677685964799</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f t="shared" si="75"/>
        <v>-1</v>
      </c>
      <c r="JU43" s="244">
        <v>-1</v>
      </c>
      <c r="JV43" s="218">
        <v>1</v>
      </c>
      <c r="JW43" s="245">
        <v>9</v>
      </c>
      <c r="JX43">
        <f t="shared" si="105"/>
        <v>-1</v>
      </c>
      <c r="JY43">
        <f t="shared" si="77"/>
        <v>1</v>
      </c>
      <c r="JZ43" s="218"/>
      <c r="KA43">
        <f t="shared" si="103"/>
        <v>0</v>
      </c>
      <c r="KB43">
        <f t="shared" si="78"/>
        <v>0</v>
      </c>
      <c r="KC43">
        <f t="shared" si="79"/>
        <v>0</v>
      </c>
      <c r="KD43">
        <f t="shared" si="80"/>
        <v>0</v>
      </c>
      <c r="KE43" s="253"/>
      <c r="KF43" s="206">
        <v>42509</v>
      </c>
      <c r="KG43">
        <v>60</v>
      </c>
      <c r="KH43" t="str">
        <f t="shared" si="64"/>
        <v>TRUE</v>
      </c>
      <c r="KI43">
        <f>VLOOKUP($A43,'FuturesInfo (3)'!$A$2:$V$80,22)</f>
        <v>2</v>
      </c>
      <c r="KJ43" s="257">
        <v>2</v>
      </c>
      <c r="KK43">
        <f t="shared" si="81"/>
        <v>3</v>
      </c>
      <c r="KL43" s="139">
        <f>VLOOKUP($A43,'FuturesInfo (3)'!$A$2:$O$80,15)*KI43</f>
        <v>102400</v>
      </c>
      <c r="KM43" s="139">
        <f>VLOOKUP($A43,'FuturesInfo (3)'!$A$2:$O$80,15)*KK43</f>
        <v>153600</v>
      </c>
      <c r="KN43" s="200">
        <f t="shared" si="82"/>
        <v>0</v>
      </c>
      <c r="KO43" s="200">
        <f t="shared" si="83"/>
        <v>0</v>
      </c>
      <c r="KP43" s="200">
        <f t="shared" si="84"/>
        <v>0</v>
      </c>
      <c r="KQ43" s="200">
        <f t="shared" si="85"/>
        <v>0</v>
      </c>
      <c r="KR43" s="200">
        <f t="shared" si="107"/>
        <v>0</v>
      </c>
      <c r="KT43">
        <f t="shared" si="87"/>
        <v>-1</v>
      </c>
      <c r="KU43" s="244"/>
      <c r="KV43" s="218"/>
      <c r="KW43" s="245"/>
      <c r="KX43">
        <f t="shared" si="106"/>
        <v>0</v>
      </c>
      <c r="KY43">
        <f t="shared" si="89"/>
        <v>0</v>
      </c>
      <c r="KZ43" s="218"/>
      <c r="LA43">
        <f t="shared" si="104"/>
        <v>1</v>
      </c>
      <c r="LB43">
        <f t="shared" si="90"/>
        <v>1</v>
      </c>
      <c r="LC43">
        <f t="shared" si="91"/>
        <v>1</v>
      </c>
      <c r="LD43">
        <f t="shared" si="92"/>
        <v>1</v>
      </c>
      <c r="LE43" s="253"/>
      <c r="LF43" s="206"/>
      <c r="LG43">
        <v>60</v>
      </c>
      <c r="LH43" t="str">
        <f t="shared" si="65"/>
        <v>FALSE</v>
      </c>
      <c r="LI43">
        <f>VLOOKUP($A43,'FuturesInfo (3)'!$A$2:$V$80,22)</f>
        <v>2</v>
      </c>
      <c r="LJ43" s="257"/>
      <c r="LK43">
        <f t="shared" si="93"/>
        <v>3</v>
      </c>
      <c r="LL43" s="139">
        <f>VLOOKUP($A43,'FuturesInfo (3)'!$A$2:$O$80,15)*LI43</f>
        <v>102400</v>
      </c>
      <c r="LM43" s="139">
        <f>VLOOKUP($A43,'FuturesInfo (3)'!$A$2:$O$80,15)*LK43</f>
        <v>153600</v>
      </c>
      <c r="LN43" s="200">
        <f t="shared" si="94"/>
        <v>0</v>
      </c>
      <c r="LO43" s="200">
        <f t="shared" si="95"/>
        <v>0</v>
      </c>
      <c r="LP43" s="200">
        <f t="shared" si="96"/>
        <v>0</v>
      </c>
      <c r="LQ43" s="200">
        <f t="shared" si="97"/>
        <v>0</v>
      </c>
      <c r="LR43" s="200">
        <f t="shared" si="108"/>
        <v>0</v>
      </c>
    </row>
    <row r="44" spans="1:330"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99"/>
        <v>0</v>
      </c>
      <c r="BH44">
        <v>1</v>
      </c>
      <c r="BI44">
        <v>1</v>
      </c>
      <c r="BJ44">
        <f t="shared" si="66"/>
        <v>1</v>
      </c>
      <c r="BK44" s="1">
        <v>3.8476524449599999E-3</v>
      </c>
      <c r="BL44" s="2">
        <v>10</v>
      </c>
      <c r="BM44">
        <v>60</v>
      </c>
      <c r="BN44" t="str">
        <f t="shared" si="100"/>
        <v>TRUE</v>
      </c>
      <c r="BO44">
        <f>VLOOKUP($A44,'FuturesInfo (3)'!$A$2:$V$80,22)</f>
        <v>1</v>
      </c>
      <c r="BP44">
        <f t="shared" si="122"/>
        <v>1</v>
      </c>
      <c r="BQ44" s="139">
        <f>VLOOKUP($A44,'FuturesInfo (3)'!$A$2:$O$80,15)*BP44</f>
        <v>127870.01287001287</v>
      </c>
      <c r="BR44" s="145">
        <f t="shared" si="67"/>
        <v>491.99936765637165</v>
      </c>
      <c r="BT44">
        <f t="shared" si="68"/>
        <v>1</v>
      </c>
      <c r="BU44">
        <v>1</v>
      </c>
      <c r="BV44">
        <v>-1</v>
      </c>
      <c r="BW44">
        <v>1</v>
      </c>
      <c r="BX44">
        <f t="shared" si="50"/>
        <v>1</v>
      </c>
      <c r="BY44">
        <f t="shared" si="51"/>
        <v>0</v>
      </c>
      <c r="BZ44" s="188">
        <v>4.8517781767000003E-3</v>
      </c>
      <c r="CA44" s="2">
        <v>10</v>
      </c>
      <c r="CB44">
        <v>60</v>
      </c>
      <c r="CC44" t="str">
        <f t="shared" si="52"/>
        <v>TRUE</v>
      </c>
      <c r="CD44">
        <f>VLOOKUP($A44,'FuturesInfo (3)'!$A$2:$V$80,22)</f>
        <v>1</v>
      </c>
      <c r="CE44">
        <f t="shared" si="53"/>
        <v>1</v>
      </c>
      <c r="CF44">
        <f t="shared" si="53"/>
        <v>1</v>
      </c>
      <c r="CG44" s="139">
        <f>VLOOKUP($A44,'FuturesInfo (3)'!$A$2:$O$80,15)*CE44</f>
        <v>127870.01287001287</v>
      </c>
      <c r="CH44" s="145">
        <f t="shared" si="54"/>
        <v>620.39693789707667</v>
      </c>
      <c r="CI44" s="145">
        <f t="shared" si="69"/>
        <v>-620.39693789707667</v>
      </c>
      <c r="CK44">
        <f t="shared" si="55"/>
        <v>1</v>
      </c>
      <c r="CL44">
        <v>1</v>
      </c>
      <c r="CM44">
        <v>-1</v>
      </c>
      <c r="CN44">
        <v>1</v>
      </c>
      <c r="CO44">
        <f t="shared" si="101"/>
        <v>1</v>
      </c>
      <c r="CP44">
        <f t="shared" si="56"/>
        <v>0</v>
      </c>
      <c r="CQ44" s="1">
        <v>3.1384288542300001E-3</v>
      </c>
      <c r="CR44" s="2">
        <v>10</v>
      </c>
      <c r="CS44">
        <v>60</v>
      </c>
      <c r="CT44" t="str">
        <f t="shared" si="57"/>
        <v>TRUE</v>
      </c>
      <c r="CU44">
        <f>VLOOKUP($A44,'FuturesInfo (3)'!$A$2:$V$80,22)</f>
        <v>1</v>
      </c>
      <c r="CV44">
        <f t="shared" si="58"/>
        <v>1</v>
      </c>
      <c r="CW44">
        <f t="shared" si="70"/>
        <v>1</v>
      </c>
      <c r="CX44" s="139">
        <f>VLOOKUP($A44,'FuturesInfo (3)'!$A$2:$O$80,15)*CW44</f>
        <v>127870.01287001287</v>
      </c>
      <c r="CY44" s="200">
        <f t="shared" si="71"/>
        <v>401.31093798200988</v>
      </c>
      <c r="CZ44" s="200">
        <f t="shared" si="72"/>
        <v>-401.31093798200988</v>
      </c>
      <c r="DB44">
        <f t="shared" si="59"/>
        <v>1</v>
      </c>
      <c r="DC44">
        <v>1</v>
      </c>
      <c r="DD44">
        <v>-1</v>
      </c>
      <c r="DE44">
        <v>1</v>
      </c>
      <c r="DF44">
        <f t="shared" si="102"/>
        <v>1</v>
      </c>
      <c r="DG44">
        <f t="shared" si="60"/>
        <v>0</v>
      </c>
      <c r="DH44" s="1">
        <v>1.57393145938E-2</v>
      </c>
      <c r="DI44" s="2">
        <v>10</v>
      </c>
      <c r="DJ44">
        <v>60</v>
      </c>
      <c r="DK44" t="str">
        <f t="shared" si="61"/>
        <v>TRUE</v>
      </c>
      <c r="DL44">
        <f>VLOOKUP($A44,'FuturesInfo (3)'!$A$2:$V$80,22)</f>
        <v>1</v>
      </c>
      <c r="DM44">
        <f t="shared" si="62"/>
        <v>1</v>
      </c>
      <c r="DN44">
        <f t="shared" si="73"/>
        <v>1</v>
      </c>
      <c r="DO44" s="139">
        <f>VLOOKUP($A44,'FuturesInfo (3)'!$A$2:$O$80,15)*DN44</f>
        <v>127870.01287001287</v>
      </c>
      <c r="DP44" s="200">
        <f t="shared" si="63"/>
        <v>2012.5863596743873</v>
      </c>
      <c r="DQ44" s="200">
        <f t="shared" si="74"/>
        <v>-2012.5863596743873</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f t="shared" si="75"/>
        <v>-1</v>
      </c>
      <c r="JU44" s="244">
        <v>-1</v>
      </c>
      <c r="JV44" s="218">
        <v>1</v>
      </c>
      <c r="JW44" s="245">
        <v>5</v>
      </c>
      <c r="JX44">
        <f t="shared" si="105"/>
        <v>-1</v>
      </c>
      <c r="JY44">
        <f t="shared" si="77"/>
        <v>1</v>
      </c>
      <c r="JZ44" s="218"/>
      <c r="KA44">
        <f t="shared" si="103"/>
        <v>0</v>
      </c>
      <c r="KB44">
        <f t="shared" si="78"/>
        <v>0</v>
      </c>
      <c r="KC44">
        <f t="shared" si="79"/>
        <v>0</v>
      </c>
      <c r="KD44">
        <f t="shared" si="80"/>
        <v>0</v>
      </c>
      <c r="KE44" s="253"/>
      <c r="KF44" s="206">
        <v>42513</v>
      </c>
      <c r="KG44">
        <v>60</v>
      </c>
      <c r="KH44" t="str">
        <f t="shared" si="64"/>
        <v>TRUE</v>
      </c>
      <c r="KI44">
        <f>VLOOKUP($A44,'FuturesInfo (3)'!$A$2:$V$80,22)</f>
        <v>1</v>
      </c>
      <c r="KJ44" s="257">
        <v>2</v>
      </c>
      <c r="KK44">
        <f t="shared" si="81"/>
        <v>1</v>
      </c>
      <c r="KL44" s="139">
        <f>VLOOKUP($A44,'FuturesInfo (3)'!$A$2:$O$80,15)*KI44</f>
        <v>127870.01287001287</v>
      </c>
      <c r="KM44" s="139">
        <f>VLOOKUP($A44,'FuturesInfo (3)'!$A$2:$O$80,15)*KK44</f>
        <v>127870.01287001287</v>
      </c>
      <c r="KN44" s="200">
        <f t="shared" si="82"/>
        <v>0</v>
      </c>
      <c r="KO44" s="200">
        <f t="shared" si="83"/>
        <v>0</v>
      </c>
      <c r="KP44" s="200">
        <f t="shared" si="84"/>
        <v>0</v>
      </c>
      <c r="KQ44" s="200">
        <f t="shared" si="85"/>
        <v>0</v>
      </c>
      <c r="KR44" s="200">
        <f t="shared" si="107"/>
        <v>0</v>
      </c>
      <c r="KT44">
        <f t="shared" si="87"/>
        <v>-1</v>
      </c>
      <c r="KU44" s="244"/>
      <c r="KV44" s="218"/>
      <c r="KW44" s="245"/>
      <c r="KX44">
        <f t="shared" si="106"/>
        <v>0</v>
      </c>
      <c r="KY44">
        <f t="shared" si="89"/>
        <v>0</v>
      </c>
      <c r="KZ44" s="218"/>
      <c r="LA44">
        <f t="shared" si="104"/>
        <v>1</v>
      </c>
      <c r="LB44">
        <f t="shared" si="90"/>
        <v>1</v>
      </c>
      <c r="LC44">
        <f t="shared" si="91"/>
        <v>1</v>
      </c>
      <c r="LD44">
        <f t="shared" si="92"/>
        <v>1</v>
      </c>
      <c r="LE44" s="253"/>
      <c r="LF44" s="206"/>
      <c r="LG44">
        <v>60</v>
      </c>
      <c r="LH44" t="str">
        <f t="shared" si="65"/>
        <v>FALSE</v>
      </c>
      <c r="LI44">
        <f>VLOOKUP($A44,'FuturesInfo (3)'!$A$2:$V$80,22)</f>
        <v>1</v>
      </c>
      <c r="LJ44" s="257"/>
      <c r="LK44">
        <f t="shared" si="93"/>
        <v>1</v>
      </c>
      <c r="LL44" s="139">
        <f>VLOOKUP($A44,'FuturesInfo (3)'!$A$2:$O$80,15)*LI44</f>
        <v>127870.01287001287</v>
      </c>
      <c r="LM44" s="139">
        <f>VLOOKUP($A44,'FuturesInfo (3)'!$A$2:$O$80,15)*LK44</f>
        <v>127870.01287001287</v>
      </c>
      <c r="LN44" s="200">
        <f t="shared" si="94"/>
        <v>0</v>
      </c>
      <c r="LO44" s="200">
        <f t="shared" si="95"/>
        <v>0</v>
      </c>
      <c r="LP44" s="200">
        <f t="shared" si="96"/>
        <v>0</v>
      </c>
      <c r="LQ44" s="200">
        <f t="shared" si="97"/>
        <v>0</v>
      </c>
      <c r="LR44" s="200">
        <f t="shared" si="108"/>
        <v>0</v>
      </c>
    </row>
    <row r="45" spans="1:330"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99"/>
        <v>0</v>
      </c>
      <c r="BH45">
        <v>1</v>
      </c>
      <c r="BI45">
        <v>1</v>
      </c>
      <c r="BJ45">
        <f t="shared" si="66"/>
        <v>1</v>
      </c>
      <c r="BK45" s="1">
        <v>6.6048435519399998E-3</v>
      </c>
      <c r="BL45" s="2">
        <v>10</v>
      </c>
      <c r="BM45">
        <v>60</v>
      </c>
      <c r="BN45" t="str">
        <f t="shared" si="100"/>
        <v>TRUE</v>
      </c>
      <c r="BO45">
        <f>VLOOKUP($A45,'FuturesInfo (3)'!$A$2:$V$80,22)</f>
        <v>1</v>
      </c>
      <c r="BP45">
        <f t="shared" si="122"/>
        <v>1</v>
      </c>
      <c r="BQ45" s="139">
        <f>VLOOKUP($A45,'FuturesInfo (3)'!$A$2:$O$80,15)*BP45</f>
        <v>59761.8</v>
      </c>
      <c r="BR45" s="145">
        <f t="shared" si="67"/>
        <v>394.71733938232791</v>
      </c>
      <c r="BT45">
        <f t="shared" si="68"/>
        <v>1</v>
      </c>
      <c r="BU45">
        <v>1</v>
      </c>
      <c r="BV45">
        <v>-1</v>
      </c>
      <c r="BW45">
        <v>-1</v>
      </c>
      <c r="BX45">
        <f t="shared" si="50"/>
        <v>0</v>
      </c>
      <c r="BY45">
        <f t="shared" si="51"/>
        <v>1</v>
      </c>
      <c r="BZ45" s="188">
        <v>-1.37195121951E-2</v>
      </c>
      <c r="CA45" s="2">
        <v>10</v>
      </c>
      <c r="CB45">
        <v>60</v>
      </c>
      <c r="CC45" t="str">
        <f t="shared" si="52"/>
        <v>TRUE</v>
      </c>
      <c r="CD45">
        <f>VLOOKUP($A45,'FuturesInfo (3)'!$A$2:$V$80,22)</f>
        <v>1</v>
      </c>
      <c r="CE45">
        <f t="shared" si="53"/>
        <v>1</v>
      </c>
      <c r="CF45">
        <f t="shared" si="53"/>
        <v>1</v>
      </c>
      <c r="CG45" s="139">
        <f>VLOOKUP($A45,'FuturesInfo (3)'!$A$2:$O$80,15)*CE45</f>
        <v>59761.8</v>
      </c>
      <c r="CH45" s="145">
        <f t="shared" si="54"/>
        <v>-819.90274390112722</v>
      </c>
      <c r="CI45" s="145">
        <f t="shared" si="69"/>
        <v>819.90274390112722</v>
      </c>
      <c r="CK45">
        <f t="shared" si="55"/>
        <v>1</v>
      </c>
      <c r="CL45">
        <v>-1</v>
      </c>
      <c r="CM45">
        <v>-1</v>
      </c>
      <c r="CN45">
        <v>1</v>
      </c>
      <c r="CO45">
        <f t="shared" si="101"/>
        <v>0</v>
      </c>
      <c r="CP45">
        <f t="shared" si="56"/>
        <v>0</v>
      </c>
      <c r="CQ45" s="1">
        <v>1.0079967744100001E-2</v>
      </c>
      <c r="CR45" s="2">
        <v>10</v>
      </c>
      <c r="CS45">
        <v>60</v>
      </c>
      <c r="CT45" t="str">
        <f t="shared" si="57"/>
        <v>TRUE</v>
      </c>
      <c r="CU45">
        <f>VLOOKUP($A45,'FuturesInfo (3)'!$A$2:$V$80,22)</f>
        <v>1</v>
      </c>
      <c r="CV45">
        <f t="shared" si="58"/>
        <v>1</v>
      </c>
      <c r="CW45">
        <f t="shared" si="70"/>
        <v>1</v>
      </c>
      <c r="CX45" s="139">
        <f>VLOOKUP($A45,'FuturesInfo (3)'!$A$2:$O$80,15)*CW45</f>
        <v>59761.8</v>
      </c>
      <c r="CY45" s="200">
        <f t="shared" si="71"/>
        <v>-602.39701632935544</v>
      </c>
      <c r="CZ45" s="200">
        <f t="shared" si="72"/>
        <v>-602.39701632935544</v>
      </c>
      <c r="DB45">
        <f t="shared" si="59"/>
        <v>-1</v>
      </c>
      <c r="DC45">
        <v>1</v>
      </c>
      <c r="DD45">
        <v>-1</v>
      </c>
      <c r="DE45">
        <v>1</v>
      </c>
      <c r="DF45">
        <f t="shared" si="102"/>
        <v>1</v>
      </c>
      <c r="DG45">
        <f t="shared" si="60"/>
        <v>0</v>
      </c>
      <c r="DH45" s="1">
        <v>2.5547202448299999E-2</v>
      </c>
      <c r="DI45" s="2">
        <v>10</v>
      </c>
      <c r="DJ45">
        <v>60</v>
      </c>
      <c r="DK45" t="str">
        <f t="shared" si="61"/>
        <v>TRUE</v>
      </c>
      <c r="DL45">
        <f>VLOOKUP($A45,'FuturesInfo (3)'!$A$2:$V$80,22)</f>
        <v>1</v>
      </c>
      <c r="DM45">
        <f t="shared" si="62"/>
        <v>1</v>
      </c>
      <c r="DN45">
        <f t="shared" si="73"/>
        <v>1</v>
      </c>
      <c r="DO45" s="139">
        <f>VLOOKUP($A45,'FuturesInfo (3)'!$A$2:$O$80,15)*DN45</f>
        <v>59761.8</v>
      </c>
      <c r="DP45" s="200">
        <f t="shared" si="63"/>
        <v>1526.746803274815</v>
      </c>
      <c r="DQ45" s="200">
        <f t="shared" si="74"/>
        <v>-1526.746803274815</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f t="shared" si="75"/>
        <v>-1</v>
      </c>
      <c r="JU45" s="244">
        <v>-1</v>
      </c>
      <c r="JV45" s="218">
        <v>-1</v>
      </c>
      <c r="JW45" s="245">
        <v>6</v>
      </c>
      <c r="JX45">
        <f t="shared" si="105"/>
        <v>1</v>
      </c>
      <c r="JY45">
        <f t="shared" si="77"/>
        <v>-1</v>
      </c>
      <c r="JZ45" s="218"/>
      <c r="KA45">
        <f t="shared" si="103"/>
        <v>0</v>
      </c>
      <c r="KB45">
        <f t="shared" si="78"/>
        <v>0</v>
      </c>
      <c r="KC45">
        <f t="shared" si="79"/>
        <v>0</v>
      </c>
      <c r="KD45">
        <f t="shared" si="80"/>
        <v>0</v>
      </c>
      <c r="KE45" s="253"/>
      <c r="KF45" s="206">
        <v>42499</v>
      </c>
      <c r="KG45">
        <v>60</v>
      </c>
      <c r="KH45" t="str">
        <f t="shared" si="64"/>
        <v>TRUE</v>
      </c>
      <c r="KI45">
        <f>VLOOKUP($A45,'FuturesInfo (3)'!$A$2:$V$80,22)</f>
        <v>1</v>
      </c>
      <c r="KJ45" s="257">
        <v>2</v>
      </c>
      <c r="KK45">
        <f t="shared" si="81"/>
        <v>1</v>
      </c>
      <c r="KL45" s="139">
        <f>VLOOKUP($A45,'FuturesInfo (3)'!$A$2:$O$80,15)*KI45</f>
        <v>59761.8</v>
      </c>
      <c r="KM45" s="139">
        <f>VLOOKUP($A45,'FuturesInfo (3)'!$A$2:$O$80,15)*KK45</f>
        <v>59761.8</v>
      </c>
      <c r="KN45" s="200">
        <f t="shared" si="82"/>
        <v>0</v>
      </c>
      <c r="KO45" s="200">
        <f t="shared" si="83"/>
        <v>0</v>
      </c>
      <c r="KP45" s="200">
        <f t="shared" si="84"/>
        <v>0</v>
      </c>
      <c r="KQ45" s="200">
        <f t="shared" si="85"/>
        <v>0</v>
      </c>
      <c r="KR45" s="200">
        <f t="shared" si="107"/>
        <v>0</v>
      </c>
      <c r="KT45">
        <f t="shared" si="87"/>
        <v>-1</v>
      </c>
      <c r="KU45" s="244"/>
      <c r="KV45" s="218"/>
      <c r="KW45" s="245"/>
      <c r="KX45">
        <f t="shared" si="106"/>
        <v>0</v>
      </c>
      <c r="KY45">
        <f t="shared" si="89"/>
        <v>0</v>
      </c>
      <c r="KZ45" s="218"/>
      <c r="LA45">
        <f t="shared" si="104"/>
        <v>1</v>
      </c>
      <c r="LB45">
        <f t="shared" si="90"/>
        <v>1</v>
      </c>
      <c r="LC45">
        <f t="shared" si="91"/>
        <v>1</v>
      </c>
      <c r="LD45">
        <f t="shared" si="92"/>
        <v>1</v>
      </c>
      <c r="LE45" s="253"/>
      <c r="LF45" s="206"/>
      <c r="LG45">
        <v>60</v>
      </c>
      <c r="LH45" t="str">
        <f t="shared" si="65"/>
        <v>FALSE</v>
      </c>
      <c r="LI45">
        <f>VLOOKUP($A45,'FuturesInfo (3)'!$A$2:$V$80,22)</f>
        <v>1</v>
      </c>
      <c r="LJ45" s="257"/>
      <c r="LK45">
        <f t="shared" si="93"/>
        <v>1</v>
      </c>
      <c r="LL45" s="139">
        <f>VLOOKUP($A45,'FuturesInfo (3)'!$A$2:$O$80,15)*LI45</f>
        <v>59761.8</v>
      </c>
      <c r="LM45" s="139">
        <f>VLOOKUP($A45,'FuturesInfo (3)'!$A$2:$O$80,15)*LK45</f>
        <v>59761.8</v>
      </c>
      <c r="LN45" s="200">
        <f t="shared" si="94"/>
        <v>0</v>
      </c>
      <c r="LO45" s="200">
        <f t="shared" si="95"/>
        <v>0</v>
      </c>
      <c r="LP45" s="200">
        <f t="shared" si="96"/>
        <v>0</v>
      </c>
      <c r="LQ45" s="200">
        <f t="shared" si="97"/>
        <v>0</v>
      </c>
      <c r="LR45" s="200">
        <f t="shared" si="108"/>
        <v>0</v>
      </c>
    </row>
    <row r="46" spans="1:330"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99"/>
        <v>-2</v>
      </c>
      <c r="BH46">
        <v>-1</v>
      </c>
      <c r="BI46">
        <v>1</v>
      </c>
      <c r="BJ46">
        <f t="shared" si="66"/>
        <v>0</v>
      </c>
      <c r="BK46" s="1">
        <v>6.1894068028700002E-3</v>
      </c>
      <c r="BL46" s="2">
        <v>10</v>
      </c>
      <c r="BM46">
        <v>60</v>
      </c>
      <c r="BN46" t="str">
        <f t="shared" si="100"/>
        <v>TRUE</v>
      </c>
      <c r="BO46">
        <f>VLOOKUP($A46,'FuturesInfo (3)'!$A$2:$V$80,22)</f>
        <v>2</v>
      </c>
      <c r="BP46">
        <f t="shared" si="122"/>
        <v>2</v>
      </c>
      <c r="BQ46" s="139">
        <f>VLOOKUP($A46,'FuturesInfo (3)'!$A$2:$O$80,15)*BP46</f>
        <v>240487.5</v>
      </c>
      <c r="BR46" s="145">
        <f t="shared" si="67"/>
        <v>-1488.4749685051993</v>
      </c>
      <c r="BT46">
        <f t="shared" si="68"/>
        <v>-1</v>
      </c>
      <c r="BU46">
        <v>1</v>
      </c>
      <c r="BV46">
        <v>1</v>
      </c>
      <c r="BW46">
        <v>1</v>
      </c>
      <c r="BX46">
        <f t="shared" ref="BX46:BX77" si="123">IF(BU46=BW46,1,0)</f>
        <v>1</v>
      </c>
      <c r="BY46">
        <f t="shared" ref="BY46:BY77" si="124">IF(BW46=BV46,1,0)</f>
        <v>1</v>
      </c>
      <c r="BZ46" s="188">
        <v>2.0577027762700002E-2</v>
      </c>
      <c r="CA46" s="2">
        <v>10</v>
      </c>
      <c r="CB46">
        <v>60</v>
      </c>
      <c r="CC46" t="str">
        <f t="shared" ref="CC46:CC77" si="125">IF(BU46="","FALSE","TRUE")</f>
        <v>TRUE</v>
      </c>
      <c r="CD46">
        <f>VLOOKUP($A46,'FuturesInfo (3)'!$A$2:$V$80,22)</f>
        <v>2</v>
      </c>
      <c r="CE46">
        <f t="shared" si="53"/>
        <v>2</v>
      </c>
      <c r="CF46">
        <f t="shared" si="53"/>
        <v>2</v>
      </c>
      <c r="CG46" s="139">
        <f>VLOOKUP($A46,'FuturesInfo (3)'!$A$2:$O$80,15)*CE46</f>
        <v>240487.5</v>
      </c>
      <c r="CH46" s="145">
        <f t="shared" ref="CH46:CH77" si="126">IF(BX46=1,ABS(CG46*BZ46),-ABS(CG46*BZ46))</f>
        <v>4948.5179640823162</v>
      </c>
      <c r="CI46" s="145">
        <f t="shared" si="69"/>
        <v>4948.5179640823162</v>
      </c>
      <c r="CK46">
        <f t="shared" ref="CK46:CK77" si="127">BU46</f>
        <v>1</v>
      </c>
      <c r="CL46">
        <v>1</v>
      </c>
      <c r="CM46">
        <v>1</v>
      </c>
      <c r="CN46">
        <v>-1</v>
      </c>
      <c r="CO46">
        <f t="shared" si="101"/>
        <v>0</v>
      </c>
      <c r="CP46">
        <f t="shared" ref="CP46:CP77" si="128">IF(CN46=CM46,1,0)</f>
        <v>0</v>
      </c>
      <c r="CQ46" s="1">
        <v>-6.40068273949E-3</v>
      </c>
      <c r="CR46" s="2">
        <v>10</v>
      </c>
      <c r="CS46">
        <v>60</v>
      </c>
      <c r="CT46" t="str">
        <f t="shared" ref="CT46:CT77" si="129">IF(CL46="","FALSE","TRUE")</f>
        <v>TRUE</v>
      </c>
      <c r="CU46">
        <f>VLOOKUP($A46,'FuturesInfo (3)'!$A$2:$V$80,22)</f>
        <v>2</v>
      </c>
      <c r="CV46">
        <f t="shared" ref="CV46:CV77" si="130">ROUND(IF(CL46=CM46,CU46*(1+$CV$95),CU46*(1-$CV$95)),0)</f>
        <v>3</v>
      </c>
      <c r="CW46">
        <f t="shared" si="70"/>
        <v>2</v>
      </c>
      <c r="CX46" s="139">
        <f>VLOOKUP($A46,'FuturesInfo (3)'!$A$2:$O$80,15)*CW46</f>
        <v>240487.5</v>
      </c>
      <c r="CY46" s="200">
        <f t="shared" ref="CY46:CY77" si="131">IF(CO46=1,ABS(CX46*CQ46),-ABS(CX46*CQ46))</f>
        <v>-1539.2841903131014</v>
      </c>
      <c r="CZ46" s="200">
        <f t="shared" si="72"/>
        <v>-1539.2841903131014</v>
      </c>
      <c r="DB46">
        <f t="shared" si="59"/>
        <v>1</v>
      </c>
      <c r="DC46">
        <v>-1</v>
      </c>
      <c r="DD46">
        <v>1</v>
      </c>
      <c r="DE46">
        <v>1</v>
      </c>
      <c r="DF46">
        <f t="shared" si="102"/>
        <v>0</v>
      </c>
      <c r="DG46">
        <f t="shared" si="60"/>
        <v>1</v>
      </c>
      <c r="DH46" s="1">
        <v>6.9787416791900001E-4</v>
      </c>
      <c r="DI46" s="2">
        <v>10</v>
      </c>
      <c r="DJ46">
        <v>60</v>
      </c>
      <c r="DK46" t="str">
        <f t="shared" si="61"/>
        <v>TRUE</v>
      </c>
      <c r="DL46">
        <f>VLOOKUP($A46,'FuturesInfo (3)'!$A$2:$V$80,22)</f>
        <v>2</v>
      </c>
      <c r="DM46">
        <f t="shared" si="62"/>
        <v>2</v>
      </c>
      <c r="DN46">
        <f t="shared" si="73"/>
        <v>2</v>
      </c>
      <c r="DO46" s="139">
        <f>VLOOKUP($A46,'FuturesInfo (3)'!$A$2:$O$80,15)*DN46</f>
        <v>240487.5</v>
      </c>
      <c r="DP46" s="200">
        <f t="shared" si="63"/>
        <v>-167.8300139574205</v>
      </c>
      <c r="DQ46" s="200">
        <f t="shared" si="74"/>
        <v>167.8300139574205</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f t="shared" si="75"/>
        <v>1</v>
      </c>
      <c r="JU46" s="244">
        <v>1</v>
      </c>
      <c r="JV46" s="218">
        <v>1</v>
      </c>
      <c r="JW46" s="245">
        <v>-6</v>
      </c>
      <c r="JX46">
        <f t="shared" si="105"/>
        <v>-1</v>
      </c>
      <c r="JY46">
        <f t="shared" si="77"/>
        <v>-1</v>
      </c>
      <c r="JZ46" s="218"/>
      <c r="KA46">
        <f t="shared" si="103"/>
        <v>0</v>
      </c>
      <c r="KB46">
        <f t="shared" si="78"/>
        <v>0</v>
      </c>
      <c r="KC46">
        <f t="shared" si="79"/>
        <v>0</v>
      </c>
      <c r="KD46">
        <f t="shared" si="80"/>
        <v>0</v>
      </c>
      <c r="KE46" s="253"/>
      <c r="KF46" s="206">
        <v>42508</v>
      </c>
      <c r="KG46">
        <v>60</v>
      </c>
      <c r="KH46" t="str">
        <f t="shared" si="64"/>
        <v>TRUE</v>
      </c>
      <c r="KI46">
        <f>VLOOKUP($A46,'FuturesInfo (3)'!$A$2:$V$80,22)</f>
        <v>2</v>
      </c>
      <c r="KJ46" s="257">
        <v>2</v>
      </c>
      <c r="KK46">
        <f t="shared" si="81"/>
        <v>3</v>
      </c>
      <c r="KL46" s="139">
        <f>VLOOKUP($A46,'FuturesInfo (3)'!$A$2:$O$80,15)*KI46</f>
        <v>240487.5</v>
      </c>
      <c r="KM46" s="139">
        <f>VLOOKUP($A46,'FuturesInfo (3)'!$A$2:$O$80,15)*KK46</f>
        <v>360731.25</v>
      </c>
      <c r="KN46" s="200">
        <f t="shared" si="82"/>
        <v>0</v>
      </c>
      <c r="KO46" s="200">
        <f t="shared" si="83"/>
        <v>0</v>
      </c>
      <c r="KP46" s="200">
        <f t="shared" si="84"/>
        <v>0</v>
      </c>
      <c r="KQ46" s="200">
        <f t="shared" si="85"/>
        <v>0</v>
      </c>
      <c r="KR46" s="200">
        <f t="shared" si="107"/>
        <v>0</v>
      </c>
      <c r="KT46">
        <f t="shared" si="87"/>
        <v>1</v>
      </c>
      <c r="KU46" s="244"/>
      <c r="KV46" s="218"/>
      <c r="KW46" s="245"/>
      <c r="KX46">
        <f t="shared" si="106"/>
        <v>0</v>
      </c>
      <c r="KY46">
        <f t="shared" si="89"/>
        <v>0</v>
      </c>
      <c r="KZ46" s="218"/>
      <c r="LA46">
        <f t="shared" si="104"/>
        <v>1</v>
      </c>
      <c r="LB46">
        <f t="shared" si="90"/>
        <v>1</v>
      </c>
      <c r="LC46">
        <f t="shared" si="91"/>
        <v>1</v>
      </c>
      <c r="LD46">
        <f t="shared" si="92"/>
        <v>1</v>
      </c>
      <c r="LE46" s="253"/>
      <c r="LF46" s="206"/>
      <c r="LG46">
        <v>60</v>
      </c>
      <c r="LH46" t="str">
        <f t="shared" si="65"/>
        <v>FALSE</v>
      </c>
      <c r="LI46">
        <f>VLOOKUP($A46,'FuturesInfo (3)'!$A$2:$V$80,22)</f>
        <v>2</v>
      </c>
      <c r="LJ46" s="257"/>
      <c r="LK46">
        <f t="shared" si="93"/>
        <v>3</v>
      </c>
      <c r="LL46" s="139">
        <f>VLOOKUP($A46,'FuturesInfo (3)'!$A$2:$O$80,15)*LI46</f>
        <v>240487.5</v>
      </c>
      <c r="LM46" s="139">
        <f>VLOOKUP($A46,'FuturesInfo (3)'!$A$2:$O$80,15)*LK46</f>
        <v>360731.25</v>
      </c>
      <c r="LN46" s="200">
        <f t="shared" si="94"/>
        <v>0</v>
      </c>
      <c r="LO46" s="200">
        <f t="shared" si="95"/>
        <v>0</v>
      </c>
      <c r="LP46" s="200">
        <f t="shared" si="96"/>
        <v>0</v>
      </c>
      <c r="LQ46" s="200">
        <f t="shared" si="97"/>
        <v>0</v>
      </c>
      <c r="LR46" s="200">
        <f t="shared" si="108"/>
        <v>0</v>
      </c>
    </row>
    <row r="47" spans="1:330"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99"/>
        <v>-2</v>
      </c>
      <c r="BH47">
        <v>-1</v>
      </c>
      <c r="BI47">
        <v>1</v>
      </c>
      <c r="BJ47">
        <f t="shared" si="66"/>
        <v>0</v>
      </c>
      <c r="BK47" s="1">
        <v>9.0237899918000006E-3</v>
      </c>
      <c r="BL47" s="2">
        <v>10</v>
      </c>
      <c r="BM47">
        <v>60</v>
      </c>
      <c r="BN47" t="str">
        <f t="shared" si="100"/>
        <v>TRUE</v>
      </c>
      <c r="BO47">
        <f>VLOOKUP($A47,'FuturesInfo (3)'!$A$2:$V$80,22)</f>
        <v>1</v>
      </c>
      <c r="BP47">
        <f t="shared" si="122"/>
        <v>1</v>
      </c>
      <c r="BQ47" s="139">
        <f>VLOOKUP($A47,'FuturesInfo (3)'!$A$2:$O$80,15)*BP47</f>
        <v>53043.749999999993</v>
      </c>
      <c r="BR47" s="145">
        <f t="shared" si="67"/>
        <v>-478.65566037754121</v>
      </c>
      <c r="BT47">
        <f t="shared" si="68"/>
        <v>-1</v>
      </c>
      <c r="BU47">
        <v>-1</v>
      </c>
      <c r="BV47">
        <v>-1</v>
      </c>
      <c r="BW47">
        <v>1</v>
      </c>
      <c r="BX47">
        <f t="shared" si="123"/>
        <v>0</v>
      </c>
      <c r="BY47">
        <f t="shared" si="124"/>
        <v>0</v>
      </c>
      <c r="BZ47" s="188">
        <v>3.3333333333299998E-2</v>
      </c>
      <c r="CA47" s="2">
        <v>10</v>
      </c>
      <c r="CB47">
        <v>60</v>
      </c>
      <c r="CC47" t="str">
        <f t="shared" si="125"/>
        <v>TRUE</v>
      </c>
      <c r="CD47">
        <f>VLOOKUP($A47,'FuturesInfo (3)'!$A$2:$V$80,22)</f>
        <v>1</v>
      </c>
      <c r="CE47">
        <f t="shared" si="53"/>
        <v>1</v>
      </c>
      <c r="CF47">
        <f t="shared" si="53"/>
        <v>1</v>
      </c>
      <c r="CG47" s="139">
        <f>VLOOKUP($A47,'FuturesInfo (3)'!$A$2:$O$80,15)*CE47</f>
        <v>53043.749999999993</v>
      </c>
      <c r="CH47" s="145">
        <f t="shared" si="126"/>
        <v>-1768.1249999982315</v>
      </c>
      <c r="CI47" s="145">
        <f t="shared" si="69"/>
        <v>-1768.1249999982315</v>
      </c>
      <c r="CK47">
        <f t="shared" si="127"/>
        <v>-1</v>
      </c>
      <c r="CL47">
        <v>-1</v>
      </c>
      <c r="CM47">
        <v>-1</v>
      </c>
      <c r="CN47">
        <v>1</v>
      </c>
      <c r="CO47">
        <f t="shared" si="101"/>
        <v>0</v>
      </c>
      <c r="CP47">
        <f t="shared" si="128"/>
        <v>0</v>
      </c>
      <c r="CQ47" s="1">
        <v>3.6191974823000003E-2</v>
      </c>
      <c r="CR47" s="2">
        <v>10</v>
      </c>
      <c r="CS47">
        <v>60</v>
      </c>
      <c r="CT47" t="str">
        <f t="shared" si="129"/>
        <v>TRUE</v>
      </c>
      <c r="CU47">
        <f>VLOOKUP($A47,'FuturesInfo (3)'!$A$2:$V$80,22)</f>
        <v>1</v>
      </c>
      <c r="CV47">
        <f t="shared" si="130"/>
        <v>1</v>
      </c>
      <c r="CW47">
        <f t="shared" si="70"/>
        <v>1</v>
      </c>
      <c r="CX47" s="139">
        <f>VLOOKUP($A47,'FuturesInfo (3)'!$A$2:$O$80,15)*CW47</f>
        <v>53043.749999999993</v>
      </c>
      <c r="CY47" s="200">
        <f t="shared" si="131"/>
        <v>-1919.7580645175062</v>
      </c>
      <c r="CZ47" s="200">
        <f t="shared" si="72"/>
        <v>-1919.7580645175062</v>
      </c>
      <c r="DB47">
        <f t="shared" si="59"/>
        <v>-1</v>
      </c>
      <c r="DC47">
        <v>-1</v>
      </c>
      <c r="DD47">
        <v>1</v>
      </c>
      <c r="DE47">
        <v>1</v>
      </c>
      <c r="DF47">
        <f t="shared" si="102"/>
        <v>0</v>
      </c>
      <c r="DG47">
        <f t="shared" si="60"/>
        <v>1</v>
      </c>
      <c r="DH47" s="1">
        <v>3.79650721336E-3</v>
      </c>
      <c r="DI47" s="2">
        <v>10</v>
      </c>
      <c r="DJ47">
        <v>60</v>
      </c>
      <c r="DK47" t="str">
        <f t="shared" si="61"/>
        <v>TRUE</v>
      </c>
      <c r="DL47">
        <f>VLOOKUP($A47,'FuturesInfo (3)'!$A$2:$V$80,22)</f>
        <v>1</v>
      </c>
      <c r="DM47">
        <f t="shared" si="62"/>
        <v>1</v>
      </c>
      <c r="DN47">
        <f t="shared" si="73"/>
        <v>1</v>
      </c>
      <c r="DO47" s="139">
        <f>VLOOKUP($A47,'FuturesInfo (3)'!$A$2:$O$80,15)*DN47</f>
        <v>53043.749999999993</v>
      </c>
      <c r="DP47" s="200">
        <f t="shared" si="63"/>
        <v>-201.38097949866446</v>
      </c>
      <c r="DQ47" s="200">
        <f t="shared" si="74"/>
        <v>201.38097949866446</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f t="shared" si="75"/>
        <v>-1</v>
      </c>
      <c r="JU47" s="244">
        <v>-1</v>
      </c>
      <c r="JV47" s="218">
        <v>-1</v>
      </c>
      <c r="JW47" s="245">
        <v>-13</v>
      </c>
      <c r="JX47">
        <f t="shared" si="105"/>
        <v>1</v>
      </c>
      <c r="JY47">
        <f t="shared" si="77"/>
        <v>1</v>
      </c>
      <c r="JZ47" s="218"/>
      <c r="KA47">
        <f t="shared" si="103"/>
        <v>0</v>
      </c>
      <c r="KB47">
        <f t="shared" si="78"/>
        <v>0</v>
      </c>
      <c r="KC47">
        <f t="shared" si="79"/>
        <v>0</v>
      </c>
      <c r="KD47">
        <f t="shared" si="80"/>
        <v>0</v>
      </c>
      <c r="KE47" s="253"/>
      <c r="KF47" s="206">
        <v>42508</v>
      </c>
      <c r="KG47">
        <v>60</v>
      </c>
      <c r="KH47" t="str">
        <f t="shared" si="64"/>
        <v>TRUE</v>
      </c>
      <c r="KI47">
        <f>VLOOKUP($A47,'FuturesInfo (3)'!$A$2:$V$80,22)</f>
        <v>1</v>
      </c>
      <c r="KJ47" s="257">
        <v>1</v>
      </c>
      <c r="KK47">
        <f t="shared" si="81"/>
        <v>1</v>
      </c>
      <c r="KL47" s="139">
        <f>VLOOKUP($A47,'FuturesInfo (3)'!$A$2:$O$80,15)*KI47</f>
        <v>53043.749999999993</v>
      </c>
      <c r="KM47" s="139">
        <f>VLOOKUP($A47,'FuturesInfo (3)'!$A$2:$O$80,15)*KK47</f>
        <v>53043.749999999993</v>
      </c>
      <c r="KN47" s="200">
        <f t="shared" si="82"/>
        <v>0</v>
      </c>
      <c r="KO47" s="200">
        <f t="shared" si="83"/>
        <v>0</v>
      </c>
      <c r="KP47" s="200">
        <f t="shared" si="84"/>
        <v>0</v>
      </c>
      <c r="KQ47" s="200">
        <f t="shared" si="85"/>
        <v>0</v>
      </c>
      <c r="KR47" s="200">
        <f t="shared" si="107"/>
        <v>0</v>
      </c>
      <c r="KT47">
        <f t="shared" si="87"/>
        <v>-1</v>
      </c>
      <c r="KU47" s="244"/>
      <c r="KV47" s="218"/>
      <c r="KW47" s="245"/>
      <c r="KX47">
        <f t="shared" si="106"/>
        <v>0</v>
      </c>
      <c r="KY47">
        <f t="shared" si="89"/>
        <v>0</v>
      </c>
      <c r="KZ47" s="218"/>
      <c r="LA47">
        <f t="shared" si="104"/>
        <v>1</v>
      </c>
      <c r="LB47">
        <f t="shared" si="90"/>
        <v>1</v>
      </c>
      <c r="LC47">
        <f t="shared" si="91"/>
        <v>1</v>
      </c>
      <c r="LD47">
        <f t="shared" si="92"/>
        <v>1</v>
      </c>
      <c r="LE47" s="253"/>
      <c r="LF47" s="206"/>
      <c r="LG47">
        <v>60</v>
      </c>
      <c r="LH47" t="str">
        <f t="shared" si="65"/>
        <v>FALSE</v>
      </c>
      <c r="LI47">
        <f>VLOOKUP($A47,'FuturesInfo (3)'!$A$2:$V$80,22)</f>
        <v>1</v>
      </c>
      <c r="LJ47" s="257"/>
      <c r="LK47">
        <f t="shared" si="93"/>
        <v>1</v>
      </c>
      <c r="LL47" s="139">
        <f>VLOOKUP($A47,'FuturesInfo (3)'!$A$2:$O$80,15)*LI47</f>
        <v>53043.749999999993</v>
      </c>
      <c r="LM47" s="139">
        <f>VLOOKUP($A47,'FuturesInfo (3)'!$A$2:$O$80,15)*LK47</f>
        <v>53043.749999999993</v>
      </c>
      <c r="LN47" s="200">
        <f t="shared" si="94"/>
        <v>0</v>
      </c>
      <c r="LO47" s="200">
        <f t="shared" si="95"/>
        <v>0</v>
      </c>
      <c r="LP47" s="200">
        <f t="shared" si="96"/>
        <v>0</v>
      </c>
      <c r="LQ47" s="200">
        <f t="shared" si="97"/>
        <v>0</v>
      </c>
      <c r="LR47" s="200">
        <f t="shared" si="108"/>
        <v>0</v>
      </c>
    </row>
    <row r="48" spans="1:330"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99"/>
        <v>0</v>
      </c>
      <c r="BH48">
        <v>1</v>
      </c>
      <c r="BI48">
        <v>1</v>
      </c>
      <c r="BJ48">
        <f t="shared" si="66"/>
        <v>1</v>
      </c>
      <c r="BK48" s="1">
        <v>1.86403508772E-2</v>
      </c>
      <c r="BL48" s="2">
        <v>10</v>
      </c>
      <c r="BM48">
        <v>60</v>
      </c>
      <c r="BN48" t="str">
        <f t="shared" si="100"/>
        <v>TRUE</v>
      </c>
      <c r="BO48">
        <f>VLOOKUP($A48,'FuturesInfo (3)'!$A$2:$V$80,22)</f>
        <v>4</v>
      </c>
      <c r="BP48">
        <f t="shared" si="122"/>
        <v>4</v>
      </c>
      <c r="BQ48" s="139">
        <f>VLOOKUP($A48,'FuturesInfo (3)'!$A$2:$O$80,15)*BP48</f>
        <v>93700</v>
      </c>
      <c r="BR48" s="145">
        <f t="shared" si="67"/>
        <v>1746.6008771936399</v>
      </c>
      <c r="BT48">
        <f t="shared" si="68"/>
        <v>1</v>
      </c>
      <c r="BU48">
        <v>1</v>
      </c>
      <c r="BV48">
        <v>-1</v>
      </c>
      <c r="BW48">
        <v>1</v>
      </c>
      <c r="BX48">
        <f t="shared" si="123"/>
        <v>1</v>
      </c>
      <c r="BY48">
        <f t="shared" si="124"/>
        <v>0</v>
      </c>
      <c r="BZ48" s="188">
        <v>2.0452099031199999E-2</v>
      </c>
      <c r="CA48" s="2">
        <v>10</v>
      </c>
      <c r="CB48">
        <v>60</v>
      </c>
      <c r="CC48" t="str">
        <f t="shared" si="125"/>
        <v>TRUE</v>
      </c>
      <c r="CD48">
        <f>VLOOKUP($A48,'FuturesInfo (3)'!$A$2:$V$80,22)</f>
        <v>4</v>
      </c>
      <c r="CE48">
        <f t="shared" si="53"/>
        <v>4</v>
      </c>
      <c r="CF48">
        <f t="shared" si="53"/>
        <v>4</v>
      </c>
      <c r="CG48" s="139">
        <f>VLOOKUP($A48,'FuturesInfo (3)'!$A$2:$O$80,15)*CE48</f>
        <v>93700</v>
      </c>
      <c r="CH48" s="145">
        <f t="shared" si="126"/>
        <v>1916.36167922344</v>
      </c>
      <c r="CI48" s="145">
        <f t="shared" si="69"/>
        <v>-1916.36167922344</v>
      </c>
      <c r="CK48">
        <f t="shared" si="127"/>
        <v>1</v>
      </c>
      <c r="CL48">
        <v>1</v>
      </c>
      <c r="CM48">
        <v>-1</v>
      </c>
      <c r="CN48">
        <v>1</v>
      </c>
      <c r="CO48">
        <f t="shared" si="101"/>
        <v>1</v>
      </c>
      <c r="CP48">
        <f t="shared" si="128"/>
        <v>0</v>
      </c>
      <c r="CQ48" s="1">
        <v>1.52953586498E-2</v>
      </c>
      <c r="CR48" s="2">
        <v>10</v>
      </c>
      <c r="CS48">
        <v>60</v>
      </c>
      <c r="CT48" t="str">
        <f t="shared" si="129"/>
        <v>TRUE</v>
      </c>
      <c r="CU48">
        <f>VLOOKUP($A48,'FuturesInfo (3)'!$A$2:$V$80,22)</f>
        <v>4</v>
      </c>
      <c r="CV48">
        <f t="shared" si="130"/>
        <v>3</v>
      </c>
      <c r="CW48">
        <f t="shared" si="70"/>
        <v>4</v>
      </c>
      <c r="CX48" s="139">
        <f>VLOOKUP($A48,'FuturesInfo (3)'!$A$2:$O$80,15)*CW48</f>
        <v>93700</v>
      </c>
      <c r="CY48" s="200">
        <f t="shared" si="131"/>
        <v>1433.17510548626</v>
      </c>
      <c r="CZ48" s="200">
        <f t="shared" si="72"/>
        <v>-1433.17510548626</v>
      </c>
      <c r="DB48">
        <f t="shared" si="59"/>
        <v>1</v>
      </c>
      <c r="DC48">
        <v>-1</v>
      </c>
      <c r="DD48">
        <v>-1</v>
      </c>
      <c r="DE48">
        <v>1</v>
      </c>
      <c r="DF48">
        <f t="shared" si="102"/>
        <v>0</v>
      </c>
      <c r="DG48">
        <f t="shared" si="60"/>
        <v>0</v>
      </c>
      <c r="DH48" s="1">
        <v>7.7922077922099996E-3</v>
      </c>
      <c r="DI48" s="2">
        <v>10</v>
      </c>
      <c r="DJ48">
        <v>60</v>
      </c>
      <c r="DK48" t="str">
        <f t="shared" si="61"/>
        <v>TRUE</v>
      </c>
      <c r="DL48">
        <f>VLOOKUP($A48,'FuturesInfo (3)'!$A$2:$V$80,22)</f>
        <v>4</v>
      </c>
      <c r="DM48">
        <f t="shared" si="62"/>
        <v>5</v>
      </c>
      <c r="DN48">
        <f t="shared" si="73"/>
        <v>4</v>
      </c>
      <c r="DO48" s="139">
        <f>VLOOKUP($A48,'FuturesInfo (3)'!$A$2:$O$80,15)*DN48</f>
        <v>93700</v>
      </c>
      <c r="DP48" s="200">
        <f t="shared" si="63"/>
        <v>-730.12987013007694</v>
      </c>
      <c r="DQ48" s="200">
        <f t="shared" si="74"/>
        <v>-730.12987013007694</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f t="shared" si="75"/>
        <v>1</v>
      </c>
      <c r="JU48" s="244">
        <v>-1</v>
      </c>
      <c r="JV48" s="218">
        <v>-1</v>
      </c>
      <c r="JW48" s="245">
        <v>6</v>
      </c>
      <c r="JX48">
        <f t="shared" si="105"/>
        <v>1</v>
      </c>
      <c r="JY48">
        <f t="shared" si="77"/>
        <v>-1</v>
      </c>
      <c r="JZ48" s="218"/>
      <c r="KA48">
        <f t="shared" si="103"/>
        <v>0</v>
      </c>
      <c r="KB48">
        <f t="shared" si="78"/>
        <v>0</v>
      </c>
      <c r="KC48">
        <f t="shared" si="79"/>
        <v>0</v>
      </c>
      <c r="KD48">
        <f t="shared" si="80"/>
        <v>0</v>
      </c>
      <c r="KE48" s="253"/>
      <c r="KF48" s="206">
        <v>42503</v>
      </c>
      <c r="KG48">
        <v>60</v>
      </c>
      <c r="KH48" t="str">
        <f t="shared" si="64"/>
        <v>TRUE</v>
      </c>
      <c r="KI48">
        <f>VLOOKUP($A48,'FuturesInfo (3)'!$A$2:$V$80,22)</f>
        <v>4</v>
      </c>
      <c r="KJ48" s="257">
        <v>2</v>
      </c>
      <c r="KK48">
        <f t="shared" si="81"/>
        <v>5</v>
      </c>
      <c r="KL48" s="139">
        <f>VLOOKUP($A48,'FuturesInfo (3)'!$A$2:$O$80,15)*KI48</f>
        <v>93700</v>
      </c>
      <c r="KM48" s="139">
        <f>VLOOKUP($A48,'FuturesInfo (3)'!$A$2:$O$80,15)*KK48</f>
        <v>117125</v>
      </c>
      <c r="KN48" s="200">
        <f t="shared" si="82"/>
        <v>0</v>
      </c>
      <c r="KO48" s="200">
        <f t="shared" si="83"/>
        <v>0</v>
      </c>
      <c r="KP48" s="200">
        <f t="shared" si="84"/>
        <v>0</v>
      </c>
      <c r="KQ48" s="200">
        <f t="shared" si="85"/>
        <v>0</v>
      </c>
      <c r="KR48" s="200">
        <f t="shared" si="107"/>
        <v>0</v>
      </c>
      <c r="KT48">
        <f t="shared" si="87"/>
        <v>-1</v>
      </c>
      <c r="KU48" s="244"/>
      <c r="KV48" s="218"/>
      <c r="KW48" s="245"/>
      <c r="KX48">
        <f t="shared" si="106"/>
        <v>0</v>
      </c>
      <c r="KY48">
        <f t="shared" si="89"/>
        <v>0</v>
      </c>
      <c r="KZ48" s="218"/>
      <c r="LA48">
        <f t="shared" si="104"/>
        <v>1</v>
      </c>
      <c r="LB48">
        <f t="shared" si="90"/>
        <v>1</v>
      </c>
      <c r="LC48">
        <f t="shared" si="91"/>
        <v>1</v>
      </c>
      <c r="LD48">
        <f t="shared" si="92"/>
        <v>1</v>
      </c>
      <c r="LE48" s="253"/>
      <c r="LF48" s="206"/>
      <c r="LG48">
        <v>60</v>
      </c>
      <c r="LH48" t="str">
        <f t="shared" si="65"/>
        <v>FALSE</v>
      </c>
      <c r="LI48">
        <f>VLOOKUP($A48,'FuturesInfo (3)'!$A$2:$V$80,22)</f>
        <v>4</v>
      </c>
      <c r="LJ48" s="257"/>
      <c r="LK48">
        <f t="shared" si="93"/>
        <v>5</v>
      </c>
      <c r="LL48" s="139">
        <f>VLOOKUP($A48,'FuturesInfo (3)'!$A$2:$O$80,15)*LI48</f>
        <v>93700</v>
      </c>
      <c r="LM48" s="139">
        <f>VLOOKUP($A48,'FuturesInfo (3)'!$A$2:$O$80,15)*LK48</f>
        <v>117125</v>
      </c>
      <c r="LN48" s="200">
        <f t="shared" si="94"/>
        <v>0</v>
      </c>
      <c r="LO48" s="200">
        <f t="shared" si="95"/>
        <v>0</v>
      </c>
      <c r="LP48" s="200">
        <f t="shared" si="96"/>
        <v>0</v>
      </c>
      <c r="LQ48" s="200">
        <f t="shared" si="97"/>
        <v>0</v>
      </c>
      <c r="LR48" s="200">
        <f t="shared" si="108"/>
        <v>0</v>
      </c>
    </row>
    <row r="49" spans="1:330"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99"/>
        <v>0</v>
      </c>
      <c r="BH49" s="5">
        <v>-1</v>
      </c>
      <c r="BI49" s="5">
        <v>1</v>
      </c>
      <c r="BJ49">
        <f t="shared" si="66"/>
        <v>0</v>
      </c>
      <c r="BK49" s="5">
        <v>1.01180438449E-3</v>
      </c>
      <c r="BL49" s="170">
        <v>10</v>
      </c>
      <c r="BM49" s="5">
        <v>60</v>
      </c>
      <c r="BN49" t="str">
        <f t="shared" si="100"/>
        <v>TRUE</v>
      </c>
      <c r="BO49">
        <f>VLOOKUP($A49,'FuturesInfo (3)'!$A$2:$V$80,22)</f>
        <v>3</v>
      </c>
      <c r="BP49">
        <f t="shared" si="122"/>
        <v>3</v>
      </c>
      <c r="BQ49" s="139">
        <f>VLOOKUP($A49,'FuturesInfo (3)'!$A$2:$O$80,15)*BP49</f>
        <v>99594</v>
      </c>
      <c r="BR49" s="145">
        <f t="shared" si="67"/>
        <v>-100.76964586889706</v>
      </c>
      <c r="BT49" s="5">
        <f t="shared" si="68"/>
        <v>-1</v>
      </c>
      <c r="BU49" s="5">
        <v>1</v>
      </c>
      <c r="BV49">
        <v>1</v>
      </c>
      <c r="BW49" s="5">
        <v>1</v>
      </c>
      <c r="BX49">
        <f t="shared" si="123"/>
        <v>1</v>
      </c>
      <c r="BY49">
        <f t="shared" si="124"/>
        <v>1</v>
      </c>
      <c r="BZ49" s="189">
        <v>1.6846361186000001E-2</v>
      </c>
      <c r="CA49" s="170">
        <v>10</v>
      </c>
      <c r="CB49" s="5">
        <v>60</v>
      </c>
      <c r="CC49" t="str">
        <f t="shared" si="125"/>
        <v>TRUE</v>
      </c>
      <c r="CD49">
        <f>VLOOKUP($A49,'FuturesInfo (3)'!$A$2:$V$80,22)</f>
        <v>3</v>
      </c>
      <c r="CE49">
        <f t="shared" si="53"/>
        <v>3</v>
      </c>
      <c r="CF49">
        <f t="shared" si="53"/>
        <v>3</v>
      </c>
      <c r="CG49" s="139">
        <f>VLOOKUP($A49,'FuturesInfo (3)'!$A$2:$O$80,15)*CE49</f>
        <v>99594</v>
      </c>
      <c r="CH49" s="145">
        <f t="shared" si="126"/>
        <v>1677.796495958484</v>
      </c>
      <c r="CI49" s="145">
        <f t="shared" si="69"/>
        <v>1677.796495958484</v>
      </c>
      <c r="CK49" s="5">
        <f t="shared" si="127"/>
        <v>1</v>
      </c>
      <c r="CL49" s="5">
        <v>1</v>
      </c>
      <c r="CM49">
        <v>1</v>
      </c>
      <c r="CN49" s="5">
        <v>1</v>
      </c>
      <c r="CO49">
        <f t="shared" si="101"/>
        <v>1</v>
      </c>
      <c r="CP49">
        <f t="shared" si="128"/>
        <v>1</v>
      </c>
      <c r="CQ49" s="5">
        <v>1.4247846255800001E-2</v>
      </c>
      <c r="CR49" s="170">
        <v>10</v>
      </c>
      <c r="CS49" s="5">
        <v>60</v>
      </c>
      <c r="CT49" t="str">
        <f t="shared" si="129"/>
        <v>TRUE</v>
      </c>
      <c r="CU49">
        <f>VLOOKUP($A49,'FuturesInfo (3)'!$A$2:$V$80,22)</f>
        <v>3</v>
      </c>
      <c r="CV49">
        <f t="shared" si="130"/>
        <v>4</v>
      </c>
      <c r="CW49">
        <f t="shared" si="70"/>
        <v>3</v>
      </c>
      <c r="CX49" s="139">
        <f>VLOOKUP($A49,'FuturesInfo (3)'!$A$2:$O$80,15)*CW49</f>
        <v>99594</v>
      </c>
      <c r="CY49" s="200">
        <f t="shared" si="131"/>
        <v>1419.0000000001453</v>
      </c>
      <c r="CZ49" s="200">
        <f t="shared" si="72"/>
        <v>1419.0000000001453</v>
      </c>
      <c r="DB49" s="5">
        <f t="shared" si="59"/>
        <v>1</v>
      </c>
      <c r="DC49" s="5">
        <v>-1</v>
      </c>
      <c r="DD49">
        <v>1</v>
      </c>
      <c r="DE49" s="5">
        <v>-1</v>
      </c>
      <c r="DF49">
        <f t="shared" si="102"/>
        <v>1</v>
      </c>
      <c r="DG49">
        <f t="shared" si="60"/>
        <v>0</v>
      </c>
      <c r="DH49" s="5">
        <v>-2.3521724926499999E-2</v>
      </c>
      <c r="DI49" s="170">
        <v>10</v>
      </c>
      <c r="DJ49" s="5">
        <v>60</v>
      </c>
      <c r="DK49" t="str">
        <f t="shared" si="61"/>
        <v>TRUE</v>
      </c>
      <c r="DL49">
        <f>VLOOKUP($A49,'FuturesInfo (3)'!$A$2:$V$80,22)</f>
        <v>3</v>
      </c>
      <c r="DM49">
        <f t="shared" si="62"/>
        <v>2</v>
      </c>
      <c r="DN49">
        <f t="shared" si="73"/>
        <v>3</v>
      </c>
      <c r="DO49" s="139">
        <f>VLOOKUP($A49,'FuturesInfo (3)'!$A$2:$O$80,15)*DN49</f>
        <v>99594</v>
      </c>
      <c r="DP49" s="200">
        <f t="shared" si="63"/>
        <v>2342.622672329841</v>
      </c>
      <c r="DQ49" s="200">
        <f t="shared" si="74"/>
        <v>-2342.622672329841</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f t="shared" si="75"/>
        <v>1</v>
      </c>
      <c r="JU49" s="247">
        <v>1</v>
      </c>
      <c r="JV49" s="218">
        <v>-1</v>
      </c>
      <c r="JW49" s="245">
        <v>-20</v>
      </c>
      <c r="JX49">
        <f t="shared" si="105"/>
        <v>1</v>
      </c>
      <c r="JY49">
        <f t="shared" si="77"/>
        <v>1</v>
      </c>
      <c r="JZ49" s="251"/>
      <c r="KA49">
        <f t="shared" si="103"/>
        <v>0</v>
      </c>
      <c r="KB49">
        <f t="shared" si="78"/>
        <v>0</v>
      </c>
      <c r="KC49">
        <f t="shared" si="79"/>
        <v>0</v>
      </c>
      <c r="KD49">
        <f t="shared" si="80"/>
        <v>0</v>
      </c>
      <c r="KE49" s="251"/>
      <c r="KF49" s="206">
        <v>42508</v>
      </c>
      <c r="KG49" s="5">
        <v>60</v>
      </c>
      <c r="KH49" t="str">
        <f t="shared" si="64"/>
        <v>TRUE</v>
      </c>
      <c r="KI49">
        <f>VLOOKUP($A49,'FuturesInfo (3)'!$A$2:$V$80,22)</f>
        <v>3</v>
      </c>
      <c r="KJ49" s="257">
        <v>2</v>
      </c>
      <c r="KK49">
        <f t="shared" si="81"/>
        <v>4</v>
      </c>
      <c r="KL49" s="139">
        <f>VLOOKUP($A49,'FuturesInfo (3)'!$A$2:$O$80,15)*KI49</f>
        <v>99594</v>
      </c>
      <c r="KM49" s="139">
        <f>VLOOKUP($A49,'FuturesInfo (3)'!$A$2:$O$80,15)*KK49</f>
        <v>132792</v>
      </c>
      <c r="KN49" s="200">
        <f t="shared" si="82"/>
        <v>0</v>
      </c>
      <c r="KO49" s="200">
        <f t="shared" si="83"/>
        <v>0</v>
      </c>
      <c r="KP49" s="200">
        <f t="shared" si="84"/>
        <v>0</v>
      </c>
      <c r="KQ49" s="200">
        <f t="shared" si="85"/>
        <v>0</v>
      </c>
      <c r="KR49" s="200">
        <f t="shared" si="107"/>
        <v>0</v>
      </c>
      <c r="KT49">
        <f t="shared" si="87"/>
        <v>1</v>
      </c>
      <c r="KU49" s="247"/>
      <c r="KV49" s="218"/>
      <c r="KW49" s="245"/>
      <c r="KX49">
        <f t="shared" si="106"/>
        <v>0</v>
      </c>
      <c r="KY49">
        <f t="shared" si="89"/>
        <v>0</v>
      </c>
      <c r="KZ49" s="251"/>
      <c r="LA49">
        <f t="shared" si="104"/>
        <v>1</v>
      </c>
      <c r="LB49">
        <f t="shared" si="90"/>
        <v>1</v>
      </c>
      <c r="LC49">
        <f t="shared" si="91"/>
        <v>1</v>
      </c>
      <c r="LD49">
        <f t="shared" si="92"/>
        <v>1</v>
      </c>
      <c r="LE49" s="251"/>
      <c r="LF49" s="206"/>
      <c r="LG49" s="5">
        <v>60</v>
      </c>
      <c r="LH49" t="str">
        <f t="shared" si="65"/>
        <v>FALSE</v>
      </c>
      <c r="LI49">
        <f>VLOOKUP($A49,'FuturesInfo (3)'!$A$2:$V$80,22)</f>
        <v>3</v>
      </c>
      <c r="LJ49" s="257"/>
      <c r="LK49">
        <f t="shared" si="93"/>
        <v>4</v>
      </c>
      <c r="LL49" s="139">
        <f>VLOOKUP($A49,'FuturesInfo (3)'!$A$2:$O$80,15)*LI49</f>
        <v>99594</v>
      </c>
      <c r="LM49" s="139">
        <f>VLOOKUP($A49,'FuturesInfo (3)'!$A$2:$O$80,15)*LK49</f>
        <v>132792</v>
      </c>
      <c r="LN49" s="200">
        <f t="shared" si="94"/>
        <v>0</v>
      </c>
      <c r="LO49" s="200">
        <f t="shared" si="95"/>
        <v>0</v>
      </c>
      <c r="LP49" s="200">
        <f t="shared" si="96"/>
        <v>0</v>
      </c>
      <c r="LQ49" s="200">
        <f t="shared" si="97"/>
        <v>0</v>
      </c>
      <c r="LR49" s="200">
        <f t="shared" si="108"/>
        <v>0</v>
      </c>
    </row>
    <row r="50" spans="1:330"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99"/>
        <v>2</v>
      </c>
      <c r="BH50">
        <v>1</v>
      </c>
      <c r="BI50">
        <v>1</v>
      </c>
      <c r="BJ50">
        <f t="shared" si="66"/>
        <v>1</v>
      </c>
      <c r="BK50" s="1">
        <v>1.7028522775600001E-3</v>
      </c>
      <c r="BL50" s="2">
        <v>10</v>
      </c>
      <c r="BM50">
        <v>60</v>
      </c>
      <c r="BN50" t="str">
        <f t="shared" si="100"/>
        <v>TRUE</v>
      </c>
      <c r="BO50">
        <f>VLOOKUP($A50,'FuturesInfo (3)'!$A$2:$V$80,22)</f>
        <v>2</v>
      </c>
      <c r="BP50">
        <f t="shared" si="122"/>
        <v>2</v>
      </c>
      <c r="BQ50" s="139">
        <f>VLOOKUP($A50,'FuturesInfo (3)'!$A$2:$O$80,15)*BP50</f>
        <v>90680</v>
      </c>
      <c r="BR50" s="145">
        <f t="shared" si="67"/>
        <v>154.41464452914082</v>
      </c>
      <c r="BT50">
        <f t="shared" si="68"/>
        <v>1</v>
      </c>
      <c r="BU50">
        <v>-1</v>
      </c>
      <c r="BV50">
        <v>1</v>
      </c>
      <c r="BW50">
        <v>1</v>
      </c>
      <c r="BX50">
        <f t="shared" si="123"/>
        <v>0</v>
      </c>
      <c r="BY50">
        <f t="shared" si="124"/>
        <v>1</v>
      </c>
      <c r="BZ50" s="188">
        <v>1.2749681258E-3</v>
      </c>
      <c r="CA50" s="2">
        <v>10</v>
      </c>
      <c r="CB50">
        <v>60</v>
      </c>
      <c r="CC50" t="str">
        <f t="shared" si="125"/>
        <v>TRUE</v>
      </c>
      <c r="CD50">
        <f>VLOOKUP($A50,'FuturesInfo (3)'!$A$2:$V$80,22)</f>
        <v>2</v>
      </c>
      <c r="CE50">
        <f t="shared" si="53"/>
        <v>2</v>
      </c>
      <c r="CF50">
        <f t="shared" si="53"/>
        <v>2</v>
      </c>
      <c r="CG50" s="139">
        <f>VLOOKUP($A50,'FuturesInfo (3)'!$A$2:$O$80,15)*CE50</f>
        <v>90680</v>
      </c>
      <c r="CH50" s="145">
        <f t="shared" si="126"/>
        <v>-115.614109647544</v>
      </c>
      <c r="CI50" s="145">
        <f t="shared" si="69"/>
        <v>115.614109647544</v>
      </c>
      <c r="CK50">
        <f t="shared" si="127"/>
        <v>-1</v>
      </c>
      <c r="CL50">
        <v>-1</v>
      </c>
      <c r="CM50">
        <v>1</v>
      </c>
      <c r="CN50">
        <v>-1</v>
      </c>
      <c r="CO50">
        <f t="shared" si="101"/>
        <v>1</v>
      </c>
      <c r="CP50">
        <f t="shared" si="128"/>
        <v>0</v>
      </c>
      <c r="CQ50" s="1">
        <v>-1.0611205432900001E-2</v>
      </c>
      <c r="CR50" s="2">
        <v>10</v>
      </c>
      <c r="CS50">
        <v>60</v>
      </c>
      <c r="CT50" t="str">
        <f t="shared" si="129"/>
        <v>TRUE</v>
      </c>
      <c r="CU50">
        <f>VLOOKUP($A50,'FuturesInfo (3)'!$A$2:$V$80,22)</f>
        <v>2</v>
      </c>
      <c r="CV50">
        <f t="shared" si="130"/>
        <v>2</v>
      </c>
      <c r="CW50">
        <f t="shared" si="70"/>
        <v>2</v>
      </c>
      <c r="CX50" s="139">
        <f>VLOOKUP($A50,'FuturesInfo (3)'!$A$2:$O$80,15)*CW50</f>
        <v>90680</v>
      </c>
      <c r="CY50" s="200">
        <f t="shared" si="131"/>
        <v>962.22410865537211</v>
      </c>
      <c r="CZ50" s="200">
        <f t="shared" si="72"/>
        <v>-962.22410865537211</v>
      </c>
      <c r="DB50">
        <f t="shared" si="59"/>
        <v>-1</v>
      </c>
      <c r="DC50">
        <v>-1</v>
      </c>
      <c r="DD50">
        <v>1</v>
      </c>
      <c r="DE50">
        <v>-1</v>
      </c>
      <c r="DF50">
        <f t="shared" si="102"/>
        <v>1</v>
      </c>
      <c r="DG50">
        <f t="shared" si="60"/>
        <v>0</v>
      </c>
      <c r="DH50" s="1">
        <v>-4.7190047189999999E-3</v>
      </c>
      <c r="DI50" s="2">
        <v>10</v>
      </c>
      <c r="DJ50">
        <v>60</v>
      </c>
      <c r="DK50" t="str">
        <f t="shared" si="61"/>
        <v>TRUE</v>
      </c>
      <c r="DL50">
        <f>VLOOKUP($A50,'FuturesInfo (3)'!$A$2:$V$80,22)</f>
        <v>2</v>
      </c>
      <c r="DM50">
        <f t="shared" si="62"/>
        <v>2</v>
      </c>
      <c r="DN50">
        <f t="shared" si="73"/>
        <v>2</v>
      </c>
      <c r="DO50" s="139">
        <f>VLOOKUP($A50,'FuturesInfo (3)'!$A$2:$O$80,15)*DN50</f>
        <v>90680</v>
      </c>
      <c r="DP50" s="200">
        <f t="shared" si="63"/>
        <v>427.91934791891998</v>
      </c>
      <c r="DQ50" s="200">
        <f t="shared" si="74"/>
        <v>-427.91934791891998</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f t="shared" si="75"/>
        <v>-1</v>
      </c>
      <c r="JU50" s="244">
        <v>-1</v>
      </c>
      <c r="JV50" s="218">
        <v>1</v>
      </c>
      <c r="JW50" s="245">
        <v>-5</v>
      </c>
      <c r="JX50">
        <f t="shared" si="105"/>
        <v>-1</v>
      </c>
      <c r="JY50">
        <f t="shared" si="77"/>
        <v>-1</v>
      </c>
      <c r="JZ50" s="218"/>
      <c r="KA50">
        <f t="shared" si="103"/>
        <v>0</v>
      </c>
      <c r="KB50">
        <f t="shared" si="78"/>
        <v>0</v>
      </c>
      <c r="KC50">
        <f t="shared" si="79"/>
        <v>0</v>
      </c>
      <c r="KD50">
        <f t="shared" si="80"/>
        <v>0</v>
      </c>
      <c r="KE50" s="253"/>
      <c r="KF50" s="206">
        <v>42514</v>
      </c>
      <c r="KG50">
        <v>60</v>
      </c>
      <c r="KH50" t="str">
        <f t="shared" si="64"/>
        <v>TRUE</v>
      </c>
      <c r="KI50">
        <f>VLOOKUP($A50,'FuturesInfo (3)'!$A$2:$V$80,22)</f>
        <v>2</v>
      </c>
      <c r="KJ50" s="257">
        <v>2</v>
      </c>
      <c r="KK50">
        <f t="shared" si="81"/>
        <v>3</v>
      </c>
      <c r="KL50" s="139">
        <f>VLOOKUP($A50,'FuturesInfo (3)'!$A$2:$O$80,15)*KI50</f>
        <v>90680</v>
      </c>
      <c r="KM50" s="139">
        <f>VLOOKUP($A50,'FuturesInfo (3)'!$A$2:$O$80,15)*KK50</f>
        <v>136020</v>
      </c>
      <c r="KN50" s="200">
        <f t="shared" si="82"/>
        <v>0</v>
      </c>
      <c r="KO50" s="200">
        <f t="shared" si="83"/>
        <v>0</v>
      </c>
      <c r="KP50" s="200">
        <f t="shared" si="84"/>
        <v>0</v>
      </c>
      <c r="KQ50" s="200">
        <f t="shared" si="85"/>
        <v>0</v>
      </c>
      <c r="KR50" s="200">
        <f t="shared" si="107"/>
        <v>0</v>
      </c>
      <c r="KT50">
        <f t="shared" si="87"/>
        <v>-1</v>
      </c>
      <c r="KU50" s="244"/>
      <c r="KV50" s="218"/>
      <c r="KW50" s="245"/>
      <c r="KX50">
        <f t="shared" si="106"/>
        <v>0</v>
      </c>
      <c r="KY50">
        <f t="shared" si="89"/>
        <v>0</v>
      </c>
      <c r="KZ50" s="218"/>
      <c r="LA50">
        <f t="shared" si="104"/>
        <v>1</v>
      </c>
      <c r="LB50">
        <f t="shared" si="90"/>
        <v>1</v>
      </c>
      <c r="LC50">
        <f t="shared" si="91"/>
        <v>1</v>
      </c>
      <c r="LD50">
        <f t="shared" si="92"/>
        <v>1</v>
      </c>
      <c r="LE50" s="253"/>
      <c r="LF50" s="206"/>
      <c r="LG50">
        <v>60</v>
      </c>
      <c r="LH50" t="str">
        <f t="shared" si="65"/>
        <v>FALSE</v>
      </c>
      <c r="LI50">
        <f>VLOOKUP($A50,'FuturesInfo (3)'!$A$2:$V$80,22)</f>
        <v>2</v>
      </c>
      <c r="LJ50" s="257"/>
      <c r="LK50">
        <f t="shared" si="93"/>
        <v>3</v>
      </c>
      <c r="LL50" s="139">
        <f>VLOOKUP($A50,'FuturesInfo (3)'!$A$2:$O$80,15)*LI50</f>
        <v>90680</v>
      </c>
      <c r="LM50" s="139">
        <f>VLOOKUP($A50,'FuturesInfo (3)'!$A$2:$O$80,15)*LK50</f>
        <v>136020</v>
      </c>
      <c r="LN50" s="200">
        <f t="shared" si="94"/>
        <v>0</v>
      </c>
      <c r="LO50" s="200">
        <f t="shared" si="95"/>
        <v>0</v>
      </c>
      <c r="LP50" s="200">
        <f t="shared" si="96"/>
        <v>0</v>
      </c>
      <c r="LQ50" s="200">
        <f t="shared" si="97"/>
        <v>0</v>
      </c>
      <c r="LR50" s="200">
        <f t="shared" si="108"/>
        <v>0</v>
      </c>
    </row>
    <row r="51" spans="1:330"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99"/>
        <v>0</v>
      </c>
      <c r="BH51">
        <v>-1</v>
      </c>
      <c r="BI51">
        <v>1</v>
      </c>
      <c r="BJ51">
        <f t="shared" si="66"/>
        <v>0</v>
      </c>
      <c r="BK51" s="1">
        <v>6.4360418342700003E-3</v>
      </c>
      <c r="BL51" s="2">
        <v>10</v>
      </c>
      <c r="BM51">
        <v>60</v>
      </c>
      <c r="BN51" t="str">
        <f t="shared" si="100"/>
        <v>TRUE</v>
      </c>
      <c r="BO51">
        <f>VLOOKUP($A51,'FuturesInfo (3)'!$A$2:$V$80,22)</f>
        <v>2</v>
      </c>
      <c r="BP51">
        <f t="shared" si="122"/>
        <v>2</v>
      </c>
      <c r="BQ51" s="139">
        <f>VLOOKUP($A51,'FuturesInfo (3)'!$A$2:$O$80,15)*BP51</f>
        <v>97800</v>
      </c>
      <c r="BR51" s="145">
        <f t="shared" si="67"/>
        <v>-629.44489139160601</v>
      </c>
      <c r="BT51">
        <f t="shared" si="68"/>
        <v>-1</v>
      </c>
      <c r="BU51">
        <v>-1</v>
      </c>
      <c r="BV51">
        <v>-1</v>
      </c>
      <c r="BW51">
        <v>-1</v>
      </c>
      <c r="BX51">
        <f t="shared" si="123"/>
        <v>1</v>
      </c>
      <c r="BY51">
        <f t="shared" si="124"/>
        <v>1</v>
      </c>
      <c r="BZ51" s="188">
        <v>-7.9936051159099995E-3</v>
      </c>
      <c r="CA51" s="2">
        <v>10</v>
      </c>
      <c r="CB51">
        <v>60</v>
      </c>
      <c r="CC51" t="str">
        <f t="shared" si="125"/>
        <v>TRUE</v>
      </c>
      <c r="CD51">
        <f>VLOOKUP($A51,'FuturesInfo (3)'!$A$2:$V$80,22)</f>
        <v>2</v>
      </c>
      <c r="CE51">
        <f t="shared" si="53"/>
        <v>2</v>
      </c>
      <c r="CF51">
        <f t="shared" si="53"/>
        <v>2</v>
      </c>
      <c r="CG51" s="139">
        <f>VLOOKUP($A51,'FuturesInfo (3)'!$A$2:$O$80,15)*CE51</f>
        <v>97800</v>
      </c>
      <c r="CH51" s="145">
        <f t="shared" si="126"/>
        <v>781.77458033599794</v>
      </c>
      <c r="CI51" s="145">
        <f t="shared" si="69"/>
        <v>781.77458033599794</v>
      </c>
      <c r="CK51">
        <f t="shared" si="127"/>
        <v>-1</v>
      </c>
      <c r="CL51">
        <v>-1</v>
      </c>
      <c r="CM51">
        <v>-1</v>
      </c>
      <c r="CN51">
        <v>1</v>
      </c>
      <c r="CO51">
        <f t="shared" si="101"/>
        <v>0</v>
      </c>
      <c r="CP51">
        <f t="shared" si="128"/>
        <v>0</v>
      </c>
      <c r="CQ51" s="1">
        <v>1.8331990330399998E-2</v>
      </c>
      <c r="CR51" s="2">
        <v>10</v>
      </c>
      <c r="CS51">
        <v>60</v>
      </c>
      <c r="CT51" t="str">
        <f t="shared" si="129"/>
        <v>TRUE</v>
      </c>
      <c r="CU51">
        <f>VLOOKUP($A51,'FuturesInfo (3)'!$A$2:$V$80,22)</f>
        <v>2</v>
      </c>
      <c r="CV51">
        <f t="shared" si="130"/>
        <v>3</v>
      </c>
      <c r="CW51">
        <f t="shared" si="70"/>
        <v>2</v>
      </c>
      <c r="CX51" s="139">
        <f>VLOOKUP($A51,'FuturesInfo (3)'!$A$2:$O$80,15)*CW51</f>
        <v>97800</v>
      </c>
      <c r="CY51" s="200">
        <f t="shared" si="131"/>
        <v>-1792.8686543131198</v>
      </c>
      <c r="CZ51" s="200">
        <f t="shared" si="72"/>
        <v>-1792.8686543131198</v>
      </c>
      <c r="DB51">
        <f t="shared" si="59"/>
        <v>-1</v>
      </c>
      <c r="DC51">
        <v>1</v>
      </c>
      <c r="DD51">
        <v>-1</v>
      </c>
      <c r="DE51">
        <v>1</v>
      </c>
      <c r="DF51">
        <f t="shared" si="102"/>
        <v>1</v>
      </c>
      <c r="DG51">
        <f t="shared" si="60"/>
        <v>0</v>
      </c>
      <c r="DH51" s="1">
        <v>1.7606330366000001E-2</v>
      </c>
      <c r="DI51" s="2">
        <v>10</v>
      </c>
      <c r="DJ51">
        <v>60</v>
      </c>
      <c r="DK51" t="str">
        <f t="shared" si="61"/>
        <v>TRUE</v>
      </c>
      <c r="DL51">
        <f>VLOOKUP($A51,'FuturesInfo (3)'!$A$2:$V$80,22)</f>
        <v>2</v>
      </c>
      <c r="DM51">
        <f t="shared" si="62"/>
        <v>2</v>
      </c>
      <c r="DN51">
        <f t="shared" si="73"/>
        <v>2</v>
      </c>
      <c r="DO51" s="139">
        <f>VLOOKUP($A51,'FuturesInfo (3)'!$A$2:$O$80,15)*DN51</f>
        <v>97800</v>
      </c>
      <c r="DP51" s="200">
        <f t="shared" si="63"/>
        <v>1721.8991097948001</v>
      </c>
      <c r="DQ51" s="200">
        <f t="shared" si="74"/>
        <v>-1721.8991097948001</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f t="shared" si="75"/>
        <v>1</v>
      </c>
      <c r="JU51" s="244">
        <v>-1</v>
      </c>
      <c r="JV51" s="218">
        <v>-1</v>
      </c>
      <c r="JW51" s="245">
        <v>8</v>
      </c>
      <c r="JX51">
        <f t="shared" si="105"/>
        <v>1</v>
      </c>
      <c r="JY51">
        <f t="shared" si="77"/>
        <v>-1</v>
      </c>
      <c r="JZ51" s="218"/>
      <c r="KA51">
        <f t="shared" si="103"/>
        <v>0</v>
      </c>
      <c r="KB51">
        <f t="shared" si="78"/>
        <v>0</v>
      </c>
      <c r="KC51">
        <f t="shared" si="79"/>
        <v>0</v>
      </c>
      <c r="KD51">
        <f t="shared" si="80"/>
        <v>0</v>
      </c>
      <c r="KE51" s="253"/>
      <c r="KF51" s="206">
        <v>42499</v>
      </c>
      <c r="KG51">
        <v>60</v>
      </c>
      <c r="KH51" t="str">
        <f t="shared" si="64"/>
        <v>TRUE</v>
      </c>
      <c r="KI51">
        <f>VLOOKUP($A51,'FuturesInfo (3)'!$A$2:$V$80,22)</f>
        <v>2</v>
      </c>
      <c r="KJ51" s="257">
        <v>2</v>
      </c>
      <c r="KK51">
        <f t="shared" si="81"/>
        <v>3</v>
      </c>
      <c r="KL51" s="139">
        <f>VLOOKUP($A51,'FuturesInfo (3)'!$A$2:$O$80,15)*KI51</f>
        <v>97800</v>
      </c>
      <c r="KM51" s="139">
        <f>VLOOKUP($A51,'FuturesInfo (3)'!$A$2:$O$80,15)*KK51</f>
        <v>146700</v>
      </c>
      <c r="KN51" s="200">
        <f t="shared" si="82"/>
        <v>0</v>
      </c>
      <c r="KO51" s="200">
        <f t="shared" si="83"/>
        <v>0</v>
      </c>
      <c r="KP51" s="200">
        <f t="shared" si="84"/>
        <v>0</v>
      </c>
      <c r="KQ51" s="200">
        <f t="shared" si="85"/>
        <v>0</v>
      </c>
      <c r="KR51" s="200">
        <f t="shared" si="107"/>
        <v>0</v>
      </c>
      <c r="KT51">
        <f t="shared" si="87"/>
        <v>-1</v>
      </c>
      <c r="KU51" s="244"/>
      <c r="KV51" s="218"/>
      <c r="KW51" s="245"/>
      <c r="KX51">
        <f t="shared" si="106"/>
        <v>0</v>
      </c>
      <c r="KY51">
        <f t="shared" si="89"/>
        <v>0</v>
      </c>
      <c r="KZ51" s="218"/>
      <c r="LA51">
        <f t="shared" si="104"/>
        <v>1</v>
      </c>
      <c r="LB51">
        <f t="shared" si="90"/>
        <v>1</v>
      </c>
      <c r="LC51">
        <f t="shared" si="91"/>
        <v>1</v>
      </c>
      <c r="LD51">
        <f t="shared" si="92"/>
        <v>1</v>
      </c>
      <c r="LE51" s="253"/>
      <c r="LF51" s="206"/>
      <c r="LG51">
        <v>60</v>
      </c>
      <c r="LH51" t="str">
        <f t="shared" si="65"/>
        <v>FALSE</v>
      </c>
      <c r="LI51">
        <f>VLOOKUP($A51,'FuturesInfo (3)'!$A$2:$V$80,22)</f>
        <v>2</v>
      </c>
      <c r="LJ51" s="257"/>
      <c r="LK51">
        <f t="shared" si="93"/>
        <v>3</v>
      </c>
      <c r="LL51" s="139">
        <f>VLOOKUP($A51,'FuturesInfo (3)'!$A$2:$O$80,15)*LI51</f>
        <v>97800</v>
      </c>
      <c r="LM51" s="139">
        <f>VLOOKUP($A51,'FuturesInfo (3)'!$A$2:$O$80,15)*LK51</f>
        <v>146700</v>
      </c>
      <c r="LN51" s="200">
        <f t="shared" si="94"/>
        <v>0</v>
      </c>
      <c r="LO51" s="200">
        <f t="shared" si="95"/>
        <v>0</v>
      </c>
      <c r="LP51" s="200">
        <f t="shared" si="96"/>
        <v>0</v>
      </c>
      <c r="LQ51" s="200">
        <f t="shared" si="97"/>
        <v>0</v>
      </c>
      <c r="LR51" s="200">
        <f t="shared" si="108"/>
        <v>0</v>
      </c>
    </row>
    <row r="52" spans="1:330"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99"/>
        <v>0</v>
      </c>
      <c r="BH52">
        <v>-1</v>
      </c>
      <c r="BI52">
        <v>1</v>
      </c>
      <c r="BJ52">
        <f t="shared" si="66"/>
        <v>0</v>
      </c>
      <c r="BK52" s="1">
        <v>1.23804164322E-2</v>
      </c>
      <c r="BL52" s="2">
        <v>10</v>
      </c>
      <c r="BM52">
        <v>60</v>
      </c>
      <c r="BN52" t="str">
        <f t="shared" si="100"/>
        <v>TRUE</v>
      </c>
      <c r="BO52">
        <f>VLOOKUP($A52,'FuturesInfo (3)'!$A$2:$V$80,22)</f>
        <v>2</v>
      </c>
      <c r="BP52">
        <f t="shared" si="122"/>
        <v>2</v>
      </c>
      <c r="BQ52" s="139">
        <f>VLOOKUP($A52,'FuturesInfo (3)'!$A$2:$O$80,15)*BP52</f>
        <v>85300</v>
      </c>
      <c r="BR52" s="145">
        <f t="shared" si="67"/>
        <v>-1056.04952166666</v>
      </c>
      <c r="BT52">
        <f t="shared" si="68"/>
        <v>-1</v>
      </c>
      <c r="BU52">
        <v>1</v>
      </c>
      <c r="BV52">
        <v>-1</v>
      </c>
      <c r="BW52">
        <v>-1</v>
      </c>
      <c r="BX52">
        <f t="shared" si="123"/>
        <v>0</v>
      </c>
      <c r="BY52">
        <f t="shared" si="124"/>
        <v>1</v>
      </c>
      <c r="BZ52" s="188">
        <v>-1.4452473596399999E-2</v>
      </c>
      <c r="CA52" s="2">
        <v>10</v>
      </c>
      <c r="CB52">
        <v>60</v>
      </c>
      <c r="CC52" t="str">
        <f t="shared" si="125"/>
        <v>TRUE</v>
      </c>
      <c r="CD52">
        <f>VLOOKUP($A52,'FuturesInfo (3)'!$A$2:$V$80,22)</f>
        <v>2</v>
      </c>
      <c r="CE52">
        <f t="shared" si="53"/>
        <v>2</v>
      </c>
      <c r="CF52">
        <f t="shared" si="53"/>
        <v>2</v>
      </c>
      <c r="CG52" s="139">
        <f>VLOOKUP($A52,'FuturesInfo (3)'!$A$2:$O$80,15)*CE52</f>
        <v>85300</v>
      </c>
      <c r="CH52" s="145">
        <f t="shared" si="126"/>
        <v>-1232.7959977729199</v>
      </c>
      <c r="CI52" s="145">
        <f t="shared" si="69"/>
        <v>1232.7959977729199</v>
      </c>
      <c r="CK52">
        <f t="shared" si="127"/>
        <v>1</v>
      </c>
      <c r="CL52">
        <v>-1</v>
      </c>
      <c r="CM52">
        <v>-1</v>
      </c>
      <c r="CN52">
        <v>1</v>
      </c>
      <c r="CO52">
        <f t="shared" si="101"/>
        <v>0</v>
      </c>
      <c r="CP52">
        <f t="shared" si="128"/>
        <v>0</v>
      </c>
      <c r="CQ52" s="1">
        <v>5.6401579244200004E-3</v>
      </c>
      <c r="CR52" s="2">
        <v>10</v>
      </c>
      <c r="CS52">
        <v>60</v>
      </c>
      <c r="CT52" t="str">
        <f t="shared" si="129"/>
        <v>TRUE</v>
      </c>
      <c r="CU52">
        <f>VLOOKUP($A52,'FuturesInfo (3)'!$A$2:$V$80,22)</f>
        <v>2</v>
      </c>
      <c r="CV52">
        <f t="shared" si="130"/>
        <v>3</v>
      </c>
      <c r="CW52">
        <f t="shared" si="70"/>
        <v>2</v>
      </c>
      <c r="CX52" s="139">
        <f>VLOOKUP($A52,'FuturesInfo (3)'!$A$2:$O$80,15)*CW52</f>
        <v>85300</v>
      </c>
      <c r="CY52" s="200">
        <f t="shared" si="131"/>
        <v>-481.10547095302604</v>
      </c>
      <c r="CZ52" s="200">
        <f t="shared" si="72"/>
        <v>-481.10547095302604</v>
      </c>
      <c r="DB52">
        <f t="shared" si="59"/>
        <v>-1</v>
      </c>
      <c r="DC52">
        <v>-1</v>
      </c>
      <c r="DD52">
        <v>1</v>
      </c>
      <c r="DE52">
        <v>1</v>
      </c>
      <c r="DF52">
        <f t="shared" si="102"/>
        <v>0</v>
      </c>
      <c r="DG52">
        <f t="shared" si="60"/>
        <v>1</v>
      </c>
      <c r="DH52" s="1">
        <v>2.41166573191E-2</v>
      </c>
      <c r="DI52" s="2">
        <v>10</v>
      </c>
      <c r="DJ52">
        <v>60</v>
      </c>
      <c r="DK52" t="str">
        <f t="shared" si="61"/>
        <v>TRUE</v>
      </c>
      <c r="DL52">
        <f>VLOOKUP($A52,'FuturesInfo (3)'!$A$2:$V$80,22)</f>
        <v>2</v>
      </c>
      <c r="DM52">
        <f t="shared" si="62"/>
        <v>2</v>
      </c>
      <c r="DN52">
        <f t="shared" si="73"/>
        <v>2</v>
      </c>
      <c r="DO52" s="139">
        <f>VLOOKUP($A52,'FuturesInfo (3)'!$A$2:$O$80,15)*DN52</f>
        <v>85300</v>
      </c>
      <c r="DP52" s="200">
        <f t="shared" si="63"/>
        <v>-2057.15086931923</v>
      </c>
      <c r="DQ52" s="200">
        <f t="shared" si="74"/>
        <v>2057.15086931923</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f t="shared" si="75"/>
        <v>-1</v>
      </c>
      <c r="JU52" s="244">
        <v>-1</v>
      </c>
      <c r="JV52" s="218">
        <v>1</v>
      </c>
      <c r="JW52" s="245">
        <v>6</v>
      </c>
      <c r="JX52">
        <f t="shared" si="105"/>
        <v>-1</v>
      </c>
      <c r="JY52">
        <f t="shared" si="77"/>
        <v>1</v>
      </c>
      <c r="JZ52" s="218"/>
      <c r="KA52">
        <f t="shared" si="103"/>
        <v>0</v>
      </c>
      <c r="KB52">
        <f t="shared" si="78"/>
        <v>0</v>
      </c>
      <c r="KC52">
        <f t="shared" si="79"/>
        <v>0</v>
      </c>
      <c r="KD52">
        <f t="shared" si="80"/>
        <v>0</v>
      </c>
      <c r="KE52" s="253"/>
      <c r="KF52" s="206">
        <v>42499</v>
      </c>
      <c r="KG52">
        <v>60</v>
      </c>
      <c r="KH52" t="str">
        <f t="shared" si="64"/>
        <v>TRUE</v>
      </c>
      <c r="KI52">
        <f>VLOOKUP($A52,'FuturesInfo (3)'!$A$2:$V$80,22)</f>
        <v>2</v>
      </c>
      <c r="KJ52" s="257">
        <v>2</v>
      </c>
      <c r="KK52">
        <f t="shared" si="81"/>
        <v>3</v>
      </c>
      <c r="KL52" s="139">
        <f>VLOOKUP($A52,'FuturesInfo (3)'!$A$2:$O$80,15)*KI52</f>
        <v>85300</v>
      </c>
      <c r="KM52" s="139">
        <f>VLOOKUP($A52,'FuturesInfo (3)'!$A$2:$O$80,15)*KK52</f>
        <v>127950</v>
      </c>
      <c r="KN52" s="200">
        <f t="shared" si="82"/>
        <v>0</v>
      </c>
      <c r="KO52" s="200">
        <f t="shared" si="83"/>
        <v>0</v>
      </c>
      <c r="KP52" s="200">
        <f t="shared" si="84"/>
        <v>0</v>
      </c>
      <c r="KQ52" s="200">
        <f t="shared" si="85"/>
        <v>0</v>
      </c>
      <c r="KR52" s="200">
        <f t="shared" si="107"/>
        <v>0</v>
      </c>
      <c r="KT52">
        <f t="shared" si="87"/>
        <v>-1</v>
      </c>
      <c r="KU52" s="244"/>
      <c r="KV52" s="218"/>
      <c r="KW52" s="245"/>
      <c r="KX52">
        <f t="shared" si="106"/>
        <v>0</v>
      </c>
      <c r="KY52">
        <f t="shared" si="89"/>
        <v>0</v>
      </c>
      <c r="KZ52" s="218"/>
      <c r="LA52">
        <f t="shared" si="104"/>
        <v>1</v>
      </c>
      <c r="LB52">
        <f t="shared" si="90"/>
        <v>1</v>
      </c>
      <c r="LC52">
        <f t="shared" si="91"/>
        <v>1</v>
      </c>
      <c r="LD52">
        <f t="shared" si="92"/>
        <v>1</v>
      </c>
      <c r="LE52" s="253"/>
      <c r="LF52" s="206"/>
      <c r="LG52">
        <v>60</v>
      </c>
      <c r="LH52" t="str">
        <f t="shared" si="65"/>
        <v>FALSE</v>
      </c>
      <c r="LI52">
        <f>VLOOKUP($A52,'FuturesInfo (3)'!$A$2:$V$80,22)</f>
        <v>2</v>
      </c>
      <c r="LJ52" s="257"/>
      <c r="LK52">
        <f t="shared" si="93"/>
        <v>3</v>
      </c>
      <c r="LL52" s="139">
        <f>VLOOKUP($A52,'FuturesInfo (3)'!$A$2:$O$80,15)*LI52</f>
        <v>85300</v>
      </c>
      <c r="LM52" s="139">
        <f>VLOOKUP($A52,'FuturesInfo (3)'!$A$2:$O$80,15)*LK52</f>
        <v>127950</v>
      </c>
      <c r="LN52" s="200">
        <f t="shared" si="94"/>
        <v>0</v>
      </c>
      <c r="LO52" s="200">
        <f t="shared" si="95"/>
        <v>0</v>
      </c>
      <c r="LP52" s="200">
        <f t="shared" si="96"/>
        <v>0</v>
      </c>
      <c r="LQ52" s="200">
        <f t="shared" si="97"/>
        <v>0</v>
      </c>
      <c r="LR52" s="200">
        <f t="shared" si="108"/>
        <v>0</v>
      </c>
    </row>
    <row r="53" spans="1:330"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99"/>
        <v>0</v>
      </c>
      <c r="BH53">
        <v>1</v>
      </c>
      <c r="BI53">
        <v>1</v>
      </c>
      <c r="BJ53">
        <f t="shared" si="66"/>
        <v>1</v>
      </c>
      <c r="BK53" s="1">
        <v>1.9927536231899998E-2</v>
      </c>
      <c r="BL53" s="2">
        <v>10</v>
      </c>
      <c r="BM53">
        <v>60</v>
      </c>
      <c r="BN53" t="str">
        <f t="shared" si="100"/>
        <v>TRUE</v>
      </c>
      <c r="BO53">
        <f>VLOOKUP($A53,'FuturesInfo (3)'!$A$2:$V$80,22)</f>
        <v>4</v>
      </c>
      <c r="BP53">
        <f t="shared" si="122"/>
        <v>4</v>
      </c>
      <c r="BQ53" s="139">
        <f>VLOOKUP($A53,'FuturesInfo (3)'!$A$2:$O$80,15)*BP53</f>
        <v>143200</v>
      </c>
      <c r="BR53" s="145">
        <f t="shared" si="67"/>
        <v>2853.6231884080798</v>
      </c>
      <c r="BT53">
        <f t="shared" si="68"/>
        <v>1</v>
      </c>
      <c r="BU53">
        <v>1</v>
      </c>
      <c r="BV53">
        <v>-1</v>
      </c>
      <c r="BW53">
        <v>1</v>
      </c>
      <c r="BX53">
        <f t="shared" si="123"/>
        <v>1</v>
      </c>
      <c r="BY53">
        <f t="shared" si="124"/>
        <v>0</v>
      </c>
      <c r="BZ53" s="188">
        <v>1.8058022498500002E-2</v>
      </c>
      <c r="CA53" s="2">
        <v>10</v>
      </c>
      <c r="CB53">
        <v>60</v>
      </c>
      <c r="CC53" t="str">
        <f t="shared" si="125"/>
        <v>TRUE</v>
      </c>
      <c r="CD53">
        <f>VLOOKUP($A53,'FuturesInfo (3)'!$A$2:$V$80,22)</f>
        <v>4</v>
      </c>
      <c r="CE53">
        <f t="shared" si="53"/>
        <v>4</v>
      </c>
      <c r="CF53">
        <f t="shared" si="53"/>
        <v>4</v>
      </c>
      <c r="CG53" s="139">
        <f>VLOOKUP($A53,'FuturesInfo (3)'!$A$2:$O$80,15)*CE53</f>
        <v>143200</v>
      </c>
      <c r="CH53" s="145">
        <f t="shared" si="126"/>
        <v>2585.9088217852004</v>
      </c>
      <c r="CI53" s="145">
        <f t="shared" si="69"/>
        <v>-2585.9088217852004</v>
      </c>
      <c r="CK53">
        <f t="shared" si="127"/>
        <v>1</v>
      </c>
      <c r="CL53">
        <v>1</v>
      </c>
      <c r="CM53">
        <v>-1</v>
      </c>
      <c r="CN53">
        <v>1</v>
      </c>
      <c r="CO53">
        <f t="shared" si="101"/>
        <v>1</v>
      </c>
      <c r="CP53">
        <f t="shared" si="128"/>
        <v>0</v>
      </c>
      <c r="CQ53" s="1">
        <v>9.5958127362599996E-3</v>
      </c>
      <c r="CR53" s="2">
        <v>10</v>
      </c>
      <c r="CS53">
        <v>60</v>
      </c>
      <c r="CT53" t="str">
        <f t="shared" si="129"/>
        <v>TRUE</v>
      </c>
      <c r="CU53">
        <f>VLOOKUP($A53,'FuturesInfo (3)'!$A$2:$V$80,22)</f>
        <v>4</v>
      </c>
      <c r="CV53">
        <f t="shared" si="130"/>
        <v>3</v>
      </c>
      <c r="CW53">
        <f t="shared" si="70"/>
        <v>4</v>
      </c>
      <c r="CX53" s="139">
        <f>VLOOKUP($A53,'FuturesInfo (3)'!$A$2:$O$80,15)*CW53</f>
        <v>143200</v>
      </c>
      <c r="CY53" s="200">
        <f t="shared" si="131"/>
        <v>1374.120383832432</v>
      </c>
      <c r="CZ53" s="200">
        <f t="shared" si="72"/>
        <v>-1374.120383832432</v>
      </c>
      <c r="DB53">
        <f t="shared" si="59"/>
        <v>1</v>
      </c>
      <c r="DC53">
        <v>1</v>
      </c>
      <c r="DD53">
        <v>-1</v>
      </c>
      <c r="DE53">
        <v>-1</v>
      </c>
      <c r="DF53">
        <f t="shared" si="102"/>
        <v>0</v>
      </c>
      <c r="DG53">
        <f t="shared" si="60"/>
        <v>1</v>
      </c>
      <c r="DH53" s="1">
        <v>-6.0483870967699997E-3</v>
      </c>
      <c r="DI53" s="2">
        <v>10</v>
      </c>
      <c r="DJ53">
        <v>60</v>
      </c>
      <c r="DK53" t="str">
        <f t="shared" si="61"/>
        <v>TRUE</v>
      </c>
      <c r="DL53">
        <f>VLOOKUP($A53,'FuturesInfo (3)'!$A$2:$V$80,22)</f>
        <v>4</v>
      </c>
      <c r="DM53">
        <f t="shared" si="62"/>
        <v>3</v>
      </c>
      <c r="DN53">
        <f t="shared" si="73"/>
        <v>4</v>
      </c>
      <c r="DO53" s="139">
        <f>VLOOKUP($A53,'FuturesInfo (3)'!$A$2:$O$80,15)*DN53</f>
        <v>143200</v>
      </c>
      <c r="DP53" s="200">
        <f t="shared" si="63"/>
        <v>-866.1290322574639</v>
      </c>
      <c r="DQ53" s="200">
        <f t="shared" si="74"/>
        <v>866.1290322574639</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f t="shared" si="75"/>
        <v>-1</v>
      </c>
      <c r="JU53" s="244">
        <v>-1</v>
      </c>
      <c r="JV53" s="218">
        <v>-1</v>
      </c>
      <c r="JW53" s="245">
        <v>14</v>
      </c>
      <c r="JX53">
        <f t="shared" si="105"/>
        <v>1</v>
      </c>
      <c r="JY53">
        <f t="shared" si="77"/>
        <v>-1</v>
      </c>
      <c r="JZ53" s="218"/>
      <c r="KA53">
        <f t="shared" si="103"/>
        <v>0</v>
      </c>
      <c r="KB53">
        <f t="shared" si="78"/>
        <v>0</v>
      </c>
      <c r="KC53">
        <f t="shared" si="79"/>
        <v>0</v>
      </c>
      <c r="KD53">
        <f t="shared" si="80"/>
        <v>0</v>
      </c>
      <c r="KE53" s="253"/>
      <c r="KF53" s="206">
        <v>42516</v>
      </c>
      <c r="KG53">
        <v>60</v>
      </c>
      <c r="KH53" t="str">
        <f t="shared" si="64"/>
        <v>TRUE</v>
      </c>
      <c r="KI53">
        <f>VLOOKUP($A53,'FuturesInfo (3)'!$A$2:$V$80,22)</f>
        <v>4</v>
      </c>
      <c r="KJ53" s="257">
        <v>1</v>
      </c>
      <c r="KK53">
        <f t="shared" si="81"/>
        <v>4</v>
      </c>
      <c r="KL53" s="139">
        <f>VLOOKUP($A53,'FuturesInfo (3)'!$A$2:$O$80,15)*KI53</f>
        <v>143200</v>
      </c>
      <c r="KM53" s="139">
        <f>VLOOKUP($A53,'FuturesInfo (3)'!$A$2:$O$80,15)*KK53</f>
        <v>143200</v>
      </c>
      <c r="KN53" s="200">
        <f t="shared" si="82"/>
        <v>0</v>
      </c>
      <c r="KO53" s="200">
        <f t="shared" si="83"/>
        <v>0</v>
      </c>
      <c r="KP53" s="200">
        <f t="shared" si="84"/>
        <v>0</v>
      </c>
      <c r="KQ53" s="200">
        <f t="shared" si="85"/>
        <v>0</v>
      </c>
      <c r="KR53" s="200">
        <f t="shared" si="107"/>
        <v>0</v>
      </c>
      <c r="KT53">
        <f t="shared" si="87"/>
        <v>-1</v>
      </c>
      <c r="KU53" s="244"/>
      <c r="KV53" s="218"/>
      <c r="KW53" s="245"/>
      <c r="KX53">
        <f t="shared" si="106"/>
        <v>0</v>
      </c>
      <c r="KY53">
        <f t="shared" si="89"/>
        <v>0</v>
      </c>
      <c r="KZ53" s="218"/>
      <c r="LA53">
        <f t="shared" si="104"/>
        <v>1</v>
      </c>
      <c r="LB53">
        <f t="shared" si="90"/>
        <v>1</v>
      </c>
      <c r="LC53">
        <f t="shared" si="91"/>
        <v>1</v>
      </c>
      <c r="LD53">
        <f t="shared" si="92"/>
        <v>1</v>
      </c>
      <c r="LE53" s="253"/>
      <c r="LF53" s="206"/>
      <c r="LG53">
        <v>60</v>
      </c>
      <c r="LH53" t="str">
        <f t="shared" si="65"/>
        <v>FALSE</v>
      </c>
      <c r="LI53">
        <f>VLOOKUP($A53,'FuturesInfo (3)'!$A$2:$V$80,22)</f>
        <v>4</v>
      </c>
      <c r="LJ53" s="257"/>
      <c r="LK53">
        <f t="shared" si="93"/>
        <v>5</v>
      </c>
      <c r="LL53" s="139">
        <f>VLOOKUP($A53,'FuturesInfo (3)'!$A$2:$O$80,15)*LI53</f>
        <v>143200</v>
      </c>
      <c r="LM53" s="139">
        <f>VLOOKUP($A53,'FuturesInfo (3)'!$A$2:$O$80,15)*LK53</f>
        <v>179000</v>
      </c>
      <c r="LN53" s="200">
        <f t="shared" si="94"/>
        <v>0</v>
      </c>
      <c r="LO53" s="200">
        <f t="shared" si="95"/>
        <v>0</v>
      </c>
      <c r="LP53" s="200">
        <f t="shared" si="96"/>
        <v>0</v>
      </c>
      <c r="LQ53" s="200">
        <f t="shared" si="97"/>
        <v>0</v>
      </c>
      <c r="LR53" s="200">
        <f t="shared" si="108"/>
        <v>0</v>
      </c>
    </row>
    <row r="54" spans="1:330"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99"/>
        <v>2</v>
      </c>
      <c r="BH54">
        <v>1</v>
      </c>
      <c r="BI54">
        <v>-1</v>
      </c>
      <c r="BJ54">
        <f t="shared" si="66"/>
        <v>0</v>
      </c>
      <c r="BK54" s="1">
        <v>-8.5054678007300006E-3</v>
      </c>
      <c r="BL54" s="2">
        <v>10</v>
      </c>
      <c r="BM54">
        <v>60</v>
      </c>
      <c r="BN54" t="str">
        <f t="shared" si="100"/>
        <v>TRUE</v>
      </c>
      <c r="BO54">
        <f>VLOOKUP($A54,'FuturesInfo (3)'!$A$2:$V$80,22)</f>
        <v>7</v>
      </c>
      <c r="BP54">
        <f t="shared" si="122"/>
        <v>7</v>
      </c>
      <c r="BQ54" s="139">
        <f>VLOOKUP($A54,'FuturesInfo (3)'!$A$2:$O$80,15)*BP54</f>
        <v>115360</v>
      </c>
      <c r="BR54" s="145">
        <f t="shared" si="67"/>
        <v>-981.1907654922129</v>
      </c>
      <c r="BT54">
        <f t="shared" si="68"/>
        <v>1</v>
      </c>
      <c r="BU54">
        <v>1</v>
      </c>
      <c r="BV54">
        <v>-1</v>
      </c>
      <c r="BW54">
        <v>1</v>
      </c>
      <c r="BX54">
        <f t="shared" si="123"/>
        <v>1</v>
      </c>
      <c r="BY54">
        <f t="shared" si="124"/>
        <v>0</v>
      </c>
      <c r="BZ54" s="188">
        <v>5.5147058823500003E-3</v>
      </c>
      <c r="CA54" s="2">
        <v>10</v>
      </c>
      <c r="CB54">
        <v>60</v>
      </c>
      <c r="CC54" t="str">
        <f t="shared" si="125"/>
        <v>TRUE</v>
      </c>
      <c r="CD54">
        <f>VLOOKUP($A54,'FuturesInfo (3)'!$A$2:$V$80,22)</f>
        <v>7</v>
      </c>
      <c r="CE54">
        <f t="shared" si="53"/>
        <v>7</v>
      </c>
      <c r="CF54">
        <f t="shared" si="53"/>
        <v>7</v>
      </c>
      <c r="CG54" s="139">
        <f>VLOOKUP($A54,'FuturesInfo (3)'!$A$2:$O$80,15)*CE54</f>
        <v>115360</v>
      </c>
      <c r="CH54" s="145">
        <f t="shared" si="126"/>
        <v>636.17647058789601</v>
      </c>
      <c r="CI54" s="145">
        <f t="shared" si="69"/>
        <v>-636.17647058789601</v>
      </c>
      <c r="CK54">
        <f t="shared" si="127"/>
        <v>1</v>
      </c>
      <c r="CL54">
        <v>-1</v>
      </c>
      <c r="CM54">
        <v>-1</v>
      </c>
      <c r="CN54">
        <v>1</v>
      </c>
      <c r="CO54">
        <f t="shared" si="101"/>
        <v>0</v>
      </c>
      <c r="CP54">
        <f t="shared" si="128"/>
        <v>0</v>
      </c>
      <c r="CQ54" s="1">
        <v>1.4625228519199999E-2</v>
      </c>
      <c r="CR54" s="2">
        <v>10</v>
      </c>
      <c r="CS54">
        <v>60</v>
      </c>
      <c r="CT54" t="str">
        <f t="shared" si="129"/>
        <v>TRUE</v>
      </c>
      <c r="CU54">
        <f>VLOOKUP($A54,'FuturesInfo (3)'!$A$2:$V$80,22)</f>
        <v>7</v>
      </c>
      <c r="CV54">
        <f t="shared" si="130"/>
        <v>9</v>
      </c>
      <c r="CW54">
        <f t="shared" si="70"/>
        <v>7</v>
      </c>
      <c r="CX54" s="139">
        <f>VLOOKUP($A54,'FuturesInfo (3)'!$A$2:$O$80,15)*CW54</f>
        <v>115360</v>
      </c>
      <c r="CY54" s="200">
        <f t="shared" si="131"/>
        <v>-1687.166361974912</v>
      </c>
      <c r="CZ54" s="200">
        <f t="shared" si="72"/>
        <v>-1687.166361974912</v>
      </c>
      <c r="DB54">
        <f t="shared" si="59"/>
        <v>-1</v>
      </c>
      <c r="DC54">
        <v>1</v>
      </c>
      <c r="DD54">
        <v>-1</v>
      </c>
      <c r="DE54">
        <v>1</v>
      </c>
      <c r="DF54">
        <f t="shared" si="102"/>
        <v>1</v>
      </c>
      <c r="DG54">
        <f t="shared" si="60"/>
        <v>0</v>
      </c>
      <c r="DH54" s="1">
        <v>1.4414414414400001E-2</v>
      </c>
      <c r="DI54" s="2">
        <v>10</v>
      </c>
      <c r="DJ54">
        <v>60</v>
      </c>
      <c r="DK54" t="str">
        <f t="shared" si="61"/>
        <v>TRUE</v>
      </c>
      <c r="DL54">
        <f>VLOOKUP($A54,'FuturesInfo (3)'!$A$2:$V$80,22)</f>
        <v>7</v>
      </c>
      <c r="DM54">
        <f t="shared" si="62"/>
        <v>5</v>
      </c>
      <c r="DN54">
        <f t="shared" si="73"/>
        <v>7</v>
      </c>
      <c r="DO54" s="139">
        <f>VLOOKUP($A54,'FuturesInfo (3)'!$A$2:$O$80,15)*DN54</f>
        <v>115360</v>
      </c>
      <c r="DP54" s="200">
        <f t="shared" si="63"/>
        <v>1662.846846845184</v>
      </c>
      <c r="DQ54" s="200">
        <f t="shared" si="74"/>
        <v>-1662.846846845184</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f t="shared" si="75"/>
        <v>1</v>
      </c>
      <c r="JU54" s="244">
        <v>1</v>
      </c>
      <c r="JV54" s="218">
        <v>-1</v>
      </c>
      <c r="JW54" s="245">
        <v>20</v>
      </c>
      <c r="JX54">
        <f t="shared" si="105"/>
        <v>1</v>
      </c>
      <c r="JY54">
        <f t="shared" si="77"/>
        <v>-1</v>
      </c>
      <c r="JZ54" s="218"/>
      <c r="KA54">
        <f t="shared" si="103"/>
        <v>0</v>
      </c>
      <c r="KB54">
        <f t="shared" si="78"/>
        <v>0</v>
      </c>
      <c r="KC54">
        <f t="shared" si="79"/>
        <v>0</v>
      </c>
      <c r="KD54">
        <f t="shared" si="80"/>
        <v>0</v>
      </c>
      <c r="KE54" s="253"/>
      <c r="KF54" s="206">
        <v>42508</v>
      </c>
      <c r="KG54">
        <v>60</v>
      </c>
      <c r="KH54" t="str">
        <f t="shared" si="64"/>
        <v>TRUE</v>
      </c>
      <c r="KI54">
        <f>VLOOKUP($A54,'FuturesInfo (3)'!$A$2:$V$80,22)</f>
        <v>7</v>
      </c>
      <c r="KJ54" s="257">
        <v>1</v>
      </c>
      <c r="KK54">
        <f t="shared" si="81"/>
        <v>7</v>
      </c>
      <c r="KL54" s="139">
        <f>VLOOKUP($A54,'FuturesInfo (3)'!$A$2:$O$80,15)*KI54</f>
        <v>115360</v>
      </c>
      <c r="KM54" s="139">
        <f>VLOOKUP($A54,'FuturesInfo (3)'!$A$2:$O$80,15)*KK54</f>
        <v>115360</v>
      </c>
      <c r="KN54" s="200">
        <f t="shared" si="82"/>
        <v>0</v>
      </c>
      <c r="KO54" s="200">
        <f t="shared" si="83"/>
        <v>0</v>
      </c>
      <c r="KP54" s="200">
        <f t="shared" si="84"/>
        <v>0</v>
      </c>
      <c r="KQ54" s="200">
        <f t="shared" si="85"/>
        <v>0</v>
      </c>
      <c r="KR54" s="200">
        <f t="shared" si="107"/>
        <v>0</v>
      </c>
      <c r="KT54">
        <f t="shared" si="87"/>
        <v>1</v>
      </c>
      <c r="KU54" s="244"/>
      <c r="KV54" s="218"/>
      <c r="KW54" s="245"/>
      <c r="KX54">
        <f t="shared" si="106"/>
        <v>0</v>
      </c>
      <c r="KY54">
        <f t="shared" si="89"/>
        <v>0</v>
      </c>
      <c r="KZ54" s="218"/>
      <c r="LA54">
        <f t="shared" si="104"/>
        <v>1</v>
      </c>
      <c r="LB54">
        <f t="shared" si="90"/>
        <v>1</v>
      </c>
      <c r="LC54">
        <f t="shared" si="91"/>
        <v>1</v>
      </c>
      <c r="LD54">
        <f t="shared" si="92"/>
        <v>1</v>
      </c>
      <c r="LE54" s="253"/>
      <c r="LF54" s="206"/>
      <c r="LG54">
        <v>60</v>
      </c>
      <c r="LH54" t="str">
        <f t="shared" si="65"/>
        <v>FALSE</v>
      </c>
      <c r="LI54">
        <f>VLOOKUP($A54,'FuturesInfo (3)'!$A$2:$V$80,22)</f>
        <v>7</v>
      </c>
      <c r="LJ54" s="257"/>
      <c r="LK54">
        <f t="shared" si="93"/>
        <v>9</v>
      </c>
      <c r="LL54" s="139">
        <f>VLOOKUP($A54,'FuturesInfo (3)'!$A$2:$O$80,15)*LI54</f>
        <v>115360</v>
      </c>
      <c r="LM54" s="139">
        <f>VLOOKUP($A54,'FuturesInfo (3)'!$A$2:$O$80,15)*LK54</f>
        <v>148320</v>
      </c>
      <c r="LN54" s="200">
        <f t="shared" si="94"/>
        <v>0</v>
      </c>
      <c r="LO54" s="200">
        <f t="shared" si="95"/>
        <v>0</v>
      </c>
      <c r="LP54" s="200">
        <f t="shared" si="96"/>
        <v>0</v>
      </c>
      <c r="LQ54" s="200">
        <f t="shared" si="97"/>
        <v>0</v>
      </c>
      <c r="LR54" s="200">
        <f t="shared" si="108"/>
        <v>0</v>
      </c>
    </row>
    <row r="55" spans="1:330"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99"/>
        <v>0</v>
      </c>
      <c r="BH55">
        <v>-1</v>
      </c>
      <c r="BI55">
        <v>1</v>
      </c>
      <c r="BJ55">
        <f t="shared" si="66"/>
        <v>0</v>
      </c>
      <c r="BK55" s="1">
        <v>2.7408637873800001E-2</v>
      </c>
      <c r="BL55" s="2">
        <v>10</v>
      </c>
      <c r="BM55">
        <v>60</v>
      </c>
      <c r="BN55" t="str">
        <f t="shared" si="100"/>
        <v>TRUE</v>
      </c>
      <c r="BO55">
        <f>VLOOKUP($A55,'FuturesInfo (3)'!$A$2:$V$80,22)</f>
        <v>4</v>
      </c>
      <c r="BP55">
        <f t="shared" si="122"/>
        <v>4</v>
      </c>
      <c r="BQ55" s="139">
        <f>VLOOKUP($A55,'FuturesInfo (3)'!$A$2:$O$80,15)*BP55</f>
        <v>106440.00000000001</v>
      </c>
      <c r="BR55" s="145">
        <f t="shared" si="67"/>
        <v>-2917.3754152872725</v>
      </c>
      <c r="BT55">
        <f t="shared" si="68"/>
        <v>-1</v>
      </c>
      <c r="BU55">
        <v>-1</v>
      </c>
      <c r="BV55">
        <v>1</v>
      </c>
      <c r="BW55">
        <v>1</v>
      </c>
      <c r="BX55">
        <f t="shared" si="123"/>
        <v>0</v>
      </c>
      <c r="BY55">
        <f t="shared" si="124"/>
        <v>1</v>
      </c>
      <c r="BZ55" s="188">
        <v>2.52627324171E-2</v>
      </c>
      <c r="CA55" s="2">
        <v>10</v>
      </c>
      <c r="CB55">
        <v>60</v>
      </c>
      <c r="CC55" t="str">
        <f t="shared" si="125"/>
        <v>TRUE</v>
      </c>
      <c r="CD55">
        <f>VLOOKUP($A55,'FuturesInfo (3)'!$A$2:$V$80,22)</f>
        <v>4</v>
      </c>
      <c r="CE55">
        <f t="shared" si="53"/>
        <v>4</v>
      </c>
      <c r="CF55">
        <f t="shared" si="53"/>
        <v>4</v>
      </c>
      <c r="CG55" s="139">
        <f>VLOOKUP($A55,'FuturesInfo (3)'!$A$2:$O$80,15)*CE55</f>
        <v>106440.00000000001</v>
      </c>
      <c r="CH55" s="145">
        <f t="shared" si="126"/>
        <v>-2688.9652384761243</v>
      </c>
      <c r="CI55" s="145">
        <f t="shared" si="69"/>
        <v>2688.9652384761243</v>
      </c>
      <c r="CK55">
        <f t="shared" si="127"/>
        <v>-1</v>
      </c>
      <c r="CL55">
        <v>1</v>
      </c>
      <c r="CM55">
        <v>1</v>
      </c>
      <c r="CN55">
        <v>1</v>
      </c>
      <c r="CO55">
        <f t="shared" si="101"/>
        <v>1</v>
      </c>
      <c r="CP55">
        <f t="shared" si="128"/>
        <v>1</v>
      </c>
      <c r="CQ55" s="1">
        <v>7.8848807411799999E-4</v>
      </c>
      <c r="CR55" s="2">
        <v>10</v>
      </c>
      <c r="CS55">
        <v>60</v>
      </c>
      <c r="CT55" t="str">
        <f t="shared" si="129"/>
        <v>TRUE</v>
      </c>
      <c r="CU55">
        <f>VLOOKUP($A55,'FuturesInfo (3)'!$A$2:$V$80,22)</f>
        <v>4</v>
      </c>
      <c r="CV55">
        <f t="shared" si="130"/>
        <v>5</v>
      </c>
      <c r="CW55">
        <f t="shared" si="70"/>
        <v>4</v>
      </c>
      <c r="CX55" s="139">
        <f>VLOOKUP($A55,'FuturesInfo (3)'!$A$2:$O$80,15)*CW55</f>
        <v>106440.00000000001</v>
      </c>
      <c r="CY55" s="200">
        <f t="shared" si="131"/>
        <v>83.926670609119924</v>
      </c>
      <c r="CZ55" s="200">
        <f t="shared" si="72"/>
        <v>83.926670609119924</v>
      </c>
      <c r="DB55">
        <f t="shared" si="59"/>
        <v>1</v>
      </c>
      <c r="DC55">
        <v>1</v>
      </c>
      <c r="DD55">
        <v>1</v>
      </c>
      <c r="DE55">
        <v>1</v>
      </c>
      <c r="DF55">
        <f t="shared" si="102"/>
        <v>1</v>
      </c>
      <c r="DG55">
        <f t="shared" si="60"/>
        <v>1</v>
      </c>
      <c r="DH55" s="1">
        <v>1.22119361828E-2</v>
      </c>
      <c r="DI55" s="2">
        <v>10</v>
      </c>
      <c r="DJ55">
        <v>60</v>
      </c>
      <c r="DK55" t="str">
        <f t="shared" si="61"/>
        <v>TRUE</v>
      </c>
      <c r="DL55">
        <f>VLOOKUP($A55,'FuturesInfo (3)'!$A$2:$V$80,22)</f>
        <v>4</v>
      </c>
      <c r="DM55">
        <f t="shared" si="62"/>
        <v>5</v>
      </c>
      <c r="DN55">
        <f t="shared" si="73"/>
        <v>4</v>
      </c>
      <c r="DO55" s="139">
        <f>VLOOKUP($A55,'FuturesInfo (3)'!$A$2:$O$80,15)*DN55</f>
        <v>106440.00000000001</v>
      </c>
      <c r="DP55" s="200">
        <f t="shared" si="63"/>
        <v>1299.8384872972322</v>
      </c>
      <c r="DQ55" s="200">
        <f t="shared" si="74"/>
        <v>1299.8384872972322</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f t="shared" si="75"/>
        <v>1</v>
      </c>
      <c r="JU55" s="244">
        <v>1</v>
      </c>
      <c r="JV55" s="218">
        <v>1</v>
      </c>
      <c r="JW55" s="245">
        <v>43</v>
      </c>
      <c r="JX55">
        <f t="shared" si="105"/>
        <v>-1</v>
      </c>
      <c r="JY55">
        <f t="shared" si="77"/>
        <v>1</v>
      </c>
      <c r="JZ55" s="218"/>
      <c r="KA55">
        <f t="shared" si="103"/>
        <v>0</v>
      </c>
      <c r="KB55">
        <f t="shared" si="78"/>
        <v>0</v>
      </c>
      <c r="KC55">
        <f t="shared" si="79"/>
        <v>0</v>
      </c>
      <c r="KD55">
        <f t="shared" si="80"/>
        <v>0</v>
      </c>
      <c r="KE55" s="253"/>
      <c r="KF55" s="206">
        <v>42474</v>
      </c>
      <c r="KG55">
        <v>60</v>
      </c>
      <c r="KH55" t="str">
        <f t="shared" si="64"/>
        <v>TRUE</v>
      </c>
      <c r="KI55">
        <f>VLOOKUP($A55,'FuturesInfo (3)'!$A$2:$V$80,22)</f>
        <v>4</v>
      </c>
      <c r="KJ55" s="257">
        <v>1</v>
      </c>
      <c r="KK55">
        <f t="shared" si="81"/>
        <v>4</v>
      </c>
      <c r="KL55" s="139">
        <f>VLOOKUP($A55,'FuturesInfo (3)'!$A$2:$O$80,15)*KI55</f>
        <v>106440.00000000001</v>
      </c>
      <c r="KM55" s="139">
        <f>VLOOKUP($A55,'FuturesInfo (3)'!$A$2:$O$80,15)*KK55</f>
        <v>106440.00000000001</v>
      </c>
      <c r="KN55" s="200">
        <f t="shared" si="82"/>
        <v>0</v>
      </c>
      <c r="KO55" s="200">
        <f t="shared" si="83"/>
        <v>0</v>
      </c>
      <c r="KP55" s="200">
        <f t="shared" si="84"/>
        <v>0</v>
      </c>
      <c r="KQ55" s="200">
        <f t="shared" si="85"/>
        <v>0</v>
      </c>
      <c r="KR55" s="200">
        <f t="shared" si="107"/>
        <v>0</v>
      </c>
      <c r="KT55">
        <f t="shared" si="87"/>
        <v>1</v>
      </c>
      <c r="KU55" s="244"/>
      <c r="KV55" s="218"/>
      <c r="KW55" s="245"/>
      <c r="KX55">
        <f t="shared" si="106"/>
        <v>0</v>
      </c>
      <c r="KY55">
        <f t="shared" si="89"/>
        <v>0</v>
      </c>
      <c r="KZ55" s="218"/>
      <c r="LA55">
        <f t="shared" si="104"/>
        <v>1</v>
      </c>
      <c r="LB55">
        <f t="shared" si="90"/>
        <v>1</v>
      </c>
      <c r="LC55">
        <f t="shared" si="91"/>
        <v>1</v>
      </c>
      <c r="LD55">
        <f t="shared" si="92"/>
        <v>1</v>
      </c>
      <c r="LE55" s="253"/>
      <c r="LF55" s="206"/>
      <c r="LG55">
        <v>60</v>
      </c>
      <c r="LH55" t="str">
        <f t="shared" si="65"/>
        <v>FALSE</v>
      </c>
      <c r="LI55">
        <f>VLOOKUP($A55,'FuturesInfo (3)'!$A$2:$V$80,22)</f>
        <v>4</v>
      </c>
      <c r="LJ55" s="257"/>
      <c r="LK55">
        <f t="shared" si="93"/>
        <v>5</v>
      </c>
      <c r="LL55" s="139">
        <f>VLOOKUP($A55,'FuturesInfo (3)'!$A$2:$O$80,15)*LI55</f>
        <v>106440.00000000001</v>
      </c>
      <c r="LM55" s="139">
        <f>VLOOKUP($A55,'FuturesInfo (3)'!$A$2:$O$80,15)*LK55</f>
        <v>133050.00000000003</v>
      </c>
      <c r="LN55" s="200">
        <f t="shared" si="94"/>
        <v>0</v>
      </c>
      <c r="LO55" s="200">
        <f t="shared" si="95"/>
        <v>0</v>
      </c>
      <c r="LP55" s="200">
        <f t="shared" si="96"/>
        <v>0</v>
      </c>
      <c r="LQ55" s="200">
        <f t="shared" si="97"/>
        <v>0</v>
      </c>
      <c r="LR55" s="200">
        <f t="shared" si="108"/>
        <v>0</v>
      </c>
    </row>
    <row r="56" spans="1:330"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99"/>
        <v>0</v>
      </c>
      <c r="BH56">
        <v>-1</v>
      </c>
      <c r="BI56">
        <v>1</v>
      </c>
      <c r="BJ56">
        <f t="shared" si="66"/>
        <v>0</v>
      </c>
      <c r="BK56" s="1">
        <v>8.9452105851699996E-3</v>
      </c>
      <c r="BL56" s="2">
        <v>10</v>
      </c>
      <c r="BM56">
        <v>60</v>
      </c>
      <c r="BN56" t="str">
        <f t="shared" si="100"/>
        <v>TRUE</v>
      </c>
      <c r="BO56">
        <f>VLOOKUP($A56,'FuturesInfo (3)'!$A$2:$V$80,22)</f>
        <v>4</v>
      </c>
      <c r="BP56">
        <f t="shared" si="122"/>
        <v>4</v>
      </c>
      <c r="BQ56" s="139">
        <f>VLOOKUP($A56,'FuturesInfo (3)'!$A$2:$O$80,15)*BP56</f>
        <v>159940</v>
      </c>
      <c r="BR56" s="145">
        <f t="shared" si="67"/>
        <v>-1430.6969809920897</v>
      </c>
      <c r="BT56">
        <f t="shared" si="68"/>
        <v>-1</v>
      </c>
      <c r="BU56">
        <v>1</v>
      </c>
      <c r="BV56">
        <v>-1</v>
      </c>
      <c r="BW56">
        <v>1</v>
      </c>
      <c r="BX56">
        <f t="shared" si="123"/>
        <v>1</v>
      </c>
      <c r="BY56">
        <f t="shared" si="124"/>
        <v>0</v>
      </c>
      <c r="BZ56" s="188">
        <v>1.51459179904E-2</v>
      </c>
      <c r="CA56" s="2">
        <v>10</v>
      </c>
      <c r="CB56">
        <v>60</v>
      </c>
      <c r="CC56" t="str">
        <f t="shared" si="125"/>
        <v>TRUE</v>
      </c>
      <c r="CD56">
        <f>VLOOKUP($A56,'FuturesInfo (3)'!$A$2:$V$80,22)</f>
        <v>4</v>
      </c>
      <c r="CE56">
        <f t="shared" si="53"/>
        <v>4</v>
      </c>
      <c r="CF56">
        <f t="shared" si="53"/>
        <v>4</v>
      </c>
      <c r="CG56" s="139">
        <f>VLOOKUP($A56,'FuturesInfo (3)'!$A$2:$O$80,15)*CE56</f>
        <v>159940</v>
      </c>
      <c r="CH56" s="145">
        <f t="shared" si="126"/>
        <v>2422.4381233845761</v>
      </c>
      <c r="CI56" s="145">
        <f t="shared" si="69"/>
        <v>-2422.4381233845761</v>
      </c>
      <c r="CK56">
        <f t="shared" si="127"/>
        <v>1</v>
      </c>
      <c r="CL56">
        <v>1</v>
      </c>
      <c r="CM56">
        <v>-1</v>
      </c>
      <c r="CN56">
        <v>1</v>
      </c>
      <c r="CO56">
        <f t="shared" si="101"/>
        <v>1</v>
      </c>
      <c r="CP56">
        <f t="shared" si="128"/>
        <v>0</v>
      </c>
      <c r="CQ56" s="1">
        <v>1.00679281902E-2</v>
      </c>
      <c r="CR56" s="2">
        <v>10</v>
      </c>
      <c r="CS56">
        <v>60</v>
      </c>
      <c r="CT56" t="str">
        <f t="shared" si="129"/>
        <v>TRUE</v>
      </c>
      <c r="CU56">
        <f>VLOOKUP($A56,'FuturesInfo (3)'!$A$2:$V$80,22)</f>
        <v>4</v>
      </c>
      <c r="CV56">
        <f t="shared" si="130"/>
        <v>3</v>
      </c>
      <c r="CW56">
        <f t="shared" si="70"/>
        <v>4</v>
      </c>
      <c r="CX56" s="139">
        <f>VLOOKUP($A56,'FuturesInfo (3)'!$A$2:$O$80,15)*CW56</f>
        <v>159940</v>
      </c>
      <c r="CY56" s="200">
        <f t="shared" si="131"/>
        <v>1610.2644347405881</v>
      </c>
      <c r="CZ56" s="200">
        <f t="shared" si="72"/>
        <v>-1610.2644347405881</v>
      </c>
      <c r="DB56">
        <f t="shared" si="59"/>
        <v>1</v>
      </c>
      <c r="DC56">
        <v>1</v>
      </c>
      <c r="DD56">
        <v>-1</v>
      </c>
      <c r="DE56">
        <v>1</v>
      </c>
      <c r="DF56">
        <f t="shared" si="102"/>
        <v>1</v>
      </c>
      <c r="DG56">
        <f t="shared" si="60"/>
        <v>0</v>
      </c>
      <c r="DH56" s="1">
        <v>9.7273928185399993E-3</v>
      </c>
      <c r="DI56" s="2">
        <v>10</v>
      </c>
      <c r="DJ56">
        <v>60</v>
      </c>
      <c r="DK56" t="str">
        <f t="shared" si="61"/>
        <v>TRUE</v>
      </c>
      <c r="DL56">
        <f>VLOOKUP($A56,'FuturesInfo (3)'!$A$2:$V$80,22)</f>
        <v>4</v>
      </c>
      <c r="DM56">
        <f t="shared" si="62"/>
        <v>3</v>
      </c>
      <c r="DN56">
        <f t="shared" si="73"/>
        <v>4</v>
      </c>
      <c r="DO56" s="139">
        <f>VLOOKUP($A56,'FuturesInfo (3)'!$A$2:$O$80,15)*DN56</f>
        <v>159940</v>
      </c>
      <c r="DP56" s="200">
        <f t="shared" si="63"/>
        <v>1555.7992073972875</v>
      </c>
      <c r="DQ56" s="200">
        <f t="shared" si="74"/>
        <v>-1555.7992073972875</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f t="shared" si="75"/>
        <v>1</v>
      </c>
      <c r="JU56" s="244">
        <v>1</v>
      </c>
      <c r="JV56" s="218">
        <v>1</v>
      </c>
      <c r="JW56" s="245">
        <v>6</v>
      </c>
      <c r="JX56">
        <f t="shared" si="105"/>
        <v>-1</v>
      </c>
      <c r="JY56">
        <f t="shared" si="77"/>
        <v>1</v>
      </c>
      <c r="JZ56" s="218"/>
      <c r="KA56">
        <f t="shared" si="103"/>
        <v>0</v>
      </c>
      <c r="KB56">
        <f t="shared" si="78"/>
        <v>0</v>
      </c>
      <c r="KC56">
        <f t="shared" si="79"/>
        <v>0</v>
      </c>
      <c r="KD56">
        <f t="shared" si="80"/>
        <v>0</v>
      </c>
      <c r="KE56" s="253"/>
      <c r="KF56" s="206">
        <v>42509</v>
      </c>
      <c r="KG56">
        <v>60</v>
      </c>
      <c r="KH56" t="str">
        <f t="shared" si="64"/>
        <v>TRUE</v>
      </c>
      <c r="KI56">
        <f>VLOOKUP($A56,'FuturesInfo (3)'!$A$2:$V$80,22)</f>
        <v>4</v>
      </c>
      <c r="KJ56" s="257">
        <v>1</v>
      </c>
      <c r="KK56">
        <f t="shared" si="81"/>
        <v>4</v>
      </c>
      <c r="KL56" s="139">
        <f>VLOOKUP($A56,'FuturesInfo (3)'!$A$2:$O$80,15)*KI56</f>
        <v>159940</v>
      </c>
      <c r="KM56" s="139">
        <f>VLOOKUP($A56,'FuturesInfo (3)'!$A$2:$O$80,15)*KK56</f>
        <v>159940</v>
      </c>
      <c r="KN56" s="200">
        <f t="shared" si="82"/>
        <v>0</v>
      </c>
      <c r="KO56" s="200">
        <f t="shared" si="83"/>
        <v>0</v>
      </c>
      <c r="KP56" s="200">
        <f t="shared" si="84"/>
        <v>0</v>
      </c>
      <c r="KQ56" s="200">
        <f t="shared" si="85"/>
        <v>0</v>
      </c>
      <c r="KR56" s="200">
        <f t="shared" si="107"/>
        <v>0</v>
      </c>
      <c r="KT56">
        <f t="shared" si="87"/>
        <v>1</v>
      </c>
      <c r="KU56" s="244"/>
      <c r="KV56" s="218"/>
      <c r="KW56" s="245"/>
      <c r="KX56">
        <f t="shared" si="106"/>
        <v>0</v>
      </c>
      <c r="KY56">
        <f t="shared" si="89"/>
        <v>0</v>
      </c>
      <c r="KZ56" s="218"/>
      <c r="LA56">
        <f t="shared" si="104"/>
        <v>1</v>
      </c>
      <c r="LB56">
        <f t="shared" si="90"/>
        <v>1</v>
      </c>
      <c r="LC56">
        <f t="shared" si="91"/>
        <v>1</v>
      </c>
      <c r="LD56">
        <f t="shared" si="92"/>
        <v>1</v>
      </c>
      <c r="LE56" s="253"/>
      <c r="LF56" s="206"/>
      <c r="LG56">
        <v>60</v>
      </c>
      <c r="LH56" t="str">
        <f t="shared" si="65"/>
        <v>FALSE</v>
      </c>
      <c r="LI56">
        <f>VLOOKUP($A56,'FuturesInfo (3)'!$A$2:$V$80,22)</f>
        <v>4</v>
      </c>
      <c r="LJ56" s="257"/>
      <c r="LK56">
        <f t="shared" si="93"/>
        <v>5</v>
      </c>
      <c r="LL56" s="139">
        <f>VLOOKUP($A56,'FuturesInfo (3)'!$A$2:$O$80,15)*LI56</f>
        <v>159940</v>
      </c>
      <c r="LM56" s="139">
        <f>VLOOKUP($A56,'FuturesInfo (3)'!$A$2:$O$80,15)*LK56</f>
        <v>199925</v>
      </c>
      <c r="LN56" s="200">
        <f t="shared" si="94"/>
        <v>0</v>
      </c>
      <c r="LO56" s="200">
        <f t="shared" si="95"/>
        <v>0</v>
      </c>
      <c r="LP56" s="200">
        <f t="shared" si="96"/>
        <v>0</v>
      </c>
      <c r="LQ56" s="200">
        <f t="shared" si="97"/>
        <v>0</v>
      </c>
      <c r="LR56" s="200">
        <f t="shared" si="108"/>
        <v>0</v>
      </c>
    </row>
    <row r="57" spans="1:330"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99"/>
        <v>0</v>
      </c>
      <c r="BH57">
        <v>-1</v>
      </c>
      <c r="BI57">
        <v>1</v>
      </c>
      <c r="BJ57">
        <f t="shared" si="66"/>
        <v>0</v>
      </c>
      <c r="BK57" s="1">
        <v>5.8595065442399999E-3</v>
      </c>
      <c r="BL57" s="2">
        <v>10</v>
      </c>
      <c r="BM57">
        <v>60</v>
      </c>
      <c r="BN57" t="str">
        <f t="shared" si="100"/>
        <v>TRUE</v>
      </c>
      <c r="BO57">
        <f>VLOOKUP($A57,'FuturesInfo (3)'!$A$2:$V$80,22)</f>
        <v>1</v>
      </c>
      <c r="BP57">
        <f t="shared" si="122"/>
        <v>1</v>
      </c>
      <c r="BQ57" s="139">
        <f>VLOOKUP($A57,'FuturesInfo (3)'!$A$2:$O$80,15)*BP57</f>
        <v>92202.614269999991</v>
      </c>
      <c r="BR57" s="145">
        <f t="shared" si="67"/>
        <v>-540.26182171110133</v>
      </c>
      <c r="BT57">
        <f t="shared" si="68"/>
        <v>-1</v>
      </c>
      <c r="BU57">
        <v>-1</v>
      </c>
      <c r="BV57">
        <v>-1</v>
      </c>
      <c r="BW57">
        <v>-1</v>
      </c>
      <c r="BX57">
        <f t="shared" si="123"/>
        <v>1</v>
      </c>
      <c r="BY57">
        <f t="shared" si="124"/>
        <v>1</v>
      </c>
      <c r="BZ57" s="188">
        <v>-2.02548879564E-2</v>
      </c>
      <c r="CA57" s="2">
        <v>10</v>
      </c>
      <c r="CB57">
        <v>60</v>
      </c>
      <c r="CC57" t="str">
        <f t="shared" si="125"/>
        <v>TRUE</v>
      </c>
      <c r="CD57">
        <f>VLOOKUP($A57,'FuturesInfo (3)'!$A$2:$V$80,22)</f>
        <v>1</v>
      </c>
      <c r="CE57">
        <f t="shared" si="53"/>
        <v>1</v>
      </c>
      <c r="CF57">
        <f t="shared" si="53"/>
        <v>1</v>
      </c>
      <c r="CG57" s="139">
        <f>VLOOKUP($A57,'FuturesInfo (3)'!$A$2:$O$80,15)*CE57</f>
        <v>92202.614269999991</v>
      </c>
      <c r="CH57" s="145">
        <f t="shared" si="126"/>
        <v>1867.5536213260175</v>
      </c>
      <c r="CI57" s="145">
        <f t="shared" si="69"/>
        <v>1867.5536213260175</v>
      </c>
      <c r="CK57">
        <f t="shared" si="127"/>
        <v>-1</v>
      </c>
      <c r="CL57">
        <v>-1</v>
      </c>
      <c r="CM57">
        <v>-1</v>
      </c>
      <c r="CN57">
        <v>1</v>
      </c>
      <c r="CO57">
        <f t="shared" si="101"/>
        <v>0</v>
      </c>
      <c r="CP57">
        <f t="shared" si="128"/>
        <v>0</v>
      </c>
      <c r="CQ57" s="1">
        <v>4.9092752269499999E-3</v>
      </c>
      <c r="CR57" s="2">
        <v>10</v>
      </c>
      <c r="CS57">
        <v>60</v>
      </c>
      <c r="CT57" t="str">
        <f t="shared" si="129"/>
        <v>TRUE</v>
      </c>
      <c r="CU57">
        <f>VLOOKUP($A57,'FuturesInfo (3)'!$A$2:$V$80,22)</f>
        <v>1</v>
      </c>
      <c r="CV57">
        <f t="shared" si="130"/>
        <v>1</v>
      </c>
      <c r="CW57">
        <f t="shared" si="70"/>
        <v>1</v>
      </c>
      <c r="CX57" s="139">
        <f>VLOOKUP($A57,'FuturesInfo (3)'!$A$2:$O$80,15)*CW57</f>
        <v>92202.614269999991</v>
      </c>
      <c r="CY57" s="200">
        <f t="shared" si="131"/>
        <v>-452.6480100957375</v>
      </c>
      <c r="CZ57" s="200">
        <f t="shared" si="72"/>
        <v>-452.6480100957375</v>
      </c>
      <c r="DB57">
        <f t="shared" si="59"/>
        <v>-1</v>
      </c>
      <c r="DC57">
        <v>-1</v>
      </c>
      <c r="DD57">
        <v>-1</v>
      </c>
      <c r="DE57">
        <v>1</v>
      </c>
      <c r="DF57">
        <f t="shared" si="102"/>
        <v>0</v>
      </c>
      <c r="DG57">
        <f t="shared" si="60"/>
        <v>0</v>
      </c>
      <c r="DH57" s="1">
        <v>6.7895357272400002E-3</v>
      </c>
      <c r="DI57" s="2">
        <v>10</v>
      </c>
      <c r="DJ57">
        <v>60</v>
      </c>
      <c r="DK57" t="str">
        <f t="shared" si="61"/>
        <v>TRUE</v>
      </c>
      <c r="DL57">
        <f>VLOOKUP($A57,'FuturesInfo (3)'!$A$2:$V$80,22)</f>
        <v>1</v>
      </c>
      <c r="DM57">
        <f t="shared" si="62"/>
        <v>1</v>
      </c>
      <c r="DN57">
        <f t="shared" si="73"/>
        <v>1</v>
      </c>
      <c r="DO57" s="139">
        <f>VLOOKUP($A57,'FuturesInfo (3)'!$A$2:$O$80,15)*DN57</f>
        <v>92202.614269999991</v>
      </c>
      <c r="DP57" s="200">
        <f t="shared" si="63"/>
        <v>-626.01294373109363</v>
      </c>
      <c r="DQ57" s="200">
        <f t="shared" si="74"/>
        <v>-626.01294373109363</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f t="shared" si="75"/>
        <v>-1</v>
      </c>
      <c r="JU57" s="244">
        <v>-1</v>
      </c>
      <c r="JV57" s="218">
        <v>-1</v>
      </c>
      <c r="JW57" s="245">
        <v>12</v>
      </c>
      <c r="JX57">
        <f t="shared" si="105"/>
        <v>1</v>
      </c>
      <c r="JY57">
        <f t="shared" si="77"/>
        <v>-1</v>
      </c>
      <c r="JZ57" s="218"/>
      <c r="KA57">
        <f t="shared" si="103"/>
        <v>0</v>
      </c>
      <c r="KB57">
        <f t="shared" si="78"/>
        <v>0</v>
      </c>
      <c r="KC57">
        <f t="shared" si="79"/>
        <v>0</v>
      </c>
      <c r="KD57">
        <f t="shared" si="80"/>
        <v>0</v>
      </c>
      <c r="KE57" s="253"/>
      <c r="KF57" s="206">
        <v>42514</v>
      </c>
      <c r="KG57">
        <v>60</v>
      </c>
      <c r="KH57" t="str">
        <f t="shared" si="64"/>
        <v>TRUE</v>
      </c>
      <c r="KI57">
        <f>VLOOKUP($A57,'FuturesInfo (3)'!$A$2:$V$80,22)</f>
        <v>1</v>
      </c>
      <c r="KJ57" s="257">
        <v>2</v>
      </c>
      <c r="KK57">
        <f t="shared" si="81"/>
        <v>1</v>
      </c>
      <c r="KL57" s="139">
        <f>VLOOKUP($A57,'FuturesInfo (3)'!$A$2:$O$80,15)*KI57</f>
        <v>92202.614269999991</v>
      </c>
      <c r="KM57" s="139">
        <f>VLOOKUP($A57,'FuturesInfo (3)'!$A$2:$O$80,15)*KK57</f>
        <v>92202.614269999991</v>
      </c>
      <c r="KN57" s="200">
        <f t="shared" si="82"/>
        <v>0</v>
      </c>
      <c r="KO57" s="200">
        <f t="shared" si="83"/>
        <v>0</v>
      </c>
      <c r="KP57" s="200">
        <f t="shared" si="84"/>
        <v>0</v>
      </c>
      <c r="KQ57" s="200">
        <f t="shared" si="85"/>
        <v>0</v>
      </c>
      <c r="KR57" s="200">
        <f t="shared" si="107"/>
        <v>0</v>
      </c>
      <c r="KT57">
        <f t="shared" si="87"/>
        <v>-1</v>
      </c>
      <c r="KU57" s="244"/>
      <c r="KV57" s="218"/>
      <c r="KW57" s="245"/>
      <c r="KX57">
        <f t="shared" si="106"/>
        <v>0</v>
      </c>
      <c r="KY57">
        <f t="shared" si="89"/>
        <v>0</v>
      </c>
      <c r="KZ57" s="218"/>
      <c r="LA57">
        <f t="shared" si="104"/>
        <v>1</v>
      </c>
      <c r="LB57">
        <f t="shared" si="90"/>
        <v>1</v>
      </c>
      <c r="LC57">
        <f t="shared" si="91"/>
        <v>1</v>
      </c>
      <c r="LD57">
        <f t="shared" si="92"/>
        <v>1</v>
      </c>
      <c r="LE57" s="253"/>
      <c r="LF57" s="206"/>
      <c r="LG57">
        <v>60</v>
      </c>
      <c r="LH57" t="str">
        <f t="shared" si="65"/>
        <v>FALSE</v>
      </c>
      <c r="LI57">
        <f>VLOOKUP($A57,'FuturesInfo (3)'!$A$2:$V$80,22)</f>
        <v>1</v>
      </c>
      <c r="LJ57" s="257"/>
      <c r="LK57">
        <f t="shared" si="93"/>
        <v>1</v>
      </c>
      <c r="LL57" s="139">
        <f>VLOOKUP($A57,'FuturesInfo (3)'!$A$2:$O$80,15)*LI57</f>
        <v>92202.614269999991</v>
      </c>
      <c r="LM57" s="139">
        <f>VLOOKUP($A57,'FuturesInfo (3)'!$A$2:$O$80,15)*LK57</f>
        <v>92202.614269999991</v>
      </c>
      <c r="LN57" s="200">
        <f t="shared" si="94"/>
        <v>0</v>
      </c>
      <c r="LO57" s="200">
        <f t="shared" si="95"/>
        <v>0</v>
      </c>
      <c r="LP57" s="200">
        <f t="shared" si="96"/>
        <v>0</v>
      </c>
      <c r="LQ57" s="200">
        <f t="shared" si="97"/>
        <v>0</v>
      </c>
      <c r="LR57" s="200">
        <f t="shared" si="108"/>
        <v>0</v>
      </c>
    </row>
    <row r="58" spans="1:330"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99"/>
        <v>2</v>
      </c>
      <c r="BH58">
        <v>1</v>
      </c>
      <c r="BI58">
        <v>-1</v>
      </c>
      <c r="BJ58">
        <f t="shared" si="66"/>
        <v>0</v>
      </c>
      <c r="BK58" s="1">
        <v>-9.0707145501700004E-3</v>
      </c>
      <c r="BL58" s="2">
        <v>10</v>
      </c>
      <c r="BM58">
        <v>60</v>
      </c>
      <c r="BN58" t="str">
        <f t="shared" si="100"/>
        <v>TRUE</v>
      </c>
      <c r="BO58">
        <f>VLOOKUP($A58,'FuturesInfo (3)'!$A$2:$V$80,22)</f>
        <v>7</v>
      </c>
      <c r="BP58">
        <f t="shared" si="122"/>
        <v>7</v>
      </c>
      <c r="BQ58" s="139">
        <f>VLOOKUP($A58,'FuturesInfo (3)'!$A$2:$O$80,15)*BP58</f>
        <v>183155</v>
      </c>
      <c r="BR58" s="145">
        <f t="shared" si="67"/>
        <v>-1661.3467234363864</v>
      </c>
      <c r="BT58">
        <f t="shared" si="68"/>
        <v>1</v>
      </c>
      <c r="BU58">
        <v>-1</v>
      </c>
      <c r="BV58">
        <v>1</v>
      </c>
      <c r="BW58">
        <v>1</v>
      </c>
      <c r="BX58">
        <f t="shared" si="123"/>
        <v>0</v>
      </c>
      <c r="BY58">
        <f t="shared" si="124"/>
        <v>1</v>
      </c>
      <c r="BZ58" s="188">
        <v>3.1757892770399999E-3</v>
      </c>
      <c r="CA58" s="2">
        <v>10</v>
      </c>
      <c r="CB58">
        <v>60</v>
      </c>
      <c r="CC58" t="str">
        <f t="shared" si="125"/>
        <v>TRUE</v>
      </c>
      <c r="CD58">
        <f>VLOOKUP($A58,'FuturesInfo (3)'!$A$2:$V$80,22)</f>
        <v>7</v>
      </c>
      <c r="CE58">
        <f t="shared" si="53"/>
        <v>7</v>
      </c>
      <c r="CF58">
        <f t="shared" si="53"/>
        <v>7</v>
      </c>
      <c r="CG58" s="139">
        <f>VLOOKUP($A58,'FuturesInfo (3)'!$A$2:$O$80,15)*CE58</f>
        <v>183155</v>
      </c>
      <c r="CH58" s="145">
        <f t="shared" si="126"/>
        <v>-581.66168503626113</v>
      </c>
      <c r="CI58" s="145">
        <f t="shared" si="69"/>
        <v>581.66168503626113</v>
      </c>
      <c r="CK58">
        <f t="shared" si="127"/>
        <v>-1</v>
      </c>
      <c r="CL58">
        <v>-1</v>
      </c>
      <c r="CM58">
        <v>1</v>
      </c>
      <c r="CN58">
        <v>-1</v>
      </c>
      <c r="CO58">
        <f t="shared" si="101"/>
        <v>1</v>
      </c>
      <c r="CP58">
        <f t="shared" si="128"/>
        <v>0</v>
      </c>
      <c r="CQ58" s="1">
        <v>-7.4487895716900002E-4</v>
      </c>
      <c r="CR58" s="2">
        <v>10</v>
      </c>
      <c r="CS58">
        <v>60</v>
      </c>
      <c r="CT58" t="str">
        <f t="shared" si="129"/>
        <v>TRUE</v>
      </c>
      <c r="CU58">
        <f>VLOOKUP($A58,'FuturesInfo (3)'!$A$2:$V$80,22)</f>
        <v>7</v>
      </c>
      <c r="CV58">
        <f t="shared" si="130"/>
        <v>5</v>
      </c>
      <c r="CW58">
        <f t="shared" si="70"/>
        <v>7</v>
      </c>
      <c r="CX58" s="139">
        <f>VLOOKUP($A58,'FuturesInfo (3)'!$A$2:$O$80,15)*CW58</f>
        <v>183155</v>
      </c>
      <c r="CY58" s="200">
        <f t="shared" si="131"/>
        <v>136.4283054002882</v>
      </c>
      <c r="CZ58" s="200">
        <f t="shared" si="72"/>
        <v>-136.4283054002882</v>
      </c>
      <c r="DB58">
        <f t="shared" si="59"/>
        <v>-1</v>
      </c>
      <c r="DC58">
        <v>-1</v>
      </c>
      <c r="DD58">
        <v>1</v>
      </c>
      <c r="DE58">
        <v>1</v>
      </c>
      <c r="DF58">
        <f t="shared" si="102"/>
        <v>0</v>
      </c>
      <c r="DG58">
        <f t="shared" si="60"/>
        <v>1</v>
      </c>
      <c r="DH58" s="1">
        <v>1.39768915393E-2</v>
      </c>
      <c r="DI58" s="2">
        <v>10</v>
      </c>
      <c r="DJ58">
        <v>60</v>
      </c>
      <c r="DK58" t="str">
        <f t="shared" si="61"/>
        <v>TRUE</v>
      </c>
      <c r="DL58">
        <f>VLOOKUP($A58,'FuturesInfo (3)'!$A$2:$V$80,22)</f>
        <v>7</v>
      </c>
      <c r="DM58">
        <f t="shared" si="62"/>
        <v>5</v>
      </c>
      <c r="DN58">
        <f t="shared" si="73"/>
        <v>7</v>
      </c>
      <c r="DO58" s="139">
        <f>VLOOKUP($A58,'FuturesInfo (3)'!$A$2:$O$80,15)*DN58</f>
        <v>183155</v>
      </c>
      <c r="DP58" s="200">
        <f t="shared" si="63"/>
        <v>-2559.9375698804915</v>
      </c>
      <c r="DQ58" s="200">
        <f t="shared" si="74"/>
        <v>2559.9375698804915</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f t="shared" si="75"/>
        <v>1</v>
      </c>
      <c r="JU58" s="244">
        <v>1</v>
      </c>
      <c r="JV58" s="218">
        <v>-1</v>
      </c>
      <c r="JW58" s="245">
        <v>-3</v>
      </c>
      <c r="JX58">
        <f t="shared" si="105"/>
        <v>1</v>
      </c>
      <c r="JY58">
        <f t="shared" si="77"/>
        <v>1</v>
      </c>
      <c r="JZ58" s="218"/>
      <c r="KA58">
        <f t="shared" si="103"/>
        <v>0</v>
      </c>
      <c r="KB58">
        <f t="shared" si="78"/>
        <v>0</v>
      </c>
      <c r="KC58">
        <f t="shared" si="79"/>
        <v>0</v>
      </c>
      <c r="KD58">
        <f t="shared" si="80"/>
        <v>0</v>
      </c>
      <c r="KE58" s="253"/>
      <c r="KF58" s="206">
        <v>42489</v>
      </c>
      <c r="KG58">
        <v>60</v>
      </c>
      <c r="KH58" t="str">
        <f t="shared" si="64"/>
        <v>TRUE</v>
      </c>
      <c r="KI58">
        <f>VLOOKUP($A58,'FuturesInfo (3)'!$A$2:$V$80,22)</f>
        <v>7</v>
      </c>
      <c r="KJ58" s="257">
        <v>1</v>
      </c>
      <c r="KK58">
        <f t="shared" si="81"/>
        <v>7</v>
      </c>
      <c r="KL58" s="139">
        <f>VLOOKUP($A58,'FuturesInfo (3)'!$A$2:$O$80,15)*KI58</f>
        <v>183155</v>
      </c>
      <c r="KM58" s="139">
        <f>VLOOKUP($A58,'FuturesInfo (3)'!$A$2:$O$80,15)*KK58</f>
        <v>183155</v>
      </c>
      <c r="KN58" s="200">
        <f t="shared" si="82"/>
        <v>0</v>
      </c>
      <c r="KO58" s="200">
        <f t="shared" si="83"/>
        <v>0</v>
      </c>
      <c r="KP58" s="200">
        <f t="shared" si="84"/>
        <v>0</v>
      </c>
      <c r="KQ58" s="200">
        <f t="shared" si="85"/>
        <v>0</v>
      </c>
      <c r="KR58" s="200">
        <f t="shared" si="107"/>
        <v>0</v>
      </c>
      <c r="KT58">
        <f t="shared" si="87"/>
        <v>1</v>
      </c>
      <c r="KU58" s="244"/>
      <c r="KV58" s="218"/>
      <c r="KW58" s="245"/>
      <c r="KX58">
        <f t="shared" si="106"/>
        <v>0</v>
      </c>
      <c r="KY58">
        <f t="shared" si="89"/>
        <v>0</v>
      </c>
      <c r="KZ58" s="218"/>
      <c r="LA58">
        <f t="shared" si="104"/>
        <v>1</v>
      </c>
      <c r="LB58">
        <f t="shared" si="90"/>
        <v>1</v>
      </c>
      <c r="LC58">
        <f t="shared" si="91"/>
        <v>1</v>
      </c>
      <c r="LD58">
        <f t="shared" si="92"/>
        <v>1</v>
      </c>
      <c r="LE58" s="253"/>
      <c r="LF58" s="206"/>
      <c r="LG58">
        <v>60</v>
      </c>
      <c r="LH58" t="str">
        <f t="shared" si="65"/>
        <v>FALSE</v>
      </c>
      <c r="LI58">
        <f>VLOOKUP($A58,'FuturesInfo (3)'!$A$2:$V$80,22)</f>
        <v>7</v>
      </c>
      <c r="LJ58" s="257"/>
      <c r="LK58">
        <f t="shared" si="93"/>
        <v>9</v>
      </c>
      <c r="LL58" s="139">
        <f>VLOOKUP($A58,'FuturesInfo (3)'!$A$2:$O$80,15)*LI58</f>
        <v>183155</v>
      </c>
      <c r="LM58" s="139">
        <f>VLOOKUP($A58,'FuturesInfo (3)'!$A$2:$O$80,15)*LK58</f>
        <v>235485</v>
      </c>
      <c r="LN58" s="200">
        <f t="shared" si="94"/>
        <v>0</v>
      </c>
      <c r="LO58" s="200">
        <f t="shared" si="95"/>
        <v>0</v>
      </c>
      <c r="LP58" s="200">
        <f t="shared" si="96"/>
        <v>0</v>
      </c>
      <c r="LQ58" s="200">
        <f t="shared" si="97"/>
        <v>0</v>
      </c>
      <c r="LR58" s="200">
        <f t="shared" si="108"/>
        <v>0</v>
      </c>
    </row>
    <row r="59" spans="1:330"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99"/>
        <v>0</v>
      </c>
      <c r="BH59">
        <v>1</v>
      </c>
      <c r="BI59">
        <v>1</v>
      </c>
      <c r="BJ59">
        <f t="shared" si="66"/>
        <v>1</v>
      </c>
      <c r="BK59" s="1">
        <v>6.6193853427899997E-3</v>
      </c>
      <c r="BL59" s="2">
        <v>10</v>
      </c>
      <c r="BM59">
        <v>60</v>
      </c>
      <c r="BN59" t="str">
        <f t="shared" si="100"/>
        <v>TRUE</v>
      </c>
      <c r="BO59">
        <f>VLOOKUP($A59,'FuturesInfo (3)'!$A$2:$V$80,22)</f>
        <v>4</v>
      </c>
      <c r="BP59">
        <f t="shared" si="122"/>
        <v>4</v>
      </c>
      <c r="BQ59" s="139">
        <f>VLOOKUP($A59,'FuturesInfo (3)'!$A$2:$O$80,15)*BP59</f>
        <v>107750</v>
      </c>
      <c r="BR59" s="145">
        <f t="shared" si="67"/>
        <v>713.23877068562251</v>
      </c>
      <c r="BT59">
        <f t="shared" si="68"/>
        <v>1</v>
      </c>
      <c r="BU59">
        <v>-1</v>
      </c>
      <c r="BV59">
        <v>-1</v>
      </c>
      <c r="BW59">
        <v>1</v>
      </c>
      <c r="BX59">
        <f t="shared" si="123"/>
        <v>0</v>
      </c>
      <c r="BY59">
        <f t="shared" si="124"/>
        <v>0</v>
      </c>
      <c r="BZ59" s="188">
        <v>1.36214185063E-2</v>
      </c>
      <c r="CA59" s="2">
        <v>10</v>
      </c>
      <c r="CB59">
        <v>60</v>
      </c>
      <c r="CC59" t="str">
        <f t="shared" si="125"/>
        <v>TRUE</v>
      </c>
      <c r="CD59">
        <f>VLOOKUP($A59,'FuturesInfo (3)'!$A$2:$V$80,22)</f>
        <v>4</v>
      </c>
      <c r="CE59">
        <f t="shared" si="53"/>
        <v>4</v>
      </c>
      <c r="CF59">
        <f t="shared" si="53"/>
        <v>4</v>
      </c>
      <c r="CG59" s="139">
        <f>VLOOKUP($A59,'FuturesInfo (3)'!$A$2:$O$80,15)*CE59</f>
        <v>107750</v>
      </c>
      <c r="CH59" s="145">
        <f t="shared" si="126"/>
        <v>-1467.7078440538251</v>
      </c>
      <c r="CI59" s="145">
        <f t="shared" si="69"/>
        <v>-1467.7078440538251</v>
      </c>
      <c r="CK59">
        <f t="shared" si="127"/>
        <v>-1</v>
      </c>
      <c r="CL59">
        <v>-1</v>
      </c>
      <c r="CM59">
        <v>-1</v>
      </c>
      <c r="CN59">
        <v>1</v>
      </c>
      <c r="CO59">
        <f t="shared" si="101"/>
        <v>0</v>
      </c>
      <c r="CP59">
        <f t="shared" si="128"/>
        <v>0</v>
      </c>
      <c r="CQ59" s="1">
        <v>1.25115848007E-2</v>
      </c>
      <c r="CR59" s="2">
        <v>10</v>
      </c>
      <c r="CS59">
        <v>60</v>
      </c>
      <c r="CT59" t="str">
        <f t="shared" si="129"/>
        <v>TRUE</v>
      </c>
      <c r="CU59">
        <f>VLOOKUP($A59,'FuturesInfo (3)'!$A$2:$V$80,22)</f>
        <v>4</v>
      </c>
      <c r="CV59">
        <f t="shared" si="130"/>
        <v>5</v>
      </c>
      <c r="CW59">
        <f t="shared" si="70"/>
        <v>4</v>
      </c>
      <c r="CX59" s="139">
        <f>VLOOKUP($A59,'FuturesInfo (3)'!$A$2:$O$80,15)*CW59</f>
        <v>107750</v>
      </c>
      <c r="CY59" s="200">
        <f t="shared" si="131"/>
        <v>-1348.1232622754251</v>
      </c>
      <c r="CZ59" s="200">
        <f t="shared" si="72"/>
        <v>-1348.1232622754251</v>
      </c>
      <c r="DB59">
        <f t="shared" si="59"/>
        <v>-1</v>
      </c>
      <c r="DC59">
        <v>-1</v>
      </c>
      <c r="DD59">
        <v>-1</v>
      </c>
      <c r="DE59">
        <v>1</v>
      </c>
      <c r="DF59">
        <f t="shared" si="102"/>
        <v>0</v>
      </c>
      <c r="DG59">
        <f t="shared" si="60"/>
        <v>0</v>
      </c>
      <c r="DH59" s="1">
        <v>0</v>
      </c>
      <c r="DI59" s="2">
        <v>10</v>
      </c>
      <c r="DJ59">
        <v>60</v>
      </c>
      <c r="DK59" t="str">
        <f t="shared" si="61"/>
        <v>TRUE</v>
      </c>
      <c r="DL59">
        <f>VLOOKUP($A59,'FuturesInfo (3)'!$A$2:$V$80,22)</f>
        <v>4</v>
      </c>
      <c r="DM59">
        <f t="shared" si="62"/>
        <v>5</v>
      </c>
      <c r="DN59">
        <f t="shared" si="73"/>
        <v>4</v>
      </c>
      <c r="DO59" s="139">
        <f>VLOOKUP($A59,'FuturesInfo (3)'!$A$2:$O$80,15)*DN59</f>
        <v>107750</v>
      </c>
      <c r="DP59" s="200">
        <f t="shared" si="63"/>
        <v>0</v>
      </c>
      <c r="DQ59" s="200">
        <f t="shared" si="74"/>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f t="shared" si="75"/>
        <v>-1</v>
      </c>
      <c r="JU59" s="244">
        <v>-1</v>
      </c>
      <c r="JV59" s="218">
        <v>1</v>
      </c>
      <c r="JW59" s="245">
        <v>6</v>
      </c>
      <c r="JX59">
        <f t="shared" si="105"/>
        <v>-1</v>
      </c>
      <c r="JY59">
        <f t="shared" si="77"/>
        <v>1</v>
      </c>
      <c r="JZ59" s="218"/>
      <c r="KA59">
        <f t="shared" si="103"/>
        <v>0</v>
      </c>
      <c r="KB59">
        <f t="shared" si="78"/>
        <v>0</v>
      </c>
      <c r="KC59">
        <f t="shared" si="79"/>
        <v>0</v>
      </c>
      <c r="KD59">
        <f t="shared" si="80"/>
        <v>0</v>
      </c>
      <c r="KE59" s="253"/>
      <c r="KF59" s="206">
        <v>42500</v>
      </c>
      <c r="KG59">
        <v>60</v>
      </c>
      <c r="KH59" t="str">
        <f t="shared" si="64"/>
        <v>TRUE</v>
      </c>
      <c r="KI59">
        <f>VLOOKUP($A59,'FuturesInfo (3)'!$A$2:$V$80,22)</f>
        <v>4</v>
      </c>
      <c r="KJ59" s="257">
        <v>2</v>
      </c>
      <c r="KK59">
        <f t="shared" si="81"/>
        <v>5</v>
      </c>
      <c r="KL59" s="139">
        <f>VLOOKUP($A59,'FuturesInfo (3)'!$A$2:$O$80,15)*KI59</f>
        <v>107750</v>
      </c>
      <c r="KM59" s="139">
        <f>VLOOKUP($A59,'FuturesInfo (3)'!$A$2:$O$80,15)*KK59</f>
        <v>134687.5</v>
      </c>
      <c r="KN59" s="200">
        <f t="shared" si="82"/>
        <v>0</v>
      </c>
      <c r="KO59" s="200">
        <f t="shared" si="83"/>
        <v>0</v>
      </c>
      <c r="KP59" s="200">
        <f t="shared" si="84"/>
        <v>0</v>
      </c>
      <c r="KQ59" s="200">
        <f t="shared" si="85"/>
        <v>0</v>
      </c>
      <c r="KR59" s="200">
        <f t="shared" si="107"/>
        <v>0</v>
      </c>
      <c r="KT59">
        <f t="shared" si="87"/>
        <v>-1</v>
      </c>
      <c r="KU59" s="244"/>
      <c r="KV59" s="218"/>
      <c r="KW59" s="245"/>
      <c r="KX59">
        <f t="shared" si="106"/>
        <v>0</v>
      </c>
      <c r="KY59">
        <f t="shared" si="89"/>
        <v>0</v>
      </c>
      <c r="KZ59" s="218"/>
      <c r="LA59">
        <f t="shared" si="104"/>
        <v>1</v>
      </c>
      <c r="LB59">
        <f t="shared" si="90"/>
        <v>1</v>
      </c>
      <c r="LC59">
        <f t="shared" si="91"/>
        <v>1</v>
      </c>
      <c r="LD59">
        <f t="shared" si="92"/>
        <v>1</v>
      </c>
      <c r="LE59" s="253"/>
      <c r="LF59" s="206"/>
      <c r="LG59">
        <v>60</v>
      </c>
      <c r="LH59" t="str">
        <f t="shared" si="65"/>
        <v>FALSE</v>
      </c>
      <c r="LI59">
        <f>VLOOKUP($A59,'FuturesInfo (3)'!$A$2:$V$80,22)</f>
        <v>4</v>
      </c>
      <c r="LJ59" s="257"/>
      <c r="LK59">
        <f t="shared" si="93"/>
        <v>5</v>
      </c>
      <c r="LL59" s="139">
        <f>VLOOKUP($A59,'FuturesInfo (3)'!$A$2:$O$80,15)*LI59</f>
        <v>107750</v>
      </c>
      <c r="LM59" s="139">
        <f>VLOOKUP($A59,'FuturesInfo (3)'!$A$2:$O$80,15)*LK59</f>
        <v>134687.5</v>
      </c>
      <c r="LN59" s="200">
        <f t="shared" si="94"/>
        <v>0</v>
      </c>
      <c r="LO59" s="200">
        <f t="shared" si="95"/>
        <v>0</v>
      </c>
      <c r="LP59" s="200">
        <f t="shared" si="96"/>
        <v>0</v>
      </c>
      <c r="LQ59" s="200">
        <f t="shared" si="97"/>
        <v>0</v>
      </c>
      <c r="LR59" s="200">
        <f t="shared" si="108"/>
        <v>0</v>
      </c>
    </row>
    <row r="60" spans="1:330"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99"/>
        <v>0</v>
      </c>
      <c r="BH60">
        <v>1</v>
      </c>
      <c r="BI60">
        <v>-1</v>
      </c>
      <c r="BJ60">
        <f t="shared" si="66"/>
        <v>0</v>
      </c>
      <c r="BK60" s="1">
        <v>-1.61408657373E-3</v>
      </c>
      <c r="BL60" s="2">
        <v>10</v>
      </c>
      <c r="BM60">
        <v>60</v>
      </c>
      <c r="BN60" t="str">
        <f t="shared" si="100"/>
        <v>TRUE</v>
      </c>
      <c r="BO60">
        <f>VLOOKUP($A60,'FuturesInfo (3)'!$A$2:$V$80,22)</f>
        <v>3</v>
      </c>
      <c r="BP60">
        <f t="shared" si="122"/>
        <v>3</v>
      </c>
      <c r="BQ60" s="139">
        <f>VLOOKUP($A60,'FuturesInfo (3)'!$A$2:$O$80,15)*BP60</f>
        <v>210300</v>
      </c>
      <c r="BR60" s="145">
        <f t="shared" si="67"/>
        <v>-339.44240645541902</v>
      </c>
      <c r="BT60">
        <f t="shared" si="68"/>
        <v>1</v>
      </c>
      <c r="BU60">
        <v>1</v>
      </c>
      <c r="BV60">
        <v>1</v>
      </c>
      <c r="BW60">
        <v>1</v>
      </c>
      <c r="BX60">
        <f t="shared" si="123"/>
        <v>1</v>
      </c>
      <c r="BY60">
        <f t="shared" si="124"/>
        <v>1</v>
      </c>
      <c r="BZ60" s="188">
        <v>2.16049382716E-2</v>
      </c>
      <c r="CA60" s="2">
        <v>10</v>
      </c>
      <c r="CB60">
        <v>60</v>
      </c>
      <c r="CC60" t="str">
        <f t="shared" si="125"/>
        <v>TRUE</v>
      </c>
      <c r="CD60">
        <f>VLOOKUP($A60,'FuturesInfo (3)'!$A$2:$V$80,22)</f>
        <v>3</v>
      </c>
      <c r="CE60">
        <f t="shared" si="53"/>
        <v>3</v>
      </c>
      <c r="CF60">
        <f t="shared" si="53"/>
        <v>3</v>
      </c>
      <c r="CG60" s="139">
        <f>VLOOKUP($A60,'FuturesInfo (3)'!$A$2:$O$80,15)*CE60</f>
        <v>210300</v>
      </c>
      <c r="CH60" s="145">
        <f t="shared" si="126"/>
        <v>4543.5185185174796</v>
      </c>
      <c r="CI60" s="145">
        <f t="shared" si="69"/>
        <v>4543.5185185174796</v>
      </c>
      <c r="CK60">
        <f t="shared" si="127"/>
        <v>1</v>
      </c>
      <c r="CL60">
        <v>-1</v>
      </c>
      <c r="CM60">
        <v>1</v>
      </c>
      <c r="CN60">
        <v>-1</v>
      </c>
      <c r="CO60">
        <f t="shared" si="101"/>
        <v>1</v>
      </c>
      <c r="CP60">
        <f t="shared" si="128"/>
        <v>0</v>
      </c>
      <c r="CQ60" s="1">
        <v>-2.5895554596499998E-3</v>
      </c>
      <c r="CR60" s="2">
        <v>10</v>
      </c>
      <c r="CS60">
        <v>60</v>
      </c>
      <c r="CT60" t="str">
        <f t="shared" si="129"/>
        <v>TRUE</v>
      </c>
      <c r="CU60">
        <f>VLOOKUP($A60,'FuturesInfo (3)'!$A$2:$V$80,22)</f>
        <v>3</v>
      </c>
      <c r="CV60">
        <f t="shared" si="130"/>
        <v>2</v>
      </c>
      <c r="CW60">
        <f t="shared" si="70"/>
        <v>3</v>
      </c>
      <c r="CX60" s="139">
        <f>VLOOKUP($A60,'FuturesInfo (3)'!$A$2:$O$80,15)*CW60</f>
        <v>210300</v>
      </c>
      <c r="CY60" s="200">
        <f t="shared" si="131"/>
        <v>544.58351316439496</v>
      </c>
      <c r="CZ60" s="200">
        <f t="shared" si="72"/>
        <v>-544.58351316439496</v>
      </c>
      <c r="DB60">
        <f t="shared" si="59"/>
        <v>-1</v>
      </c>
      <c r="DC60">
        <v>-1</v>
      </c>
      <c r="DD60">
        <v>1</v>
      </c>
      <c r="DE60">
        <v>1</v>
      </c>
      <c r="DF60">
        <f t="shared" si="102"/>
        <v>0</v>
      </c>
      <c r="DG60">
        <f t="shared" si="60"/>
        <v>1</v>
      </c>
      <c r="DH60" s="1">
        <v>5.1925573344900004E-3</v>
      </c>
      <c r="DI60" s="2">
        <v>10</v>
      </c>
      <c r="DJ60">
        <v>60</v>
      </c>
      <c r="DK60" t="str">
        <f t="shared" si="61"/>
        <v>TRUE</v>
      </c>
      <c r="DL60">
        <f>VLOOKUP($A60,'FuturesInfo (3)'!$A$2:$V$80,22)</f>
        <v>3</v>
      </c>
      <c r="DM60">
        <f t="shared" si="62"/>
        <v>2</v>
      </c>
      <c r="DN60">
        <f t="shared" si="73"/>
        <v>3</v>
      </c>
      <c r="DO60" s="139">
        <f>VLOOKUP($A60,'FuturesInfo (3)'!$A$2:$O$80,15)*DN60</f>
        <v>210300</v>
      </c>
      <c r="DP60" s="200">
        <f t="shared" si="63"/>
        <v>-1091.9948074432471</v>
      </c>
      <c r="DQ60" s="200">
        <f t="shared" si="74"/>
        <v>1091.9948074432471</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f t="shared" si="75"/>
        <v>1</v>
      </c>
      <c r="JU60" s="244">
        <v>1</v>
      </c>
      <c r="JV60" s="218">
        <v>1</v>
      </c>
      <c r="JW60" s="245">
        <v>11</v>
      </c>
      <c r="JX60">
        <f t="shared" si="105"/>
        <v>-1</v>
      </c>
      <c r="JY60">
        <f t="shared" si="77"/>
        <v>1</v>
      </c>
      <c r="JZ60" s="218"/>
      <c r="KA60">
        <f t="shared" si="103"/>
        <v>0</v>
      </c>
      <c r="KB60">
        <f t="shared" si="78"/>
        <v>0</v>
      </c>
      <c r="KC60">
        <f t="shared" si="79"/>
        <v>0</v>
      </c>
      <c r="KD60">
        <f t="shared" si="80"/>
        <v>0</v>
      </c>
      <c r="KE60" s="253"/>
      <c r="KF60" s="206">
        <v>42492</v>
      </c>
      <c r="KG60">
        <v>60</v>
      </c>
      <c r="KH60" t="str">
        <f t="shared" si="64"/>
        <v>TRUE</v>
      </c>
      <c r="KI60">
        <f>VLOOKUP($A60,'FuturesInfo (3)'!$A$2:$V$80,22)</f>
        <v>3</v>
      </c>
      <c r="KJ60" s="257">
        <v>1</v>
      </c>
      <c r="KK60">
        <f t="shared" si="81"/>
        <v>3</v>
      </c>
      <c r="KL60" s="139">
        <f>VLOOKUP($A60,'FuturesInfo (3)'!$A$2:$O$80,15)*KI60</f>
        <v>210300</v>
      </c>
      <c r="KM60" s="139">
        <f>VLOOKUP($A60,'FuturesInfo (3)'!$A$2:$O$80,15)*KK60</f>
        <v>210300</v>
      </c>
      <c r="KN60" s="200">
        <f t="shared" si="82"/>
        <v>0</v>
      </c>
      <c r="KO60" s="200">
        <f t="shared" si="83"/>
        <v>0</v>
      </c>
      <c r="KP60" s="200">
        <f t="shared" si="84"/>
        <v>0</v>
      </c>
      <c r="KQ60" s="200">
        <f t="shared" si="85"/>
        <v>0</v>
      </c>
      <c r="KR60" s="200">
        <f t="shared" si="107"/>
        <v>0</v>
      </c>
      <c r="KT60">
        <f t="shared" si="87"/>
        <v>1</v>
      </c>
      <c r="KU60" s="244"/>
      <c r="KV60" s="218"/>
      <c r="KW60" s="245"/>
      <c r="KX60">
        <f t="shared" si="106"/>
        <v>0</v>
      </c>
      <c r="KY60">
        <f t="shared" si="89"/>
        <v>0</v>
      </c>
      <c r="KZ60" s="218"/>
      <c r="LA60">
        <f t="shared" si="104"/>
        <v>1</v>
      </c>
      <c r="LB60">
        <f t="shared" si="90"/>
        <v>1</v>
      </c>
      <c r="LC60">
        <f t="shared" si="91"/>
        <v>1</v>
      </c>
      <c r="LD60">
        <f t="shared" si="92"/>
        <v>1</v>
      </c>
      <c r="LE60" s="253"/>
      <c r="LF60" s="206"/>
      <c r="LG60">
        <v>60</v>
      </c>
      <c r="LH60" t="str">
        <f t="shared" si="65"/>
        <v>FALSE</v>
      </c>
      <c r="LI60">
        <f>VLOOKUP($A60,'FuturesInfo (3)'!$A$2:$V$80,22)</f>
        <v>3</v>
      </c>
      <c r="LJ60" s="257"/>
      <c r="LK60">
        <f t="shared" si="93"/>
        <v>4</v>
      </c>
      <c r="LL60" s="139">
        <f>VLOOKUP($A60,'FuturesInfo (3)'!$A$2:$O$80,15)*LI60</f>
        <v>210300</v>
      </c>
      <c r="LM60" s="139">
        <f>VLOOKUP($A60,'FuturesInfo (3)'!$A$2:$O$80,15)*LK60</f>
        <v>280400</v>
      </c>
      <c r="LN60" s="200">
        <f t="shared" si="94"/>
        <v>0</v>
      </c>
      <c r="LO60" s="200">
        <f t="shared" si="95"/>
        <v>0</v>
      </c>
      <c r="LP60" s="200">
        <f t="shared" si="96"/>
        <v>0</v>
      </c>
      <c r="LQ60" s="200">
        <f t="shared" si="97"/>
        <v>0</v>
      </c>
      <c r="LR60" s="200">
        <f t="shared" si="108"/>
        <v>0</v>
      </c>
    </row>
    <row r="61" spans="1:330"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99"/>
        <v>0</v>
      </c>
      <c r="BH61">
        <v>1</v>
      </c>
      <c r="BI61">
        <v>1</v>
      </c>
      <c r="BJ61">
        <f t="shared" si="66"/>
        <v>1</v>
      </c>
      <c r="BK61" s="1">
        <v>1.0079798403999999E-2</v>
      </c>
      <c r="BL61" s="2">
        <v>10</v>
      </c>
      <c r="BM61">
        <v>60</v>
      </c>
      <c r="BN61" t="str">
        <f t="shared" si="100"/>
        <v>TRUE</v>
      </c>
      <c r="BO61">
        <f>VLOOKUP($A61,'FuturesInfo (3)'!$A$2:$V$80,22)</f>
        <v>3</v>
      </c>
      <c r="BP61">
        <f t="shared" si="122"/>
        <v>3</v>
      </c>
      <c r="BQ61" s="139">
        <f>VLOOKUP($A61,'FuturesInfo (3)'!$A$2:$O$80,15)*BP61</f>
        <v>79560</v>
      </c>
      <c r="BR61" s="145">
        <f t="shared" si="67"/>
        <v>801.94876102223998</v>
      </c>
      <c r="BT61">
        <f t="shared" si="68"/>
        <v>1</v>
      </c>
      <c r="BU61">
        <v>1</v>
      </c>
      <c r="BV61">
        <v>-1</v>
      </c>
      <c r="BW61">
        <v>-1</v>
      </c>
      <c r="BX61">
        <f t="shared" si="123"/>
        <v>0</v>
      </c>
      <c r="BY61">
        <f t="shared" si="124"/>
        <v>1</v>
      </c>
      <c r="BZ61" s="188">
        <v>-2.9106029105999999E-3</v>
      </c>
      <c r="CA61" s="2">
        <v>10</v>
      </c>
      <c r="CB61">
        <v>60</v>
      </c>
      <c r="CC61" t="str">
        <f t="shared" si="125"/>
        <v>TRUE</v>
      </c>
      <c r="CD61">
        <f>VLOOKUP($A61,'FuturesInfo (3)'!$A$2:$V$80,22)</f>
        <v>3</v>
      </c>
      <c r="CE61">
        <f t="shared" si="53"/>
        <v>3</v>
      </c>
      <c r="CF61">
        <f t="shared" si="53"/>
        <v>3</v>
      </c>
      <c r="CG61" s="139">
        <f>VLOOKUP($A61,'FuturesInfo (3)'!$A$2:$O$80,15)*CE61</f>
        <v>79560</v>
      </c>
      <c r="CH61" s="145">
        <f t="shared" si="126"/>
        <v>-231.567567567336</v>
      </c>
      <c r="CI61" s="145">
        <f t="shared" si="69"/>
        <v>231.567567567336</v>
      </c>
      <c r="CK61">
        <f t="shared" si="127"/>
        <v>1</v>
      </c>
      <c r="CL61">
        <v>1</v>
      </c>
      <c r="CM61">
        <v>-1</v>
      </c>
      <c r="CN61">
        <v>1</v>
      </c>
      <c r="CO61">
        <f t="shared" si="101"/>
        <v>1</v>
      </c>
      <c r="CP61">
        <f t="shared" si="128"/>
        <v>0</v>
      </c>
      <c r="CQ61" s="1">
        <v>2.83569641368E-2</v>
      </c>
      <c r="CR61" s="2">
        <v>10</v>
      </c>
      <c r="CS61">
        <v>60</v>
      </c>
      <c r="CT61" t="str">
        <f t="shared" si="129"/>
        <v>TRUE</v>
      </c>
      <c r="CU61">
        <f>VLOOKUP($A61,'FuturesInfo (3)'!$A$2:$V$80,22)</f>
        <v>3</v>
      </c>
      <c r="CV61">
        <f t="shared" si="130"/>
        <v>2</v>
      </c>
      <c r="CW61">
        <f t="shared" si="70"/>
        <v>3</v>
      </c>
      <c r="CX61" s="139">
        <f>VLOOKUP($A61,'FuturesInfo (3)'!$A$2:$O$80,15)*CW61</f>
        <v>79560</v>
      </c>
      <c r="CY61" s="200">
        <f t="shared" si="131"/>
        <v>2256.0800667238082</v>
      </c>
      <c r="CZ61" s="200">
        <f t="shared" si="72"/>
        <v>-2256.0800667238082</v>
      </c>
      <c r="DB61">
        <f t="shared" si="59"/>
        <v>1</v>
      </c>
      <c r="DC61">
        <v>1</v>
      </c>
      <c r="DD61">
        <v>-1</v>
      </c>
      <c r="DE61">
        <v>1</v>
      </c>
      <c r="DF61">
        <f t="shared" si="102"/>
        <v>1</v>
      </c>
      <c r="DG61">
        <f t="shared" si="60"/>
        <v>0</v>
      </c>
      <c r="DH61" s="1">
        <v>3.24412003244E-3</v>
      </c>
      <c r="DI61" s="2">
        <v>10</v>
      </c>
      <c r="DJ61">
        <v>60</v>
      </c>
      <c r="DK61" t="str">
        <f t="shared" si="61"/>
        <v>TRUE</v>
      </c>
      <c r="DL61">
        <f>VLOOKUP($A61,'FuturesInfo (3)'!$A$2:$V$80,22)</f>
        <v>3</v>
      </c>
      <c r="DM61">
        <f t="shared" si="62"/>
        <v>2</v>
      </c>
      <c r="DN61">
        <f t="shared" si="73"/>
        <v>3</v>
      </c>
      <c r="DO61" s="139">
        <f>VLOOKUP($A61,'FuturesInfo (3)'!$A$2:$O$80,15)*DN61</f>
        <v>79560</v>
      </c>
      <c r="DP61" s="200">
        <f t="shared" si="63"/>
        <v>258.10218978092638</v>
      </c>
      <c r="DQ61" s="200">
        <f t="shared" si="74"/>
        <v>-258.10218978092638</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f t="shared" si="75"/>
        <v>1</v>
      </c>
      <c r="JU61" s="244">
        <v>1</v>
      </c>
      <c r="JV61" s="218">
        <v>-1</v>
      </c>
      <c r="JW61" s="245">
        <v>20</v>
      </c>
      <c r="JX61">
        <f t="shared" si="105"/>
        <v>1</v>
      </c>
      <c r="JY61">
        <f t="shared" si="77"/>
        <v>-1</v>
      </c>
      <c r="JZ61" s="218"/>
      <c r="KA61">
        <f t="shared" si="103"/>
        <v>0</v>
      </c>
      <c r="KB61">
        <f t="shared" si="78"/>
        <v>0</v>
      </c>
      <c r="KC61">
        <f t="shared" si="79"/>
        <v>0</v>
      </c>
      <c r="KD61">
        <f t="shared" si="80"/>
        <v>0</v>
      </c>
      <c r="KE61" s="253"/>
      <c r="KF61" s="206">
        <v>42508</v>
      </c>
      <c r="KG61">
        <v>60</v>
      </c>
      <c r="KH61" t="str">
        <f t="shared" si="64"/>
        <v>TRUE</v>
      </c>
      <c r="KI61">
        <f>VLOOKUP($A61,'FuturesInfo (3)'!$A$2:$V$80,22)</f>
        <v>3</v>
      </c>
      <c r="KJ61" s="257">
        <v>1</v>
      </c>
      <c r="KK61">
        <f t="shared" si="81"/>
        <v>3</v>
      </c>
      <c r="KL61" s="139">
        <f>VLOOKUP($A61,'FuturesInfo (3)'!$A$2:$O$80,15)*KI61</f>
        <v>79560</v>
      </c>
      <c r="KM61" s="139">
        <f>VLOOKUP($A61,'FuturesInfo (3)'!$A$2:$O$80,15)*KK61</f>
        <v>79560</v>
      </c>
      <c r="KN61" s="200">
        <f t="shared" si="82"/>
        <v>0</v>
      </c>
      <c r="KO61" s="200">
        <f t="shared" si="83"/>
        <v>0</v>
      </c>
      <c r="KP61" s="200">
        <f t="shared" si="84"/>
        <v>0</v>
      </c>
      <c r="KQ61" s="200">
        <f t="shared" si="85"/>
        <v>0</v>
      </c>
      <c r="KR61" s="200">
        <f t="shared" si="107"/>
        <v>0</v>
      </c>
      <c r="KT61">
        <f t="shared" si="87"/>
        <v>1</v>
      </c>
      <c r="KU61" s="244"/>
      <c r="KV61" s="218"/>
      <c r="KW61" s="245"/>
      <c r="KX61">
        <f t="shared" si="106"/>
        <v>0</v>
      </c>
      <c r="KY61">
        <f t="shared" si="89"/>
        <v>0</v>
      </c>
      <c r="KZ61" s="218"/>
      <c r="LA61">
        <f t="shared" si="104"/>
        <v>1</v>
      </c>
      <c r="LB61">
        <f t="shared" si="90"/>
        <v>1</v>
      </c>
      <c r="LC61">
        <f t="shared" si="91"/>
        <v>1</v>
      </c>
      <c r="LD61">
        <f t="shared" si="92"/>
        <v>1</v>
      </c>
      <c r="LE61" s="253"/>
      <c r="LF61" s="206"/>
      <c r="LG61">
        <v>60</v>
      </c>
      <c r="LH61" t="str">
        <f t="shared" si="65"/>
        <v>FALSE</v>
      </c>
      <c r="LI61">
        <f>VLOOKUP($A61,'FuturesInfo (3)'!$A$2:$V$80,22)</f>
        <v>3</v>
      </c>
      <c r="LJ61" s="257"/>
      <c r="LK61">
        <f t="shared" si="93"/>
        <v>4</v>
      </c>
      <c r="LL61" s="139">
        <f>VLOOKUP($A61,'FuturesInfo (3)'!$A$2:$O$80,15)*LI61</f>
        <v>79560</v>
      </c>
      <c r="LM61" s="139">
        <f>VLOOKUP($A61,'FuturesInfo (3)'!$A$2:$O$80,15)*LK61</f>
        <v>106080</v>
      </c>
      <c r="LN61" s="200">
        <f t="shared" si="94"/>
        <v>0</v>
      </c>
      <c r="LO61" s="200">
        <f t="shared" si="95"/>
        <v>0</v>
      </c>
      <c r="LP61" s="200">
        <f t="shared" si="96"/>
        <v>0</v>
      </c>
      <c r="LQ61" s="200">
        <f t="shared" si="97"/>
        <v>0</v>
      </c>
      <c r="LR61" s="200">
        <f t="shared" si="108"/>
        <v>0</v>
      </c>
    </row>
    <row r="62" spans="1:330"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99"/>
        <v>2</v>
      </c>
      <c r="BH62">
        <v>1</v>
      </c>
      <c r="BI62">
        <v>-1</v>
      </c>
      <c r="BJ62">
        <f t="shared" si="66"/>
        <v>0</v>
      </c>
      <c r="BK62" s="1">
        <v>-1.48323939484E-2</v>
      </c>
      <c r="BL62" s="2">
        <v>10</v>
      </c>
      <c r="BM62">
        <v>60</v>
      </c>
      <c r="BN62" t="str">
        <f t="shared" si="100"/>
        <v>TRUE</v>
      </c>
      <c r="BO62">
        <f>VLOOKUP($A62,'FuturesInfo (3)'!$A$2:$V$80,22)</f>
        <v>1</v>
      </c>
      <c r="BP62">
        <f t="shared" si="122"/>
        <v>1</v>
      </c>
      <c r="BQ62" s="139">
        <f>VLOOKUP($A62,'FuturesInfo (3)'!$A$2:$O$80,15)*BP62</f>
        <v>74656.574958750629</v>
      </c>
      <c r="BR62" s="145">
        <f t="shared" si="67"/>
        <v>-1107.3357306264438</v>
      </c>
      <c r="BT62">
        <f t="shared" si="68"/>
        <v>1</v>
      </c>
      <c r="BU62">
        <v>-1</v>
      </c>
      <c r="BV62">
        <v>-1</v>
      </c>
      <c r="BW62">
        <v>-1</v>
      </c>
      <c r="BX62">
        <f t="shared" si="123"/>
        <v>1</v>
      </c>
      <c r="BY62">
        <f t="shared" si="124"/>
        <v>1</v>
      </c>
      <c r="BZ62" s="188">
        <v>-1.6561276723899999E-2</v>
      </c>
      <c r="CA62" s="2">
        <v>10</v>
      </c>
      <c r="CB62">
        <v>60</v>
      </c>
      <c r="CC62" t="str">
        <f t="shared" si="125"/>
        <v>TRUE</v>
      </c>
      <c r="CD62">
        <f>VLOOKUP($A62,'FuturesInfo (3)'!$A$2:$V$80,22)</f>
        <v>1</v>
      </c>
      <c r="CE62">
        <f t="shared" si="53"/>
        <v>1</v>
      </c>
      <c r="CF62">
        <f t="shared" si="53"/>
        <v>1</v>
      </c>
      <c r="CG62" s="139">
        <f>VLOOKUP($A62,'FuturesInfo (3)'!$A$2:$O$80,15)*CE62</f>
        <v>74656.574958750629</v>
      </c>
      <c r="CH62" s="145">
        <f t="shared" si="126"/>
        <v>1236.4081971504522</v>
      </c>
      <c r="CI62" s="145">
        <f t="shared" si="69"/>
        <v>1236.4081971504522</v>
      </c>
      <c r="CK62">
        <f t="shared" si="127"/>
        <v>-1</v>
      </c>
      <c r="CL62">
        <v>-1</v>
      </c>
      <c r="CM62">
        <v>-1</v>
      </c>
      <c r="CN62">
        <v>1</v>
      </c>
      <c r="CO62">
        <f t="shared" si="101"/>
        <v>0</v>
      </c>
      <c r="CP62">
        <f t="shared" si="128"/>
        <v>0</v>
      </c>
      <c r="CQ62" s="1">
        <v>1.9902020820600001E-2</v>
      </c>
      <c r="CR62" s="2">
        <v>10</v>
      </c>
      <c r="CS62">
        <v>60</v>
      </c>
      <c r="CT62" t="str">
        <f t="shared" si="129"/>
        <v>TRUE</v>
      </c>
      <c r="CU62">
        <f>VLOOKUP($A62,'FuturesInfo (3)'!$A$2:$V$80,22)</f>
        <v>1</v>
      </c>
      <c r="CV62">
        <f t="shared" si="130"/>
        <v>1</v>
      </c>
      <c r="CW62">
        <f t="shared" si="70"/>
        <v>1</v>
      </c>
      <c r="CX62" s="139">
        <f>VLOOKUP($A62,'FuturesInfo (3)'!$A$2:$O$80,15)*CW62</f>
        <v>74656.574958750629</v>
      </c>
      <c r="CY62" s="200">
        <f t="shared" si="131"/>
        <v>-1485.8167092237397</v>
      </c>
      <c r="CZ62" s="200">
        <f t="shared" si="72"/>
        <v>-1485.8167092237397</v>
      </c>
      <c r="DB62">
        <f t="shared" si="59"/>
        <v>-1</v>
      </c>
      <c r="DC62">
        <v>-1</v>
      </c>
      <c r="DD62">
        <v>1</v>
      </c>
      <c r="DE62">
        <v>1</v>
      </c>
      <c r="DF62">
        <f t="shared" si="102"/>
        <v>0</v>
      </c>
      <c r="DG62">
        <f t="shared" si="60"/>
        <v>1</v>
      </c>
      <c r="DH62" s="1">
        <v>3.3023116181299999E-3</v>
      </c>
      <c r="DI62" s="2">
        <v>10</v>
      </c>
      <c r="DJ62">
        <v>60</v>
      </c>
      <c r="DK62" t="str">
        <f t="shared" si="61"/>
        <v>TRUE</v>
      </c>
      <c r="DL62">
        <f>VLOOKUP($A62,'FuturesInfo (3)'!$A$2:$V$80,22)</f>
        <v>1</v>
      </c>
      <c r="DM62">
        <f t="shared" si="62"/>
        <v>1</v>
      </c>
      <c r="DN62">
        <f t="shared" si="73"/>
        <v>1</v>
      </c>
      <c r="DO62" s="139">
        <f>VLOOKUP($A62,'FuturesInfo (3)'!$A$2:$O$80,15)*DN62</f>
        <v>74656.574958750629</v>
      </c>
      <c r="DP62" s="200">
        <f t="shared" si="63"/>
        <v>-246.53927485607542</v>
      </c>
      <c r="DQ62" s="200">
        <f t="shared" si="74"/>
        <v>246.53927485607542</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f t="shared" si="75"/>
        <v>-1</v>
      </c>
      <c r="JU62" s="244">
        <v>-1</v>
      </c>
      <c r="JV62" s="218">
        <v>1</v>
      </c>
      <c r="JW62" s="245">
        <v>12</v>
      </c>
      <c r="JX62">
        <f t="shared" si="105"/>
        <v>-1</v>
      </c>
      <c r="JY62">
        <f t="shared" si="77"/>
        <v>1</v>
      </c>
      <c r="JZ62" s="218"/>
      <c r="KA62">
        <f t="shared" si="103"/>
        <v>0</v>
      </c>
      <c r="KB62">
        <f t="shared" si="78"/>
        <v>0</v>
      </c>
      <c r="KC62">
        <f t="shared" si="79"/>
        <v>0</v>
      </c>
      <c r="KD62">
        <f t="shared" si="80"/>
        <v>0</v>
      </c>
      <c r="KE62" s="253"/>
      <c r="KF62" s="206">
        <v>42489</v>
      </c>
      <c r="KG62">
        <v>60</v>
      </c>
      <c r="KH62" t="str">
        <f t="shared" si="64"/>
        <v>TRUE</v>
      </c>
      <c r="KI62">
        <f>VLOOKUP($A62,'FuturesInfo (3)'!$A$2:$V$80,22)</f>
        <v>1</v>
      </c>
      <c r="KJ62" s="257">
        <v>2</v>
      </c>
      <c r="KK62">
        <f t="shared" si="81"/>
        <v>1</v>
      </c>
      <c r="KL62" s="139">
        <f>VLOOKUP($A62,'FuturesInfo (3)'!$A$2:$O$80,15)*KI62</f>
        <v>74656.574958750629</v>
      </c>
      <c r="KM62" s="139">
        <f>VLOOKUP($A62,'FuturesInfo (3)'!$A$2:$O$80,15)*KK62</f>
        <v>74656.574958750629</v>
      </c>
      <c r="KN62" s="200">
        <f t="shared" si="82"/>
        <v>0</v>
      </c>
      <c r="KO62" s="200">
        <f t="shared" si="83"/>
        <v>0</v>
      </c>
      <c r="KP62" s="200">
        <f t="shared" si="84"/>
        <v>0</v>
      </c>
      <c r="KQ62" s="200">
        <f t="shared" si="85"/>
        <v>0</v>
      </c>
      <c r="KR62" s="200">
        <f t="shared" si="107"/>
        <v>0</v>
      </c>
      <c r="KT62">
        <f t="shared" si="87"/>
        <v>-1</v>
      </c>
      <c r="KU62" s="244"/>
      <c r="KV62" s="218"/>
      <c r="KW62" s="245"/>
      <c r="KX62">
        <f t="shared" si="106"/>
        <v>0</v>
      </c>
      <c r="KY62">
        <f t="shared" si="89"/>
        <v>0</v>
      </c>
      <c r="KZ62" s="218"/>
      <c r="LA62">
        <f t="shared" si="104"/>
        <v>1</v>
      </c>
      <c r="LB62">
        <f t="shared" si="90"/>
        <v>1</v>
      </c>
      <c r="LC62">
        <f t="shared" si="91"/>
        <v>1</v>
      </c>
      <c r="LD62">
        <f t="shared" si="92"/>
        <v>1</v>
      </c>
      <c r="LE62" s="253"/>
      <c r="LF62" s="206"/>
      <c r="LG62">
        <v>60</v>
      </c>
      <c r="LH62" t="str">
        <f t="shared" si="65"/>
        <v>FALSE</v>
      </c>
      <c r="LI62">
        <f>VLOOKUP($A62,'FuturesInfo (3)'!$A$2:$V$80,22)</f>
        <v>1</v>
      </c>
      <c r="LJ62" s="257"/>
      <c r="LK62">
        <f t="shared" si="93"/>
        <v>1</v>
      </c>
      <c r="LL62" s="139">
        <f>VLOOKUP($A62,'FuturesInfo (3)'!$A$2:$O$80,15)*LI62</f>
        <v>74656.574958750629</v>
      </c>
      <c r="LM62" s="139">
        <f>VLOOKUP($A62,'FuturesInfo (3)'!$A$2:$O$80,15)*LK62</f>
        <v>74656.574958750629</v>
      </c>
      <c r="LN62" s="200">
        <f t="shared" si="94"/>
        <v>0</v>
      </c>
      <c r="LO62" s="200">
        <f t="shared" si="95"/>
        <v>0</v>
      </c>
      <c r="LP62" s="200">
        <f t="shared" si="96"/>
        <v>0</v>
      </c>
      <c r="LQ62" s="200">
        <f t="shared" si="97"/>
        <v>0</v>
      </c>
      <c r="LR62" s="200">
        <f t="shared" si="108"/>
        <v>0</v>
      </c>
    </row>
    <row r="63" spans="1:330"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32">IF(J63="","FALSE","TRUE")</f>
        <v>TRUE</v>
      </c>
      <c r="N63">
        <f>ROUND(VLOOKUP($B63,MARGIN!$A$42:$P$172,16),0)</f>
        <v>2</v>
      </c>
      <c r="P63">
        <f t="shared" ref="P63:P69" si="133">-J63+Q63</f>
        <v>-2</v>
      </c>
      <c r="Q63">
        <v>-1</v>
      </c>
      <c r="R63">
        <v>1</v>
      </c>
      <c r="S63" t="s">
        <v>960</v>
      </c>
      <c r="T63" s="2" t="s">
        <v>31</v>
      </c>
      <c r="U63">
        <v>45</v>
      </c>
      <c r="V63" t="str">
        <f t="shared" ref="V63:V69" si="134">IF(Q63="","FALSE","TRUE")</f>
        <v>TRUE</v>
      </c>
      <c r="W63">
        <f>ROUND(VLOOKUP($B63,MARGIN!$A$42:$P$172,16),0)</f>
        <v>2</v>
      </c>
      <c r="X63">
        <f t="shared" ref="X63:X69" si="135">IF(ABS(Q63+R63)=2,ROUND(W63*(1+$X$13),0),W63)</f>
        <v>2</v>
      </c>
      <c r="Z63">
        <f t="shared" ref="Z63:Z69" si="136">-Q63+AA63</f>
        <v>2</v>
      </c>
      <c r="AA63">
        <v>1</v>
      </c>
      <c r="AB63">
        <v>1</v>
      </c>
      <c r="AC63" t="s">
        <v>960</v>
      </c>
      <c r="AD63" s="2" t="s">
        <v>31</v>
      </c>
      <c r="AE63">
        <v>45</v>
      </c>
      <c r="AF63" t="str">
        <f t="shared" ref="AF63:AF69" si="137">IF(AA63="","FALSE","TRUE")</f>
        <v>TRUE</v>
      </c>
      <c r="AG63">
        <f>ROUND(VLOOKUP($B63,MARGIN!$A$42:$P$172,16),0)</f>
        <v>2</v>
      </c>
      <c r="AH63">
        <f t="shared" ref="AH63:AH69" si="138">IF(ABS(AA63+AB63)=2,ROUND(AG63*(1+$X$13),0),IF(AB63="",AG63,ROUND(AG63*(1+-$AH$13),0)))</f>
        <v>3</v>
      </c>
      <c r="AI63" s="139" t="e">
        <f>VLOOKUP($B63,#REF!,2)*AH63</f>
        <v>#REF!</v>
      </c>
      <c r="AK63">
        <f t="shared" ref="AK63:AK69" si="139">-AB63+AL63</f>
        <v>0</v>
      </c>
      <c r="AL63">
        <v>1</v>
      </c>
      <c r="AM63">
        <v>1</v>
      </c>
      <c r="AN63" t="s">
        <v>960</v>
      </c>
      <c r="AO63" s="2" t="s">
        <v>31</v>
      </c>
      <c r="AP63">
        <v>45</v>
      </c>
      <c r="AQ63" t="str">
        <f t="shared" ref="AQ63:AQ69" si="140">IF(AL63="","FALSE","TRUE")</f>
        <v>TRUE</v>
      </c>
      <c r="AR63">
        <f>ROUND(VLOOKUP($B63,MARGIN!$A$42:$P$172,16),0)</f>
        <v>2</v>
      </c>
      <c r="AS63">
        <f t="shared" ref="AS63:AS69" si="141">IF(ABS(AL63+AM63)=2,ROUND(AR63*(1+$X$13),0),IF(AM63="",AR63,ROUND(AR63*(1+-$AH$13),0)))</f>
        <v>3</v>
      </c>
      <c r="AT63" s="139" t="e">
        <f>VLOOKUP($B63,#REF!,2)*AS63</f>
        <v>#REF!</v>
      </c>
      <c r="AV63">
        <f t="shared" ref="AV63:AV69" si="142">-AM63+AW63</f>
        <v>0</v>
      </c>
      <c r="AW63">
        <v>1</v>
      </c>
      <c r="AX63">
        <v>-1</v>
      </c>
      <c r="AY63">
        <v>-6.0783555285400003E-4</v>
      </c>
      <c r="AZ63" s="2" t="s">
        <v>31</v>
      </c>
      <c r="BA63">
        <v>45</v>
      </c>
      <c r="BB63" t="str">
        <f t="shared" ref="BB63:BB69" si="143">IF(AW63="","FALSE","TRUE")</f>
        <v>TRUE</v>
      </c>
      <c r="BC63">
        <f>ROUND(VLOOKUP($B63,MARGIN!$A$42:$P$172,16),0)</f>
        <v>2</v>
      </c>
      <c r="BD63">
        <f t="shared" ref="BD63:BD69" si="144">IF(ABS(AW63+AX63)=2,ROUND(BC63*(1+$X$13),0),IF(AX63="",BC63,ROUND(BC63*(1+-$AH$13),0)))</f>
        <v>2</v>
      </c>
      <c r="BE63" s="139" t="e">
        <f>VLOOKUP($B63,#REF!,2)*BD63</f>
        <v>#REF!</v>
      </c>
      <c r="BG63">
        <f t="shared" si="99"/>
        <v>2</v>
      </c>
      <c r="BH63">
        <v>1</v>
      </c>
      <c r="BI63">
        <v>1</v>
      </c>
      <c r="BJ63">
        <f t="shared" si="66"/>
        <v>1</v>
      </c>
      <c r="BK63" s="1">
        <v>2.3775295808899999E-3</v>
      </c>
      <c r="BL63" s="2">
        <v>10</v>
      </c>
      <c r="BM63">
        <v>60</v>
      </c>
      <c r="BN63" t="str">
        <f t="shared" si="100"/>
        <v>TRUE</v>
      </c>
      <c r="BO63">
        <f>VLOOKUP($A63,'FuturesInfo (3)'!$A$2:$V$80,22)</f>
        <v>2</v>
      </c>
      <c r="BP63">
        <f t="shared" si="122"/>
        <v>2</v>
      </c>
      <c r="BQ63" s="139">
        <f>VLOOKUP($A63,'FuturesInfo (3)'!$A$2:$O$80,15)*BP63</f>
        <v>176670</v>
      </c>
      <c r="BR63" s="145">
        <f t="shared" si="67"/>
        <v>420.03815105583629</v>
      </c>
      <c r="BT63">
        <f t="shared" si="68"/>
        <v>1</v>
      </c>
      <c r="BU63">
        <v>1</v>
      </c>
      <c r="BV63">
        <v>-1</v>
      </c>
      <c r="BW63">
        <v>-1</v>
      </c>
      <c r="BX63">
        <f t="shared" si="123"/>
        <v>0</v>
      </c>
      <c r="BY63">
        <f t="shared" si="124"/>
        <v>1</v>
      </c>
      <c r="BZ63" s="188">
        <v>-5.1299023663699999E-3</v>
      </c>
      <c r="CA63" s="2">
        <v>10</v>
      </c>
      <c r="CB63">
        <v>60</v>
      </c>
      <c r="CC63" t="str">
        <f t="shared" si="125"/>
        <v>TRUE</v>
      </c>
      <c r="CD63">
        <f>VLOOKUP($A63,'FuturesInfo (3)'!$A$2:$V$80,22)</f>
        <v>2</v>
      </c>
      <c r="CE63">
        <f t="shared" si="53"/>
        <v>2</v>
      </c>
      <c r="CF63">
        <f t="shared" si="53"/>
        <v>2</v>
      </c>
      <c r="CG63" s="139">
        <f>VLOOKUP($A63,'FuturesInfo (3)'!$A$2:$O$80,15)*CE63</f>
        <v>176670</v>
      </c>
      <c r="CH63" s="145">
        <f t="shared" si="126"/>
        <v>-906.29985106658785</v>
      </c>
      <c r="CI63" s="145">
        <f t="shared" si="69"/>
        <v>906.29985106658785</v>
      </c>
      <c r="CK63">
        <f t="shared" si="127"/>
        <v>1</v>
      </c>
      <c r="CL63">
        <v>1</v>
      </c>
      <c r="CM63">
        <v>-1</v>
      </c>
      <c r="CN63">
        <v>1</v>
      </c>
      <c r="CO63">
        <f t="shared" si="101"/>
        <v>1</v>
      </c>
      <c r="CP63">
        <f t="shared" si="128"/>
        <v>0</v>
      </c>
      <c r="CQ63" s="1">
        <v>3.6593479707300001E-3</v>
      </c>
      <c r="CR63" s="2">
        <v>10</v>
      </c>
      <c r="CS63">
        <v>60</v>
      </c>
      <c r="CT63" t="str">
        <f t="shared" si="129"/>
        <v>TRUE</v>
      </c>
      <c r="CU63">
        <f>VLOOKUP($A63,'FuturesInfo (3)'!$A$2:$V$80,22)</f>
        <v>2</v>
      </c>
      <c r="CV63">
        <f t="shared" si="130"/>
        <v>2</v>
      </c>
      <c r="CW63">
        <f t="shared" si="70"/>
        <v>2</v>
      </c>
      <c r="CX63" s="139">
        <f>VLOOKUP($A63,'FuturesInfo (3)'!$A$2:$O$80,15)*CW63</f>
        <v>176670</v>
      </c>
      <c r="CY63" s="200">
        <f t="shared" si="131"/>
        <v>646.49700598886909</v>
      </c>
      <c r="CZ63" s="200">
        <f t="shared" si="72"/>
        <v>-646.49700598886909</v>
      </c>
      <c r="DB63">
        <f t="shared" si="59"/>
        <v>1</v>
      </c>
      <c r="DC63">
        <v>1</v>
      </c>
      <c r="DD63">
        <v>-1</v>
      </c>
      <c r="DE63">
        <v>-1</v>
      </c>
      <c r="DF63">
        <f t="shared" si="102"/>
        <v>0</v>
      </c>
      <c r="DG63">
        <f t="shared" si="60"/>
        <v>1</v>
      </c>
      <c r="DH63" s="1">
        <v>-2.4859131587699999E-3</v>
      </c>
      <c r="DI63" s="2">
        <v>10</v>
      </c>
      <c r="DJ63">
        <v>60</v>
      </c>
      <c r="DK63" t="str">
        <f t="shared" si="61"/>
        <v>TRUE</v>
      </c>
      <c r="DL63">
        <f>VLOOKUP($A63,'FuturesInfo (3)'!$A$2:$V$80,22)</f>
        <v>2</v>
      </c>
      <c r="DM63">
        <f t="shared" si="62"/>
        <v>2</v>
      </c>
      <c r="DN63">
        <f t="shared" si="73"/>
        <v>2</v>
      </c>
      <c r="DO63" s="139">
        <f>VLOOKUP($A63,'FuturesInfo (3)'!$A$2:$O$80,15)*DN63</f>
        <v>176670</v>
      </c>
      <c r="DP63" s="200">
        <f t="shared" si="63"/>
        <v>-439.18627775989592</v>
      </c>
      <c r="DQ63" s="200">
        <f t="shared" si="74"/>
        <v>439.18627775989592</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f t="shared" si="75"/>
        <v>-1</v>
      </c>
      <c r="JU63" s="244">
        <v>-1</v>
      </c>
      <c r="JV63" s="218">
        <v>-1</v>
      </c>
      <c r="JW63" s="245">
        <v>3</v>
      </c>
      <c r="JX63">
        <f t="shared" si="105"/>
        <v>1</v>
      </c>
      <c r="JY63">
        <f t="shared" si="77"/>
        <v>-1</v>
      </c>
      <c r="JZ63" s="218"/>
      <c r="KA63">
        <f t="shared" si="103"/>
        <v>0</v>
      </c>
      <c r="KB63">
        <f t="shared" si="78"/>
        <v>0</v>
      </c>
      <c r="KC63">
        <f t="shared" si="79"/>
        <v>0</v>
      </c>
      <c r="KD63">
        <f t="shared" si="80"/>
        <v>0</v>
      </c>
      <c r="KE63" s="253"/>
      <c r="KF63" s="206">
        <v>42514</v>
      </c>
      <c r="KG63">
        <v>60</v>
      </c>
      <c r="KH63" t="str">
        <f t="shared" si="64"/>
        <v>TRUE</v>
      </c>
      <c r="KI63">
        <f>VLOOKUP($A63,'FuturesInfo (3)'!$A$2:$V$80,22)</f>
        <v>2</v>
      </c>
      <c r="KJ63" s="257">
        <v>2</v>
      </c>
      <c r="KK63">
        <f t="shared" si="81"/>
        <v>3</v>
      </c>
      <c r="KL63" s="139">
        <f>VLOOKUP($A63,'FuturesInfo (3)'!$A$2:$O$80,15)*KI63</f>
        <v>176670</v>
      </c>
      <c r="KM63" s="139">
        <f>VLOOKUP($A63,'FuturesInfo (3)'!$A$2:$O$80,15)*KK63</f>
        <v>265005</v>
      </c>
      <c r="KN63" s="200">
        <f t="shared" si="82"/>
        <v>0</v>
      </c>
      <c r="KO63" s="200">
        <f t="shared" si="83"/>
        <v>0</v>
      </c>
      <c r="KP63" s="200">
        <f t="shared" si="84"/>
        <v>0</v>
      </c>
      <c r="KQ63" s="200">
        <f t="shared" si="85"/>
        <v>0</v>
      </c>
      <c r="KR63" s="200">
        <f t="shared" si="107"/>
        <v>0</v>
      </c>
      <c r="KT63">
        <f t="shared" si="87"/>
        <v>-1</v>
      </c>
      <c r="KU63" s="244"/>
      <c r="KV63" s="218"/>
      <c r="KW63" s="245"/>
      <c r="KX63">
        <f t="shared" si="106"/>
        <v>0</v>
      </c>
      <c r="KY63">
        <f t="shared" si="89"/>
        <v>0</v>
      </c>
      <c r="KZ63" s="218"/>
      <c r="LA63">
        <f t="shared" si="104"/>
        <v>1</v>
      </c>
      <c r="LB63">
        <f t="shared" si="90"/>
        <v>1</v>
      </c>
      <c r="LC63">
        <f t="shared" si="91"/>
        <v>1</v>
      </c>
      <c r="LD63">
        <f t="shared" si="92"/>
        <v>1</v>
      </c>
      <c r="LE63" s="253"/>
      <c r="LF63" s="206"/>
      <c r="LG63">
        <v>60</v>
      </c>
      <c r="LH63" t="str">
        <f t="shared" si="65"/>
        <v>FALSE</v>
      </c>
      <c r="LI63">
        <f>VLOOKUP($A63,'FuturesInfo (3)'!$A$2:$V$80,22)</f>
        <v>2</v>
      </c>
      <c r="LJ63" s="257"/>
      <c r="LK63">
        <f t="shared" si="93"/>
        <v>3</v>
      </c>
      <c r="LL63" s="139">
        <f>VLOOKUP($A63,'FuturesInfo (3)'!$A$2:$O$80,15)*LI63</f>
        <v>176670</v>
      </c>
      <c r="LM63" s="139">
        <f>VLOOKUP($A63,'FuturesInfo (3)'!$A$2:$O$80,15)*LK63</f>
        <v>265005</v>
      </c>
      <c r="LN63" s="200">
        <f t="shared" si="94"/>
        <v>0</v>
      </c>
      <c r="LO63" s="200">
        <f t="shared" si="95"/>
        <v>0</v>
      </c>
      <c r="LP63" s="200">
        <f t="shared" si="96"/>
        <v>0</v>
      </c>
      <c r="LQ63" s="200">
        <f t="shared" si="97"/>
        <v>0</v>
      </c>
      <c r="LR63" s="200">
        <f t="shared" si="108"/>
        <v>0</v>
      </c>
    </row>
    <row r="64" spans="1:330"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32"/>
        <v>TRUE</v>
      </c>
      <c r="N64">
        <f>ROUND(VLOOKUP($B64,MARGIN!$A$42:$P$172,16),0)</f>
        <v>13</v>
      </c>
      <c r="P64">
        <f t="shared" si="133"/>
        <v>2</v>
      </c>
      <c r="Q64">
        <v>1</v>
      </c>
      <c r="S64" t="s">
        <v>206</v>
      </c>
      <c r="T64" s="2" t="s">
        <v>790</v>
      </c>
      <c r="U64">
        <v>60</v>
      </c>
      <c r="V64" t="str">
        <f t="shared" si="134"/>
        <v>TRUE</v>
      </c>
      <c r="W64">
        <f>ROUND(VLOOKUP($B64,MARGIN!$A$42:$P$172,16),0)</f>
        <v>13</v>
      </c>
      <c r="X64">
        <f t="shared" si="135"/>
        <v>13</v>
      </c>
      <c r="Z64">
        <f t="shared" si="136"/>
        <v>0</v>
      </c>
      <c r="AA64">
        <v>1</v>
      </c>
      <c r="AC64" t="s">
        <v>206</v>
      </c>
      <c r="AD64" s="2" t="s">
        <v>790</v>
      </c>
      <c r="AE64">
        <v>60</v>
      </c>
      <c r="AF64" t="str">
        <f t="shared" si="137"/>
        <v>TRUE</v>
      </c>
      <c r="AG64">
        <f>ROUND(VLOOKUP($B64,MARGIN!$A$42:$P$172,16),0)</f>
        <v>13</v>
      </c>
      <c r="AH64">
        <f t="shared" si="138"/>
        <v>13</v>
      </c>
      <c r="AI64" s="139" t="e">
        <f>VLOOKUP($B64,#REF!,2)*AH64</f>
        <v>#REF!</v>
      </c>
      <c r="AK64">
        <f t="shared" si="139"/>
        <v>1</v>
      </c>
      <c r="AL64">
        <v>1</v>
      </c>
      <c r="AN64" t="s">
        <v>206</v>
      </c>
      <c r="AO64" s="2" t="s">
        <v>790</v>
      </c>
      <c r="AP64">
        <v>60</v>
      </c>
      <c r="AQ64" t="str">
        <f t="shared" si="140"/>
        <v>TRUE</v>
      </c>
      <c r="AR64">
        <f>ROUND(VLOOKUP($B64,MARGIN!$A$42:$P$172,16),0)</f>
        <v>13</v>
      </c>
      <c r="AS64">
        <f t="shared" si="141"/>
        <v>13</v>
      </c>
      <c r="AT64" s="139" t="e">
        <f>VLOOKUP($B64,#REF!,2)*AS64</f>
        <v>#REF!</v>
      </c>
      <c r="AV64">
        <f t="shared" si="142"/>
        <v>1</v>
      </c>
      <c r="AW64">
        <v>1</v>
      </c>
      <c r="AX64" s="3">
        <v>1</v>
      </c>
      <c r="AY64">
        <v>6.6137566137599996E-3</v>
      </c>
      <c r="AZ64" s="2" t="s">
        <v>790</v>
      </c>
      <c r="BA64">
        <v>60</v>
      </c>
      <c r="BB64" t="str">
        <f t="shared" si="143"/>
        <v>TRUE</v>
      </c>
      <c r="BC64">
        <f>ROUND(VLOOKUP($B64,MARGIN!$A$42:$P$172,16),0)</f>
        <v>13</v>
      </c>
      <c r="BD64">
        <f t="shared" si="144"/>
        <v>16</v>
      </c>
      <c r="BE64" s="139" t="e">
        <f>VLOOKUP($B64,#REF!,2)*BD64</f>
        <v>#REF!</v>
      </c>
      <c r="BG64">
        <f t="shared" si="99"/>
        <v>-2</v>
      </c>
      <c r="BH64">
        <v>-1</v>
      </c>
      <c r="BI64">
        <v>1</v>
      </c>
      <c r="BJ64">
        <f t="shared" si="66"/>
        <v>0</v>
      </c>
      <c r="BK64" s="1">
        <v>2.6281208935600001E-3</v>
      </c>
      <c r="BL64" s="2">
        <v>10</v>
      </c>
      <c r="BM64">
        <v>60</v>
      </c>
      <c r="BN64" t="str">
        <f t="shared" si="100"/>
        <v>TRUE</v>
      </c>
      <c r="BO64">
        <f>VLOOKUP($A64,'FuturesInfo (3)'!$A$2:$V$80,22)</f>
        <v>8</v>
      </c>
      <c r="BP64">
        <f t="shared" si="122"/>
        <v>8</v>
      </c>
      <c r="BQ64" s="139">
        <f>VLOOKUP($A64,'FuturesInfo (3)'!$A$2:$O$80,15)*BP64</f>
        <v>81800</v>
      </c>
      <c r="BR64" s="145">
        <f t="shared" si="67"/>
        <v>-214.980289093208</v>
      </c>
      <c r="BT64">
        <f t="shared" si="68"/>
        <v>-1</v>
      </c>
      <c r="BU64">
        <v>-1</v>
      </c>
      <c r="BV64">
        <v>1</v>
      </c>
      <c r="BW64">
        <v>-1</v>
      </c>
      <c r="BX64">
        <f t="shared" si="123"/>
        <v>1</v>
      </c>
      <c r="BY64">
        <f t="shared" si="124"/>
        <v>0</v>
      </c>
      <c r="BZ64" s="188">
        <v>-1.44167758847E-2</v>
      </c>
      <c r="CA64" s="2">
        <v>10</v>
      </c>
      <c r="CB64">
        <v>60</v>
      </c>
      <c r="CC64" t="str">
        <f t="shared" si="125"/>
        <v>TRUE</v>
      </c>
      <c r="CD64">
        <f>VLOOKUP($A64,'FuturesInfo (3)'!$A$2:$V$80,22)</f>
        <v>8</v>
      </c>
      <c r="CE64">
        <f t="shared" si="53"/>
        <v>8</v>
      </c>
      <c r="CF64">
        <f t="shared" si="53"/>
        <v>8</v>
      </c>
      <c r="CG64" s="139">
        <f>VLOOKUP($A64,'FuturesInfo (3)'!$A$2:$O$80,15)*CE64</f>
        <v>81800</v>
      </c>
      <c r="CH64" s="145">
        <f t="shared" si="126"/>
        <v>1179.29226736846</v>
      </c>
      <c r="CI64" s="145">
        <f t="shared" si="69"/>
        <v>-1179.29226736846</v>
      </c>
      <c r="CK64">
        <f t="shared" si="127"/>
        <v>-1</v>
      </c>
      <c r="CL64">
        <v>1</v>
      </c>
      <c r="CM64">
        <v>1</v>
      </c>
      <c r="CN64">
        <v>1</v>
      </c>
      <c r="CO64">
        <f t="shared" si="101"/>
        <v>1</v>
      </c>
      <c r="CP64">
        <f t="shared" si="128"/>
        <v>1</v>
      </c>
      <c r="CQ64" s="1">
        <v>3.0585106383000001E-2</v>
      </c>
      <c r="CR64" s="2">
        <v>10</v>
      </c>
      <c r="CS64">
        <v>60</v>
      </c>
      <c r="CT64" t="str">
        <f t="shared" si="129"/>
        <v>TRUE</v>
      </c>
      <c r="CU64">
        <f>VLOOKUP($A64,'FuturesInfo (3)'!$A$2:$V$80,22)</f>
        <v>8</v>
      </c>
      <c r="CV64">
        <f t="shared" si="130"/>
        <v>10</v>
      </c>
      <c r="CW64">
        <f t="shared" si="70"/>
        <v>8</v>
      </c>
      <c r="CX64" s="139">
        <f>VLOOKUP($A64,'FuturesInfo (3)'!$A$2:$O$80,15)*CW64</f>
        <v>81800</v>
      </c>
      <c r="CY64" s="200">
        <f t="shared" si="131"/>
        <v>2501.8617021293999</v>
      </c>
      <c r="CZ64" s="200">
        <f t="shared" si="72"/>
        <v>2501.8617021293999</v>
      </c>
      <c r="DB64">
        <f t="shared" si="59"/>
        <v>1</v>
      </c>
      <c r="DC64">
        <v>-1</v>
      </c>
      <c r="DD64">
        <v>1</v>
      </c>
      <c r="DE64">
        <v>1</v>
      </c>
      <c r="DF64">
        <f t="shared" si="102"/>
        <v>0</v>
      </c>
      <c r="DG64">
        <f t="shared" si="60"/>
        <v>1</v>
      </c>
      <c r="DH64" s="1">
        <v>1.41935483871E-2</v>
      </c>
      <c r="DI64" s="2">
        <v>10</v>
      </c>
      <c r="DJ64">
        <v>60</v>
      </c>
      <c r="DK64" t="str">
        <f t="shared" si="61"/>
        <v>TRUE</v>
      </c>
      <c r="DL64">
        <f>VLOOKUP($A64,'FuturesInfo (3)'!$A$2:$V$80,22)</f>
        <v>8</v>
      </c>
      <c r="DM64">
        <f t="shared" si="62"/>
        <v>6</v>
      </c>
      <c r="DN64">
        <f t="shared" si="73"/>
        <v>8</v>
      </c>
      <c r="DO64" s="139">
        <f>VLOOKUP($A64,'FuturesInfo (3)'!$A$2:$O$80,15)*DN64</f>
        <v>81800</v>
      </c>
      <c r="DP64" s="200">
        <f t="shared" si="63"/>
        <v>-1161.0322580647801</v>
      </c>
      <c r="DQ64" s="200">
        <f t="shared" si="74"/>
        <v>1161.0322580647801</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f t="shared" si="75"/>
        <v>-1</v>
      </c>
      <c r="JU64" s="244">
        <v>-1</v>
      </c>
      <c r="JV64" s="218">
        <v>-1</v>
      </c>
      <c r="JW64" s="245">
        <v>9</v>
      </c>
      <c r="JX64">
        <f t="shared" si="105"/>
        <v>1</v>
      </c>
      <c r="JY64">
        <f t="shared" si="77"/>
        <v>-1</v>
      </c>
      <c r="JZ64" s="218"/>
      <c r="KA64">
        <f t="shared" si="103"/>
        <v>0</v>
      </c>
      <c r="KB64">
        <f t="shared" si="78"/>
        <v>0</v>
      </c>
      <c r="KC64">
        <f t="shared" si="79"/>
        <v>0</v>
      </c>
      <c r="KD64">
        <f t="shared" si="80"/>
        <v>0</v>
      </c>
      <c r="KE64" s="253"/>
      <c r="KF64" s="206">
        <v>42516</v>
      </c>
      <c r="KG64">
        <v>60</v>
      </c>
      <c r="KH64" t="str">
        <f t="shared" si="64"/>
        <v>TRUE</v>
      </c>
      <c r="KI64">
        <f>VLOOKUP($A64,'FuturesInfo (3)'!$A$2:$V$80,22)</f>
        <v>8</v>
      </c>
      <c r="KJ64" s="257">
        <v>1</v>
      </c>
      <c r="KK64">
        <f t="shared" si="81"/>
        <v>8</v>
      </c>
      <c r="KL64" s="139">
        <f>VLOOKUP($A64,'FuturesInfo (3)'!$A$2:$O$80,15)*KI64</f>
        <v>81800</v>
      </c>
      <c r="KM64" s="139">
        <f>VLOOKUP($A64,'FuturesInfo (3)'!$A$2:$O$80,15)*KK64</f>
        <v>81800</v>
      </c>
      <c r="KN64" s="200">
        <f t="shared" si="82"/>
        <v>0</v>
      </c>
      <c r="KO64" s="200">
        <f t="shared" si="83"/>
        <v>0</v>
      </c>
      <c r="KP64" s="200">
        <f t="shared" si="84"/>
        <v>0</v>
      </c>
      <c r="KQ64" s="200">
        <f t="shared" si="85"/>
        <v>0</v>
      </c>
      <c r="KR64" s="200">
        <f t="shared" si="107"/>
        <v>0</v>
      </c>
      <c r="KT64">
        <f t="shared" si="87"/>
        <v>-1</v>
      </c>
      <c r="KU64" s="244"/>
      <c r="KV64" s="218"/>
      <c r="KW64" s="245"/>
      <c r="KX64">
        <f t="shared" si="106"/>
        <v>0</v>
      </c>
      <c r="KY64">
        <f t="shared" si="89"/>
        <v>0</v>
      </c>
      <c r="KZ64" s="218"/>
      <c r="LA64">
        <f t="shared" si="104"/>
        <v>1</v>
      </c>
      <c r="LB64">
        <f t="shared" si="90"/>
        <v>1</v>
      </c>
      <c r="LC64">
        <f t="shared" si="91"/>
        <v>1</v>
      </c>
      <c r="LD64">
        <f t="shared" si="92"/>
        <v>1</v>
      </c>
      <c r="LE64" s="253"/>
      <c r="LF64" s="206"/>
      <c r="LG64">
        <v>60</v>
      </c>
      <c r="LH64" t="str">
        <f t="shared" si="65"/>
        <v>FALSE</v>
      </c>
      <c r="LI64">
        <f>VLOOKUP($A64,'FuturesInfo (3)'!$A$2:$V$80,22)</f>
        <v>8</v>
      </c>
      <c r="LJ64" s="257"/>
      <c r="LK64">
        <f t="shared" si="93"/>
        <v>10</v>
      </c>
      <c r="LL64" s="139">
        <f>VLOOKUP($A64,'FuturesInfo (3)'!$A$2:$O$80,15)*LI64</f>
        <v>81800</v>
      </c>
      <c r="LM64" s="139">
        <f>VLOOKUP($A64,'FuturesInfo (3)'!$A$2:$O$80,15)*LK64</f>
        <v>102250</v>
      </c>
      <c r="LN64" s="200">
        <f t="shared" si="94"/>
        <v>0</v>
      </c>
      <c r="LO64" s="200">
        <f t="shared" si="95"/>
        <v>0</v>
      </c>
      <c r="LP64" s="200">
        <f t="shared" si="96"/>
        <v>0</v>
      </c>
      <c r="LQ64" s="200">
        <f t="shared" si="97"/>
        <v>0</v>
      </c>
      <c r="LR64" s="200">
        <f t="shared" si="108"/>
        <v>0</v>
      </c>
    </row>
    <row r="65" spans="1:330"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32"/>
        <v>TRUE</v>
      </c>
      <c r="N65">
        <f>ROUND(VLOOKUP($B65,MARGIN!$A$42:$P$172,16),0)</f>
        <v>5</v>
      </c>
      <c r="P65">
        <f t="shared" si="133"/>
        <v>-2</v>
      </c>
      <c r="Q65" s="3">
        <v>-1</v>
      </c>
      <c r="R65" s="3"/>
      <c r="S65" s="3" t="s">
        <v>240</v>
      </c>
      <c r="T65" s="146" t="s">
        <v>925</v>
      </c>
      <c r="U65" s="3">
        <v>60</v>
      </c>
      <c r="V65" t="str">
        <f t="shared" si="134"/>
        <v>TRUE</v>
      </c>
      <c r="W65">
        <f>ROUND(VLOOKUP($B65,MARGIN!$A$42:$P$172,16),0)</f>
        <v>5</v>
      </c>
      <c r="X65">
        <f t="shared" si="135"/>
        <v>5</v>
      </c>
      <c r="Z65">
        <f t="shared" si="136"/>
        <v>0</v>
      </c>
      <c r="AA65" s="3">
        <v>-1</v>
      </c>
      <c r="AB65" s="3">
        <v>-1</v>
      </c>
      <c r="AC65" s="3" t="s">
        <v>994</v>
      </c>
      <c r="AD65" s="146" t="s">
        <v>925</v>
      </c>
      <c r="AE65" s="3">
        <v>60</v>
      </c>
      <c r="AF65" t="str">
        <f t="shared" si="137"/>
        <v>TRUE</v>
      </c>
      <c r="AG65">
        <f>ROUND(VLOOKUP($B65,MARGIN!$A$42:$P$172,16),0)</f>
        <v>5</v>
      </c>
      <c r="AH65">
        <f t="shared" si="138"/>
        <v>6</v>
      </c>
      <c r="AI65" s="139" t="e">
        <f>VLOOKUP($B65,#REF!,2)*AH65</f>
        <v>#REF!</v>
      </c>
      <c r="AK65">
        <f t="shared" si="139"/>
        <v>0</v>
      </c>
      <c r="AL65" s="3">
        <v>-1</v>
      </c>
      <c r="AM65" s="3">
        <v>-1</v>
      </c>
      <c r="AN65" s="3" t="s">
        <v>994</v>
      </c>
      <c r="AO65" s="146" t="s">
        <v>925</v>
      </c>
      <c r="AP65" s="3">
        <v>60</v>
      </c>
      <c r="AQ65" t="str">
        <f t="shared" si="140"/>
        <v>TRUE</v>
      </c>
      <c r="AR65">
        <f>ROUND(VLOOKUP($B65,MARGIN!$A$42:$P$172,16),0)</f>
        <v>5</v>
      </c>
      <c r="AS65">
        <f t="shared" si="141"/>
        <v>6</v>
      </c>
      <c r="AT65" s="139" t="e">
        <f>VLOOKUP($B65,#REF!,2)*AS65</f>
        <v>#REF!</v>
      </c>
      <c r="AV65">
        <f t="shared" si="142"/>
        <v>0</v>
      </c>
      <c r="AW65" s="3">
        <v>-1</v>
      </c>
      <c r="AX65">
        <v>1</v>
      </c>
      <c r="AY65" s="3">
        <v>1.11438872501E-2</v>
      </c>
      <c r="AZ65" s="146" t="s">
        <v>925</v>
      </c>
      <c r="BA65" s="3">
        <v>60</v>
      </c>
      <c r="BB65" t="str">
        <f t="shared" si="143"/>
        <v>TRUE</v>
      </c>
      <c r="BC65">
        <f>ROUND(VLOOKUP($B65,MARGIN!$A$42:$P$172,16),0)</f>
        <v>5</v>
      </c>
      <c r="BD65">
        <f t="shared" si="144"/>
        <v>4</v>
      </c>
      <c r="BE65" s="139" t="e">
        <f>VLOOKUP($B65,#REF!,2)*BD65</f>
        <v>#REF!</v>
      </c>
      <c r="BG65">
        <f t="shared" si="99"/>
        <v>0</v>
      </c>
      <c r="BH65" s="3">
        <v>1</v>
      </c>
      <c r="BI65" s="3">
        <v>1</v>
      </c>
      <c r="BJ65">
        <f t="shared" si="66"/>
        <v>1</v>
      </c>
      <c r="BK65" s="5">
        <v>1.8152350080999999E-2</v>
      </c>
      <c r="BL65" s="171">
        <v>10</v>
      </c>
      <c r="BM65" s="3">
        <v>60</v>
      </c>
      <c r="BN65" t="str">
        <f t="shared" si="100"/>
        <v>TRUE</v>
      </c>
      <c r="BO65">
        <f>VLOOKUP($A65,'FuturesInfo (3)'!$A$2:$V$80,22)</f>
        <v>3</v>
      </c>
      <c r="BP65">
        <f t="shared" si="122"/>
        <v>3</v>
      </c>
      <c r="BQ65" s="139">
        <f>VLOOKUP($A65,'FuturesInfo (3)'!$A$2:$O$80,15)*BP65</f>
        <v>74722.5</v>
      </c>
      <c r="BR65" s="145">
        <f t="shared" si="67"/>
        <v>1356.3889789275224</v>
      </c>
      <c r="BT65" s="3">
        <f t="shared" si="68"/>
        <v>1</v>
      </c>
      <c r="BU65" s="3">
        <v>1</v>
      </c>
      <c r="BV65">
        <v>1</v>
      </c>
      <c r="BW65" s="3">
        <v>1</v>
      </c>
      <c r="BX65">
        <f t="shared" si="123"/>
        <v>1</v>
      </c>
      <c r="BY65">
        <f t="shared" si="124"/>
        <v>1</v>
      </c>
      <c r="BZ65" s="189">
        <v>9.2327284304400004E-3</v>
      </c>
      <c r="CA65" s="171">
        <v>10</v>
      </c>
      <c r="CB65" s="3">
        <v>60</v>
      </c>
      <c r="CC65" t="str">
        <f t="shared" si="125"/>
        <v>TRUE</v>
      </c>
      <c r="CD65">
        <f>VLOOKUP($A65,'FuturesInfo (3)'!$A$2:$V$80,22)</f>
        <v>3</v>
      </c>
      <c r="CE65">
        <f t="shared" si="53"/>
        <v>3</v>
      </c>
      <c r="CF65">
        <f t="shared" si="53"/>
        <v>3</v>
      </c>
      <c r="CG65" s="139">
        <f>VLOOKUP($A65,'FuturesInfo (3)'!$A$2:$O$80,15)*CE65</f>
        <v>74722.5</v>
      </c>
      <c r="CH65" s="145">
        <f t="shared" si="126"/>
        <v>689.89255014355297</v>
      </c>
      <c r="CI65" s="145">
        <f t="shared" si="69"/>
        <v>689.89255014355297</v>
      </c>
      <c r="CK65" s="3">
        <f t="shared" si="127"/>
        <v>1</v>
      </c>
      <c r="CL65" s="3">
        <v>1</v>
      </c>
      <c r="CM65">
        <v>1</v>
      </c>
      <c r="CN65" s="3">
        <v>1</v>
      </c>
      <c r="CO65">
        <f t="shared" si="101"/>
        <v>1</v>
      </c>
      <c r="CP65">
        <f t="shared" si="128"/>
        <v>1</v>
      </c>
      <c r="CQ65" s="5">
        <v>5.4889589905400001E-2</v>
      </c>
      <c r="CR65" s="171">
        <v>10</v>
      </c>
      <c r="CS65" s="3">
        <v>60</v>
      </c>
      <c r="CT65" t="str">
        <f t="shared" si="129"/>
        <v>TRUE</v>
      </c>
      <c r="CU65">
        <f>VLOOKUP($A65,'FuturesInfo (3)'!$A$2:$V$80,22)</f>
        <v>3</v>
      </c>
      <c r="CV65">
        <f t="shared" si="130"/>
        <v>4</v>
      </c>
      <c r="CW65">
        <f t="shared" si="70"/>
        <v>3</v>
      </c>
      <c r="CX65" s="139">
        <f>VLOOKUP($A65,'FuturesInfo (3)'!$A$2:$O$80,15)*CW65</f>
        <v>74722.5</v>
      </c>
      <c r="CY65" s="200">
        <f t="shared" si="131"/>
        <v>4101.4873817062517</v>
      </c>
      <c r="CZ65" s="200">
        <f t="shared" si="72"/>
        <v>4101.4873817062517</v>
      </c>
      <c r="DB65" s="3">
        <f t="shared" si="59"/>
        <v>1</v>
      </c>
      <c r="DC65" s="3">
        <v>1</v>
      </c>
      <c r="DD65">
        <v>1</v>
      </c>
      <c r="DE65" s="3">
        <v>1</v>
      </c>
      <c r="DF65">
        <f t="shared" si="102"/>
        <v>1</v>
      </c>
      <c r="DG65">
        <f t="shared" si="60"/>
        <v>1</v>
      </c>
      <c r="DH65" s="5">
        <v>1.79425837321E-3</v>
      </c>
      <c r="DI65" s="171">
        <v>10</v>
      </c>
      <c r="DJ65" s="3">
        <v>60</v>
      </c>
      <c r="DK65" t="str">
        <f t="shared" si="61"/>
        <v>TRUE</v>
      </c>
      <c r="DL65">
        <f>VLOOKUP($A65,'FuturesInfo (3)'!$A$2:$V$80,22)</f>
        <v>3</v>
      </c>
      <c r="DM65">
        <f t="shared" si="62"/>
        <v>4</v>
      </c>
      <c r="DN65">
        <f t="shared" si="73"/>
        <v>3</v>
      </c>
      <c r="DO65" s="139">
        <f>VLOOKUP($A65,'FuturesInfo (3)'!$A$2:$O$80,15)*DN65</f>
        <v>74722.5</v>
      </c>
      <c r="DP65" s="200">
        <f t="shared" si="63"/>
        <v>134.07147129218421</v>
      </c>
      <c r="DQ65" s="200">
        <f t="shared" si="74"/>
        <v>134.07147129218421</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f t="shared" si="75"/>
        <v>1</v>
      </c>
      <c r="JU65" s="246">
        <v>1</v>
      </c>
      <c r="JV65" s="218">
        <v>-1</v>
      </c>
      <c r="JW65" s="245">
        <v>-15</v>
      </c>
      <c r="JX65">
        <f t="shared" si="105"/>
        <v>1</v>
      </c>
      <c r="JY65">
        <f t="shared" si="77"/>
        <v>1</v>
      </c>
      <c r="JZ65" s="250"/>
      <c r="KA65">
        <f t="shared" si="103"/>
        <v>0</v>
      </c>
      <c r="KB65">
        <f t="shared" si="78"/>
        <v>0</v>
      </c>
      <c r="KC65">
        <f t="shared" si="79"/>
        <v>0</v>
      </c>
      <c r="KD65">
        <f t="shared" si="80"/>
        <v>0</v>
      </c>
      <c r="KE65" s="251"/>
      <c r="KF65" s="206">
        <v>42515</v>
      </c>
      <c r="KG65" s="3">
        <v>60</v>
      </c>
      <c r="KH65" t="str">
        <f t="shared" si="64"/>
        <v>TRUE</v>
      </c>
      <c r="KI65">
        <f>VLOOKUP($A65,'FuturesInfo (3)'!$A$2:$V$80,22)</f>
        <v>3</v>
      </c>
      <c r="KJ65" s="257">
        <v>2</v>
      </c>
      <c r="KK65">
        <f t="shared" si="81"/>
        <v>4</v>
      </c>
      <c r="KL65" s="139">
        <f>VLOOKUP($A65,'FuturesInfo (3)'!$A$2:$O$80,15)*KI65</f>
        <v>74722.5</v>
      </c>
      <c r="KM65" s="139">
        <f>VLOOKUP($A65,'FuturesInfo (3)'!$A$2:$O$80,15)*KK65</f>
        <v>99630</v>
      </c>
      <c r="KN65" s="200">
        <f t="shared" si="82"/>
        <v>0</v>
      </c>
      <c r="KO65" s="200">
        <f t="shared" si="83"/>
        <v>0</v>
      </c>
      <c r="KP65" s="200">
        <f t="shared" si="84"/>
        <v>0</v>
      </c>
      <c r="KQ65" s="200">
        <f t="shared" si="85"/>
        <v>0</v>
      </c>
      <c r="KR65" s="200">
        <f t="shared" si="107"/>
        <v>0</v>
      </c>
      <c r="KT65">
        <f t="shared" si="87"/>
        <v>1</v>
      </c>
      <c r="KU65" s="246"/>
      <c r="KV65" s="218"/>
      <c r="KW65" s="245"/>
      <c r="KX65">
        <f t="shared" si="106"/>
        <v>0</v>
      </c>
      <c r="KY65">
        <f t="shared" si="89"/>
        <v>0</v>
      </c>
      <c r="KZ65" s="250"/>
      <c r="LA65">
        <f t="shared" si="104"/>
        <v>1</v>
      </c>
      <c r="LB65">
        <f t="shared" si="90"/>
        <v>1</v>
      </c>
      <c r="LC65">
        <f t="shared" si="91"/>
        <v>1</v>
      </c>
      <c r="LD65">
        <f t="shared" si="92"/>
        <v>1</v>
      </c>
      <c r="LE65" s="251"/>
      <c r="LF65" s="206"/>
      <c r="LG65" s="3">
        <v>60</v>
      </c>
      <c r="LH65" t="str">
        <f t="shared" si="65"/>
        <v>FALSE</v>
      </c>
      <c r="LI65">
        <f>VLOOKUP($A65,'FuturesInfo (3)'!$A$2:$V$80,22)</f>
        <v>3</v>
      </c>
      <c r="LJ65" s="257"/>
      <c r="LK65">
        <f t="shared" si="93"/>
        <v>4</v>
      </c>
      <c r="LL65" s="139">
        <f>VLOOKUP($A65,'FuturesInfo (3)'!$A$2:$O$80,15)*LI65</f>
        <v>74722.5</v>
      </c>
      <c r="LM65" s="139">
        <f>VLOOKUP($A65,'FuturesInfo (3)'!$A$2:$O$80,15)*LK65</f>
        <v>99630</v>
      </c>
      <c r="LN65" s="200">
        <f t="shared" si="94"/>
        <v>0</v>
      </c>
      <c r="LO65" s="200">
        <f t="shared" si="95"/>
        <v>0</v>
      </c>
      <c r="LP65" s="200">
        <f t="shared" si="96"/>
        <v>0</v>
      </c>
      <c r="LQ65" s="200">
        <f t="shared" si="97"/>
        <v>0</v>
      </c>
      <c r="LR65" s="200">
        <f t="shared" si="108"/>
        <v>0</v>
      </c>
    </row>
    <row r="66" spans="1:330"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32"/>
        <v>TRUE</v>
      </c>
      <c r="N66">
        <f>ROUND(VLOOKUP($B66,MARGIN!$A$42:$P$172,16),0)</f>
        <v>2</v>
      </c>
      <c r="P66">
        <f t="shared" si="133"/>
        <v>2</v>
      </c>
      <c r="Q66">
        <v>1</v>
      </c>
      <c r="S66" t="s">
        <v>174</v>
      </c>
      <c r="T66" s="2" t="s">
        <v>30</v>
      </c>
      <c r="U66">
        <v>45</v>
      </c>
      <c r="V66" t="str">
        <f t="shared" si="134"/>
        <v>TRUE</v>
      </c>
      <c r="W66">
        <f>ROUND(VLOOKUP($B66,MARGIN!$A$42:$P$172,16),0)</f>
        <v>2</v>
      </c>
      <c r="X66">
        <f t="shared" si="135"/>
        <v>2</v>
      </c>
      <c r="Z66">
        <f t="shared" si="136"/>
        <v>-2</v>
      </c>
      <c r="AA66">
        <v>-1</v>
      </c>
      <c r="AB66">
        <v>-1</v>
      </c>
      <c r="AC66" t="s">
        <v>980</v>
      </c>
      <c r="AD66" s="2" t="s">
        <v>30</v>
      </c>
      <c r="AE66">
        <v>45</v>
      </c>
      <c r="AF66" t="str">
        <f t="shared" si="137"/>
        <v>TRUE</v>
      </c>
      <c r="AG66">
        <f>ROUND(VLOOKUP($B66,MARGIN!$A$42:$P$172,16),0)</f>
        <v>2</v>
      </c>
      <c r="AH66">
        <f t="shared" si="138"/>
        <v>3</v>
      </c>
      <c r="AI66" s="139" t="e">
        <f>VLOOKUP($B66,#REF!,2)*AH66</f>
        <v>#REF!</v>
      </c>
      <c r="AK66">
        <f t="shared" si="139"/>
        <v>0</v>
      </c>
      <c r="AL66">
        <v>-1</v>
      </c>
      <c r="AM66">
        <v>-1</v>
      </c>
      <c r="AN66" t="s">
        <v>980</v>
      </c>
      <c r="AO66" s="2" t="s">
        <v>30</v>
      </c>
      <c r="AP66">
        <v>45</v>
      </c>
      <c r="AQ66" t="str">
        <f t="shared" si="140"/>
        <v>TRUE</v>
      </c>
      <c r="AR66">
        <f>ROUND(VLOOKUP($B66,MARGIN!$A$42:$P$172,16),0)</f>
        <v>2</v>
      </c>
      <c r="AS66">
        <f t="shared" si="141"/>
        <v>3</v>
      </c>
      <c r="AT66" s="139" t="e">
        <f>VLOOKUP($B66,#REF!,2)*AS66</f>
        <v>#REF!</v>
      </c>
      <c r="AV66">
        <f t="shared" si="142"/>
        <v>0</v>
      </c>
      <c r="AW66">
        <v>-1</v>
      </c>
      <c r="AX66">
        <v>-1</v>
      </c>
      <c r="AY66">
        <v>-1.0961907371899999E-3</v>
      </c>
      <c r="AZ66" s="2" t="s">
        <v>30</v>
      </c>
      <c r="BA66">
        <v>45</v>
      </c>
      <c r="BB66" t="str">
        <f t="shared" si="143"/>
        <v>TRUE</v>
      </c>
      <c r="BC66">
        <f>ROUND(VLOOKUP($B66,MARGIN!$A$42:$P$172,16),0)</f>
        <v>2</v>
      </c>
      <c r="BD66">
        <f t="shared" si="144"/>
        <v>3</v>
      </c>
      <c r="BE66" s="139" t="e">
        <f>VLOOKUP($B66,#REF!,2)*BD66</f>
        <v>#REF!</v>
      </c>
      <c r="BG66">
        <f t="shared" si="99"/>
        <v>2</v>
      </c>
      <c r="BH66">
        <v>1</v>
      </c>
      <c r="BI66">
        <v>-1</v>
      </c>
      <c r="BJ66">
        <f t="shared" si="66"/>
        <v>0</v>
      </c>
      <c r="BK66" s="1">
        <v>-2.2496570644699999E-2</v>
      </c>
      <c r="BL66" s="2">
        <v>10</v>
      </c>
      <c r="BM66">
        <v>60</v>
      </c>
      <c r="BN66" t="str">
        <f t="shared" si="100"/>
        <v>TRUE</v>
      </c>
      <c r="BO66">
        <f>VLOOKUP($A66,'FuturesInfo (3)'!$A$2:$V$80,22)</f>
        <v>1</v>
      </c>
      <c r="BP66">
        <f t="shared" si="122"/>
        <v>1</v>
      </c>
      <c r="BQ66" s="139">
        <f>VLOOKUP($A66,'FuturesInfo (3)'!$A$2:$O$80,15)*BP66</f>
        <v>53495.000000000007</v>
      </c>
      <c r="BR66" s="145">
        <f t="shared" si="67"/>
        <v>-1203.4540466382266</v>
      </c>
      <c r="BT66">
        <f t="shared" si="68"/>
        <v>1</v>
      </c>
      <c r="BU66">
        <v>1</v>
      </c>
      <c r="BV66">
        <v>-1</v>
      </c>
      <c r="BW66">
        <v>1</v>
      </c>
      <c r="BX66">
        <f t="shared" si="123"/>
        <v>1</v>
      </c>
      <c r="BY66">
        <f t="shared" si="124"/>
        <v>0</v>
      </c>
      <c r="BZ66" s="188">
        <v>2.7879128075600002E-2</v>
      </c>
      <c r="CA66" s="2">
        <v>10</v>
      </c>
      <c r="CB66">
        <v>60</v>
      </c>
      <c r="CC66" t="str">
        <f t="shared" si="125"/>
        <v>TRUE</v>
      </c>
      <c r="CD66">
        <f>VLOOKUP($A66,'FuturesInfo (3)'!$A$2:$V$80,22)</f>
        <v>1</v>
      </c>
      <c r="CE66">
        <f t="shared" si="53"/>
        <v>1</v>
      </c>
      <c r="CF66">
        <f t="shared" si="53"/>
        <v>1</v>
      </c>
      <c r="CG66" s="139">
        <f>VLOOKUP($A66,'FuturesInfo (3)'!$A$2:$O$80,15)*CE66</f>
        <v>53495.000000000007</v>
      </c>
      <c r="CH66" s="145">
        <f t="shared" si="126"/>
        <v>1491.3939564042223</v>
      </c>
      <c r="CI66" s="145">
        <f t="shared" si="69"/>
        <v>-1491.3939564042223</v>
      </c>
      <c r="CK66">
        <f t="shared" si="127"/>
        <v>1</v>
      </c>
      <c r="CL66">
        <v>1</v>
      </c>
      <c r="CM66">
        <v>-1</v>
      </c>
      <c r="CN66">
        <v>1</v>
      </c>
      <c r="CO66">
        <f t="shared" si="101"/>
        <v>1</v>
      </c>
      <c r="CP66">
        <f t="shared" si="128"/>
        <v>0</v>
      </c>
      <c r="CQ66" s="1">
        <v>1.39255483754E-2</v>
      </c>
      <c r="CR66" s="2">
        <v>10</v>
      </c>
      <c r="CS66">
        <v>60</v>
      </c>
      <c r="CT66" t="str">
        <f t="shared" si="129"/>
        <v>TRUE</v>
      </c>
      <c r="CU66">
        <f>VLOOKUP($A66,'FuturesInfo (3)'!$A$2:$V$80,22)</f>
        <v>1</v>
      </c>
      <c r="CV66">
        <f t="shared" si="130"/>
        <v>1</v>
      </c>
      <c r="CW66">
        <f t="shared" si="70"/>
        <v>1</v>
      </c>
      <c r="CX66" s="139">
        <f>VLOOKUP($A66,'FuturesInfo (3)'!$A$2:$O$80,15)*CW66</f>
        <v>53495.000000000007</v>
      </c>
      <c r="CY66" s="200">
        <f t="shared" si="131"/>
        <v>744.94721034202314</v>
      </c>
      <c r="CZ66" s="200">
        <f t="shared" si="72"/>
        <v>-744.94721034202314</v>
      </c>
      <c r="DB66">
        <f t="shared" si="59"/>
        <v>1</v>
      </c>
      <c r="DC66">
        <v>1</v>
      </c>
      <c r="DD66">
        <v>-1</v>
      </c>
      <c r="DE66">
        <v>-1</v>
      </c>
      <c r="DF66">
        <f t="shared" si="102"/>
        <v>0</v>
      </c>
      <c r="DG66">
        <f t="shared" si="60"/>
        <v>1</v>
      </c>
      <c r="DH66" s="1">
        <v>-8.7073608617599992E-3</v>
      </c>
      <c r="DI66" s="2">
        <v>10</v>
      </c>
      <c r="DJ66">
        <v>60</v>
      </c>
      <c r="DK66" t="str">
        <f t="shared" si="61"/>
        <v>TRUE</v>
      </c>
      <c r="DL66">
        <f>VLOOKUP($A66,'FuturesInfo (3)'!$A$2:$V$80,22)</f>
        <v>1</v>
      </c>
      <c r="DM66">
        <f t="shared" si="62"/>
        <v>1</v>
      </c>
      <c r="DN66">
        <f t="shared" si="73"/>
        <v>1</v>
      </c>
      <c r="DO66" s="139">
        <f>VLOOKUP($A66,'FuturesInfo (3)'!$A$2:$O$80,15)*DN66</f>
        <v>53495.000000000007</v>
      </c>
      <c r="DP66" s="200">
        <f t="shared" si="63"/>
        <v>-465.80026929985121</v>
      </c>
      <c r="DQ66" s="200">
        <f t="shared" si="74"/>
        <v>465.80026929985121</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f t="shared" si="75"/>
        <v>-1</v>
      </c>
      <c r="JU66" s="244">
        <v>-1</v>
      </c>
      <c r="JV66" s="218">
        <v>-1</v>
      </c>
      <c r="JW66" s="245">
        <v>33</v>
      </c>
      <c r="JX66">
        <f t="shared" si="105"/>
        <v>1</v>
      </c>
      <c r="JY66">
        <f t="shared" si="77"/>
        <v>-1</v>
      </c>
      <c r="JZ66" s="218"/>
      <c r="KA66">
        <f t="shared" si="103"/>
        <v>0</v>
      </c>
      <c r="KB66">
        <f t="shared" si="78"/>
        <v>0</v>
      </c>
      <c r="KC66">
        <f t="shared" si="79"/>
        <v>0</v>
      </c>
      <c r="KD66">
        <f t="shared" si="80"/>
        <v>0</v>
      </c>
      <c r="KE66" s="253"/>
      <c r="KF66" s="206">
        <v>42489</v>
      </c>
      <c r="KG66">
        <v>60</v>
      </c>
      <c r="KH66" t="str">
        <f t="shared" si="64"/>
        <v>TRUE</v>
      </c>
      <c r="KI66">
        <f>VLOOKUP($A66,'FuturesInfo (3)'!$A$2:$V$80,22)</f>
        <v>1</v>
      </c>
      <c r="KJ66" s="257">
        <v>2</v>
      </c>
      <c r="KK66">
        <f t="shared" si="81"/>
        <v>1</v>
      </c>
      <c r="KL66" s="139">
        <f>VLOOKUP($A66,'FuturesInfo (3)'!$A$2:$O$80,15)*KI66</f>
        <v>53495.000000000007</v>
      </c>
      <c r="KM66" s="139">
        <f>VLOOKUP($A66,'FuturesInfo (3)'!$A$2:$O$80,15)*KK66</f>
        <v>53495.000000000007</v>
      </c>
      <c r="KN66" s="200">
        <f t="shared" si="82"/>
        <v>0</v>
      </c>
      <c r="KO66" s="200">
        <f t="shared" si="83"/>
        <v>0</v>
      </c>
      <c r="KP66" s="200">
        <f t="shared" si="84"/>
        <v>0</v>
      </c>
      <c r="KQ66" s="200">
        <f t="shared" si="85"/>
        <v>0</v>
      </c>
      <c r="KR66" s="200">
        <f t="shared" si="107"/>
        <v>0</v>
      </c>
      <c r="KT66">
        <f t="shared" si="87"/>
        <v>-1</v>
      </c>
      <c r="KU66" s="244"/>
      <c r="KV66" s="218"/>
      <c r="KW66" s="245"/>
      <c r="KX66">
        <f t="shared" si="106"/>
        <v>0</v>
      </c>
      <c r="KY66">
        <f t="shared" si="89"/>
        <v>0</v>
      </c>
      <c r="KZ66" s="218"/>
      <c r="LA66">
        <f t="shared" si="104"/>
        <v>1</v>
      </c>
      <c r="LB66">
        <f t="shared" si="90"/>
        <v>1</v>
      </c>
      <c r="LC66">
        <f t="shared" si="91"/>
        <v>1</v>
      </c>
      <c r="LD66">
        <f t="shared" si="92"/>
        <v>1</v>
      </c>
      <c r="LE66" s="253"/>
      <c r="LF66" s="206"/>
      <c r="LG66">
        <v>60</v>
      </c>
      <c r="LH66" t="str">
        <f t="shared" si="65"/>
        <v>FALSE</v>
      </c>
      <c r="LI66">
        <f>VLOOKUP($A66,'FuturesInfo (3)'!$A$2:$V$80,22)</f>
        <v>1</v>
      </c>
      <c r="LJ66" s="257"/>
      <c r="LK66">
        <f t="shared" si="93"/>
        <v>1</v>
      </c>
      <c r="LL66" s="139">
        <f>VLOOKUP($A66,'FuturesInfo (3)'!$A$2:$O$80,15)*LI66</f>
        <v>53495.000000000007</v>
      </c>
      <c r="LM66" s="139">
        <f>VLOOKUP($A66,'FuturesInfo (3)'!$A$2:$O$80,15)*LK66</f>
        <v>53495.000000000007</v>
      </c>
      <c r="LN66" s="200">
        <f t="shared" si="94"/>
        <v>0</v>
      </c>
      <c r="LO66" s="200">
        <f t="shared" si="95"/>
        <v>0</v>
      </c>
      <c r="LP66" s="200">
        <f t="shared" si="96"/>
        <v>0</v>
      </c>
      <c r="LQ66" s="200">
        <f t="shared" si="97"/>
        <v>0</v>
      </c>
      <c r="LR66" s="200">
        <f t="shared" si="108"/>
        <v>0</v>
      </c>
    </row>
    <row r="67" spans="1:330"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32"/>
        <v>TRUE</v>
      </c>
      <c r="N67">
        <f>ROUND(VLOOKUP($B67,MARGIN!$A$42:$P$172,16),0)</f>
        <v>3</v>
      </c>
      <c r="P67">
        <f t="shared" si="133"/>
        <v>0</v>
      </c>
      <c r="Q67">
        <v>-1</v>
      </c>
      <c r="S67" t="s">
        <v>174</v>
      </c>
      <c r="T67" s="2" t="s">
        <v>32</v>
      </c>
      <c r="U67">
        <v>45</v>
      </c>
      <c r="V67" t="str">
        <f t="shared" si="134"/>
        <v>TRUE</v>
      </c>
      <c r="W67">
        <f>ROUND(VLOOKUP($B67,MARGIN!$A$42:$P$172,16),0)</f>
        <v>3</v>
      </c>
      <c r="X67">
        <f t="shared" si="135"/>
        <v>3</v>
      </c>
      <c r="Z67">
        <f t="shared" si="136"/>
        <v>0</v>
      </c>
      <c r="AA67">
        <v>-1</v>
      </c>
      <c r="AB67">
        <v>-1</v>
      </c>
      <c r="AC67" t="s">
        <v>980</v>
      </c>
      <c r="AD67" s="2" t="s">
        <v>32</v>
      </c>
      <c r="AE67">
        <v>45</v>
      </c>
      <c r="AF67" t="str">
        <f t="shared" si="137"/>
        <v>TRUE</v>
      </c>
      <c r="AG67">
        <f>ROUND(VLOOKUP($B67,MARGIN!$A$42:$P$172,16),0)</f>
        <v>3</v>
      </c>
      <c r="AH67">
        <f t="shared" si="138"/>
        <v>4</v>
      </c>
      <c r="AI67" s="139" t="e">
        <f>VLOOKUP($B67,#REF!,2)*AH67</f>
        <v>#REF!</v>
      </c>
      <c r="AK67">
        <f t="shared" si="139"/>
        <v>0</v>
      </c>
      <c r="AL67">
        <v>-1</v>
      </c>
      <c r="AM67">
        <v>-1</v>
      </c>
      <c r="AN67" t="s">
        <v>980</v>
      </c>
      <c r="AO67" s="2" t="s">
        <v>32</v>
      </c>
      <c r="AP67">
        <v>45</v>
      </c>
      <c r="AQ67" t="str">
        <f t="shared" si="140"/>
        <v>TRUE</v>
      </c>
      <c r="AR67">
        <f>ROUND(VLOOKUP($B67,MARGIN!$A$42:$P$172,16),0)</f>
        <v>3</v>
      </c>
      <c r="AS67">
        <f t="shared" si="141"/>
        <v>4</v>
      </c>
      <c r="AT67" s="139" t="e">
        <f>VLOOKUP($B67,#REF!,2)*AS67</f>
        <v>#REF!</v>
      </c>
      <c r="AV67">
        <f t="shared" si="142"/>
        <v>0</v>
      </c>
      <c r="AW67">
        <v>-1</v>
      </c>
      <c r="AX67" s="3">
        <v>-1</v>
      </c>
      <c r="AY67">
        <v>-8.6699306405499995E-3</v>
      </c>
      <c r="AZ67" s="2" t="s">
        <v>32</v>
      </c>
      <c r="BA67">
        <v>45</v>
      </c>
      <c r="BB67" t="str">
        <f t="shared" si="143"/>
        <v>TRUE</v>
      </c>
      <c r="BC67">
        <f>ROUND(VLOOKUP($B67,MARGIN!$A$42:$P$172,16),0)</f>
        <v>3</v>
      </c>
      <c r="BD67">
        <f t="shared" si="144"/>
        <v>4</v>
      </c>
      <c r="BE67" s="139" t="e">
        <f>VLOOKUP($B67,#REF!,2)*BD67</f>
        <v>#REF!</v>
      </c>
      <c r="BG67">
        <f t="shared" si="99"/>
        <v>0</v>
      </c>
      <c r="BH67">
        <v>-1</v>
      </c>
      <c r="BI67">
        <v>-1</v>
      </c>
      <c r="BJ67">
        <f t="shared" si="66"/>
        <v>1</v>
      </c>
      <c r="BK67" s="1">
        <v>-1.21411667867E-2</v>
      </c>
      <c r="BL67" s="2">
        <v>10</v>
      </c>
      <c r="BM67">
        <v>60</v>
      </c>
      <c r="BN67" t="str">
        <f t="shared" si="100"/>
        <v>TRUE</v>
      </c>
      <c r="BO67">
        <f>VLOOKUP($A67,'FuturesInfo (3)'!$A$2:$V$80,22)</f>
        <v>2</v>
      </c>
      <c r="BP67">
        <f t="shared" si="122"/>
        <v>2</v>
      </c>
      <c r="BQ67" s="139">
        <f>VLOOKUP($A67,'FuturesInfo (3)'!$A$2:$O$80,15)*BP67</f>
        <v>97830</v>
      </c>
      <c r="BR67" s="145">
        <f t="shared" si="67"/>
        <v>1187.770346742861</v>
      </c>
      <c r="BT67">
        <f t="shared" si="68"/>
        <v>-1</v>
      </c>
      <c r="BU67">
        <v>-1</v>
      </c>
      <c r="BV67">
        <v>-1</v>
      </c>
      <c r="BW67">
        <v>1</v>
      </c>
      <c r="BX67">
        <f t="shared" si="123"/>
        <v>0</v>
      </c>
      <c r="BY67">
        <f t="shared" si="124"/>
        <v>0</v>
      </c>
      <c r="BZ67" s="188">
        <v>2.2705968128299999E-2</v>
      </c>
      <c r="CA67" s="2">
        <v>10</v>
      </c>
      <c r="CB67">
        <v>60</v>
      </c>
      <c r="CC67" t="str">
        <f t="shared" si="125"/>
        <v>TRUE</v>
      </c>
      <c r="CD67">
        <f>VLOOKUP($A67,'FuturesInfo (3)'!$A$2:$V$80,22)</f>
        <v>2</v>
      </c>
      <c r="CE67">
        <f t="shared" si="53"/>
        <v>2</v>
      </c>
      <c r="CF67">
        <f t="shared" si="53"/>
        <v>2</v>
      </c>
      <c r="CG67" s="139">
        <f>VLOOKUP($A67,'FuturesInfo (3)'!$A$2:$O$80,15)*CE67</f>
        <v>97830</v>
      </c>
      <c r="CH67" s="145">
        <f t="shared" si="126"/>
        <v>-2221.3248619915889</v>
      </c>
      <c r="CI67" s="145">
        <f t="shared" si="69"/>
        <v>-2221.3248619915889</v>
      </c>
      <c r="CK67">
        <f t="shared" si="127"/>
        <v>-1</v>
      </c>
      <c r="CL67">
        <v>1</v>
      </c>
      <c r="CM67">
        <v>-1</v>
      </c>
      <c r="CN67">
        <v>1</v>
      </c>
      <c r="CO67">
        <f t="shared" si="101"/>
        <v>1</v>
      </c>
      <c r="CP67">
        <f t="shared" si="128"/>
        <v>0</v>
      </c>
      <c r="CQ67" s="1">
        <v>1.4869131276099999E-2</v>
      </c>
      <c r="CR67" s="2">
        <v>10</v>
      </c>
      <c r="CS67">
        <v>60</v>
      </c>
      <c r="CT67" t="str">
        <f t="shared" si="129"/>
        <v>TRUE</v>
      </c>
      <c r="CU67">
        <f>VLOOKUP($A67,'FuturesInfo (3)'!$A$2:$V$80,22)</f>
        <v>2</v>
      </c>
      <c r="CV67">
        <f t="shared" si="130"/>
        <v>2</v>
      </c>
      <c r="CW67">
        <f t="shared" si="70"/>
        <v>2</v>
      </c>
      <c r="CX67" s="139">
        <f>VLOOKUP($A67,'FuturesInfo (3)'!$A$2:$O$80,15)*CW67</f>
        <v>97830</v>
      </c>
      <c r="CY67" s="200">
        <f t="shared" si="131"/>
        <v>1454.6471127408629</v>
      </c>
      <c r="CZ67" s="200">
        <f t="shared" si="72"/>
        <v>-1454.6471127408629</v>
      </c>
      <c r="DB67">
        <f t="shared" si="59"/>
        <v>1</v>
      </c>
      <c r="DC67">
        <v>1</v>
      </c>
      <c r="DD67">
        <v>-1</v>
      </c>
      <c r="DE67">
        <v>1</v>
      </c>
      <c r="DF67">
        <f t="shared" si="102"/>
        <v>1</v>
      </c>
      <c r="DG67">
        <f t="shared" si="60"/>
        <v>0</v>
      </c>
      <c r="DH67" s="1">
        <v>2.91018564977E-3</v>
      </c>
      <c r="DI67" s="2">
        <v>10</v>
      </c>
      <c r="DJ67">
        <v>60</v>
      </c>
      <c r="DK67" t="str">
        <f t="shared" si="61"/>
        <v>TRUE</v>
      </c>
      <c r="DL67">
        <f>VLOOKUP($A67,'FuturesInfo (3)'!$A$2:$V$80,22)</f>
        <v>2</v>
      </c>
      <c r="DM67">
        <f t="shared" si="62"/>
        <v>2</v>
      </c>
      <c r="DN67">
        <f t="shared" si="73"/>
        <v>2</v>
      </c>
      <c r="DO67" s="139">
        <f>VLOOKUP($A67,'FuturesInfo (3)'!$A$2:$O$80,15)*DN67</f>
        <v>97830</v>
      </c>
      <c r="DP67" s="200">
        <f t="shared" si="63"/>
        <v>284.70346211699911</v>
      </c>
      <c r="DQ67" s="200">
        <f t="shared" si="74"/>
        <v>-284.70346211699911</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f t="shared" si="75"/>
        <v>1</v>
      </c>
      <c r="JU67" s="244">
        <v>1</v>
      </c>
      <c r="JV67" s="218">
        <v>-1</v>
      </c>
      <c r="JW67" s="245">
        <v>-10</v>
      </c>
      <c r="JX67">
        <f t="shared" si="105"/>
        <v>1</v>
      </c>
      <c r="JY67">
        <f t="shared" si="77"/>
        <v>1</v>
      </c>
      <c r="JZ67" s="218"/>
      <c r="KA67">
        <f t="shared" si="103"/>
        <v>0</v>
      </c>
      <c r="KB67">
        <f t="shared" si="78"/>
        <v>0</v>
      </c>
      <c r="KC67">
        <f t="shared" si="79"/>
        <v>0</v>
      </c>
      <c r="KD67">
        <f t="shared" si="80"/>
        <v>0</v>
      </c>
      <c r="KE67" s="253"/>
      <c r="KF67" s="206">
        <v>42492</v>
      </c>
      <c r="KG67">
        <v>60</v>
      </c>
      <c r="KH67" t="str">
        <f t="shared" si="64"/>
        <v>TRUE</v>
      </c>
      <c r="KI67">
        <f>VLOOKUP($A67,'FuturesInfo (3)'!$A$2:$V$80,22)</f>
        <v>2</v>
      </c>
      <c r="KJ67" s="257">
        <v>2</v>
      </c>
      <c r="KK67">
        <f t="shared" si="81"/>
        <v>3</v>
      </c>
      <c r="KL67" s="139">
        <f>VLOOKUP($A67,'FuturesInfo (3)'!$A$2:$O$80,15)*KI67</f>
        <v>97830</v>
      </c>
      <c r="KM67" s="139">
        <f>VLOOKUP($A67,'FuturesInfo (3)'!$A$2:$O$80,15)*KK67</f>
        <v>146745</v>
      </c>
      <c r="KN67" s="200">
        <f t="shared" si="82"/>
        <v>0</v>
      </c>
      <c r="KO67" s="200">
        <f t="shared" si="83"/>
        <v>0</v>
      </c>
      <c r="KP67" s="200">
        <f t="shared" si="84"/>
        <v>0</v>
      </c>
      <c r="KQ67" s="200">
        <f t="shared" si="85"/>
        <v>0</v>
      </c>
      <c r="KR67" s="200">
        <f t="shared" si="107"/>
        <v>0</v>
      </c>
      <c r="KT67">
        <f t="shared" si="87"/>
        <v>1</v>
      </c>
      <c r="KU67" s="244"/>
      <c r="KV67" s="218"/>
      <c r="KW67" s="245"/>
      <c r="KX67">
        <f t="shared" si="106"/>
        <v>0</v>
      </c>
      <c r="KY67">
        <f t="shared" si="89"/>
        <v>0</v>
      </c>
      <c r="KZ67" s="218"/>
      <c r="LA67">
        <f t="shared" si="104"/>
        <v>1</v>
      </c>
      <c r="LB67">
        <f t="shared" si="90"/>
        <v>1</v>
      </c>
      <c r="LC67">
        <f t="shared" si="91"/>
        <v>1</v>
      </c>
      <c r="LD67">
        <f t="shared" si="92"/>
        <v>1</v>
      </c>
      <c r="LE67" s="253"/>
      <c r="LF67" s="206"/>
      <c r="LG67">
        <v>60</v>
      </c>
      <c r="LH67" t="str">
        <f t="shared" si="65"/>
        <v>FALSE</v>
      </c>
      <c r="LI67">
        <f>VLOOKUP($A67,'FuturesInfo (3)'!$A$2:$V$80,22)</f>
        <v>2</v>
      </c>
      <c r="LJ67" s="257"/>
      <c r="LK67">
        <f t="shared" si="93"/>
        <v>3</v>
      </c>
      <c r="LL67" s="139">
        <f>VLOOKUP($A67,'FuturesInfo (3)'!$A$2:$O$80,15)*LI67</f>
        <v>97830</v>
      </c>
      <c r="LM67" s="139">
        <f>VLOOKUP($A67,'FuturesInfo (3)'!$A$2:$O$80,15)*LK67</f>
        <v>146745</v>
      </c>
      <c r="LN67" s="200">
        <f t="shared" si="94"/>
        <v>0</v>
      </c>
      <c r="LO67" s="200">
        <f t="shared" si="95"/>
        <v>0</v>
      </c>
      <c r="LP67" s="200">
        <f t="shared" si="96"/>
        <v>0</v>
      </c>
      <c r="LQ67" s="200">
        <f t="shared" si="97"/>
        <v>0</v>
      </c>
      <c r="LR67" s="200">
        <f t="shared" si="108"/>
        <v>0</v>
      </c>
    </row>
    <row r="68" spans="1:330"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32"/>
        <v>TRUE</v>
      </c>
      <c r="N68">
        <f>ROUND(VLOOKUP($B68,MARGIN!$A$42:$P$172,16),0)</f>
        <v>2</v>
      </c>
      <c r="P68">
        <f t="shared" si="133"/>
        <v>0</v>
      </c>
      <c r="Q68" s="3">
        <v>1</v>
      </c>
      <c r="R68" s="3"/>
      <c r="S68" s="3" t="s">
        <v>192</v>
      </c>
      <c r="T68" s="2" t="s">
        <v>30</v>
      </c>
      <c r="U68">
        <v>45</v>
      </c>
      <c r="V68" t="str">
        <f t="shared" si="134"/>
        <v>TRUE</v>
      </c>
      <c r="W68">
        <f>ROUND(VLOOKUP($B68,MARGIN!$A$42:$P$172,16),0)</f>
        <v>2</v>
      </c>
      <c r="X68">
        <f t="shared" si="135"/>
        <v>2</v>
      </c>
      <c r="Z68">
        <f t="shared" si="136"/>
        <v>-2</v>
      </c>
      <c r="AA68" s="3">
        <v>-1</v>
      </c>
      <c r="AB68" s="3">
        <v>-1</v>
      </c>
      <c r="AC68" s="3" t="s">
        <v>981</v>
      </c>
      <c r="AD68" s="2" t="s">
        <v>30</v>
      </c>
      <c r="AE68">
        <v>45</v>
      </c>
      <c r="AF68" t="str">
        <f t="shared" si="137"/>
        <v>TRUE</v>
      </c>
      <c r="AG68">
        <f>ROUND(VLOOKUP($B68,MARGIN!$A$42:$P$172,16),0)</f>
        <v>2</v>
      </c>
      <c r="AH68">
        <f t="shared" si="138"/>
        <v>3</v>
      </c>
      <c r="AI68" s="139" t="e">
        <f>VLOOKUP($B68,#REF!,2)*AH68</f>
        <v>#REF!</v>
      </c>
      <c r="AK68">
        <f t="shared" si="139"/>
        <v>0</v>
      </c>
      <c r="AL68" s="3">
        <v>-1</v>
      </c>
      <c r="AM68" s="3">
        <v>-1</v>
      </c>
      <c r="AN68" s="3" t="s">
        <v>981</v>
      </c>
      <c r="AO68" s="2" t="s">
        <v>30</v>
      </c>
      <c r="AP68">
        <v>45</v>
      </c>
      <c r="AQ68" t="str">
        <f t="shared" si="140"/>
        <v>TRUE</v>
      </c>
      <c r="AR68">
        <f>ROUND(VLOOKUP($B68,MARGIN!$A$42:$P$172,16),0)</f>
        <v>2</v>
      </c>
      <c r="AS68">
        <f t="shared" si="141"/>
        <v>3</v>
      </c>
      <c r="AT68" s="139" t="e">
        <f>VLOOKUP($B68,#REF!,2)*AS68</f>
        <v>#REF!</v>
      </c>
      <c r="AV68">
        <f t="shared" si="142"/>
        <v>0</v>
      </c>
      <c r="AW68" s="3">
        <v>-1</v>
      </c>
      <c r="AX68">
        <v>1</v>
      </c>
      <c r="AY68" s="3">
        <v>1.17763728772E-3</v>
      </c>
      <c r="AZ68" s="2" t="s">
        <v>30</v>
      </c>
      <c r="BA68">
        <v>45</v>
      </c>
      <c r="BB68" t="str">
        <f t="shared" si="143"/>
        <v>TRUE</v>
      </c>
      <c r="BC68">
        <f>ROUND(VLOOKUP($B68,MARGIN!$A$42:$P$172,16),0)</f>
        <v>2</v>
      </c>
      <c r="BD68">
        <f t="shared" si="144"/>
        <v>2</v>
      </c>
      <c r="BE68" s="139" t="e">
        <f>VLOOKUP($B68,#REF!,2)*BD68</f>
        <v>#REF!</v>
      </c>
      <c r="BG68">
        <f t="shared" si="99"/>
        <v>0</v>
      </c>
      <c r="BH68" s="3">
        <v>1</v>
      </c>
      <c r="BI68" s="3">
        <v>1</v>
      </c>
      <c r="BJ68">
        <f t="shared" si="66"/>
        <v>1</v>
      </c>
      <c r="BK68" s="5">
        <v>1.19482449081E-2</v>
      </c>
      <c r="BL68" s="2">
        <v>10</v>
      </c>
      <c r="BM68">
        <v>60</v>
      </c>
      <c r="BN68" t="str">
        <f t="shared" si="100"/>
        <v>TRUE</v>
      </c>
      <c r="BO68">
        <f>VLOOKUP($A68,'FuturesInfo (3)'!$A$2:$V$80,22)</f>
        <v>1</v>
      </c>
      <c r="BP68">
        <f t="shared" si="122"/>
        <v>1</v>
      </c>
      <c r="BQ68" s="139">
        <f>VLOOKUP($A68,'FuturesInfo (3)'!$A$2:$O$80,15)*BP68</f>
        <v>62097</v>
      </c>
      <c r="BR68" s="145">
        <f t="shared" si="67"/>
        <v>741.95016405828574</v>
      </c>
      <c r="BT68" s="3">
        <f t="shared" si="68"/>
        <v>1</v>
      </c>
      <c r="BU68" s="3">
        <v>-1</v>
      </c>
      <c r="BV68">
        <v>-1</v>
      </c>
      <c r="BW68" s="3">
        <v>-1</v>
      </c>
      <c r="BX68">
        <f t="shared" si="123"/>
        <v>1</v>
      </c>
      <c r="BY68">
        <f t="shared" si="124"/>
        <v>1</v>
      </c>
      <c r="BZ68" s="189">
        <v>-1.65789795669E-2</v>
      </c>
      <c r="CA68" s="2">
        <v>10</v>
      </c>
      <c r="CB68">
        <v>60</v>
      </c>
      <c r="CC68" t="str">
        <f t="shared" si="125"/>
        <v>TRUE</v>
      </c>
      <c r="CD68">
        <f>VLOOKUP($A68,'FuturesInfo (3)'!$A$2:$V$80,22)</f>
        <v>1</v>
      </c>
      <c r="CE68">
        <f t="shared" si="53"/>
        <v>1</v>
      </c>
      <c r="CF68">
        <f t="shared" si="53"/>
        <v>1</v>
      </c>
      <c r="CG68" s="139">
        <f>VLOOKUP($A68,'FuturesInfo (3)'!$A$2:$O$80,15)*CE68</f>
        <v>62097</v>
      </c>
      <c r="CH68" s="145">
        <f t="shared" si="126"/>
        <v>1029.5048941657892</v>
      </c>
      <c r="CI68" s="145">
        <f t="shared" si="69"/>
        <v>1029.5048941657892</v>
      </c>
      <c r="CK68" s="3">
        <f t="shared" si="127"/>
        <v>-1</v>
      </c>
      <c r="CL68" s="3">
        <v>-1</v>
      </c>
      <c r="CM68">
        <v>-1</v>
      </c>
      <c r="CN68" s="3">
        <v>-1</v>
      </c>
      <c r="CO68">
        <f t="shared" si="101"/>
        <v>1</v>
      </c>
      <c r="CP68">
        <f t="shared" si="128"/>
        <v>1</v>
      </c>
      <c r="CQ68" s="5">
        <v>-1.1695178849099999E-2</v>
      </c>
      <c r="CR68" s="2">
        <v>10</v>
      </c>
      <c r="CS68">
        <v>60</v>
      </c>
      <c r="CT68" t="str">
        <f t="shared" si="129"/>
        <v>TRUE</v>
      </c>
      <c r="CU68">
        <f>VLOOKUP($A68,'FuturesInfo (3)'!$A$2:$V$80,22)</f>
        <v>1</v>
      </c>
      <c r="CV68">
        <f t="shared" si="130"/>
        <v>1</v>
      </c>
      <c r="CW68">
        <f t="shared" si="70"/>
        <v>1</v>
      </c>
      <c r="CX68" s="139">
        <f>VLOOKUP($A68,'FuturesInfo (3)'!$A$2:$O$80,15)*CW68</f>
        <v>62097</v>
      </c>
      <c r="CY68" s="200">
        <f t="shared" si="131"/>
        <v>726.23552099256267</v>
      </c>
      <c r="CZ68" s="200">
        <f t="shared" si="72"/>
        <v>726.23552099256267</v>
      </c>
      <c r="DB68" s="3">
        <f t="shared" si="59"/>
        <v>-1</v>
      </c>
      <c r="DC68" s="3">
        <v>-1</v>
      </c>
      <c r="DD68">
        <v>-1</v>
      </c>
      <c r="DE68" s="3">
        <v>-1</v>
      </c>
      <c r="DF68">
        <f t="shared" si="102"/>
        <v>1</v>
      </c>
      <c r="DG68">
        <f t="shared" si="60"/>
        <v>1</v>
      </c>
      <c r="DH68" s="5">
        <v>-1.0071127336799999E-3</v>
      </c>
      <c r="DI68" s="2">
        <v>10</v>
      </c>
      <c r="DJ68">
        <v>60</v>
      </c>
      <c r="DK68" t="str">
        <f t="shared" si="61"/>
        <v>TRUE</v>
      </c>
      <c r="DL68">
        <f>VLOOKUP($A68,'FuturesInfo (3)'!$A$2:$V$80,22)</f>
        <v>1</v>
      </c>
      <c r="DM68">
        <f t="shared" si="62"/>
        <v>1</v>
      </c>
      <c r="DN68">
        <f t="shared" si="73"/>
        <v>1</v>
      </c>
      <c r="DO68" s="139">
        <f>VLOOKUP($A68,'FuturesInfo (3)'!$A$2:$O$80,15)*DN68</f>
        <v>62097</v>
      </c>
      <c r="DP68" s="200">
        <f t="shared" si="63"/>
        <v>62.538679423326954</v>
      </c>
      <c r="DQ68" s="200">
        <f t="shared" si="74"/>
        <v>62.538679423326954</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f t="shared" si="75"/>
        <v>-1</v>
      </c>
      <c r="JU68" s="246">
        <v>-1</v>
      </c>
      <c r="JV68" s="218">
        <v>-1</v>
      </c>
      <c r="JW68" s="245">
        <v>16</v>
      </c>
      <c r="JX68">
        <f t="shared" si="105"/>
        <v>1</v>
      </c>
      <c r="JY68">
        <f t="shared" si="77"/>
        <v>-1</v>
      </c>
      <c r="JZ68" s="250"/>
      <c r="KA68">
        <f t="shared" si="103"/>
        <v>0</v>
      </c>
      <c r="KB68">
        <f t="shared" si="78"/>
        <v>0</v>
      </c>
      <c r="KC68">
        <f t="shared" si="79"/>
        <v>0</v>
      </c>
      <c r="KD68">
        <f t="shared" si="80"/>
        <v>0</v>
      </c>
      <c r="KE68" s="251"/>
      <c r="KF68" s="206">
        <v>42514</v>
      </c>
      <c r="KG68">
        <v>60</v>
      </c>
      <c r="KH68" t="str">
        <f t="shared" si="64"/>
        <v>TRUE</v>
      </c>
      <c r="KI68">
        <f>VLOOKUP($A68,'FuturesInfo (3)'!$A$2:$V$80,22)</f>
        <v>1</v>
      </c>
      <c r="KJ68" s="257">
        <v>2</v>
      </c>
      <c r="KK68">
        <f t="shared" si="81"/>
        <v>1</v>
      </c>
      <c r="KL68" s="139">
        <f>VLOOKUP($A68,'FuturesInfo (3)'!$A$2:$O$80,15)*KI68</f>
        <v>62097</v>
      </c>
      <c r="KM68" s="139">
        <f>VLOOKUP($A68,'FuturesInfo (3)'!$A$2:$O$80,15)*KK68</f>
        <v>62097</v>
      </c>
      <c r="KN68" s="200">
        <f t="shared" si="82"/>
        <v>0</v>
      </c>
      <c r="KO68" s="200">
        <f t="shared" si="83"/>
        <v>0</v>
      </c>
      <c r="KP68" s="200">
        <f t="shared" si="84"/>
        <v>0</v>
      </c>
      <c r="KQ68" s="200">
        <f t="shared" si="85"/>
        <v>0</v>
      </c>
      <c r="KR68" s="200">
        <f t="shared" si="107"/>
        <v>0</v>
      </c>
      <c r="KT68">
        <f t="shared" si="87"/>
        <v>-1</v>
      </c>
      <c r="KU68" s="246"/>
      <c r="KV68" s="218"/>
      <c r="KW68" s="245"/>
      <c r="KX68">
        <f t="shared" si="106"/>
        <v>0</v>
      </c>
      <c r="KY68">
        <f t="shared" si="89"/>
        <v>0</v>
      </c>
      <c r="KZ68" s="250"/>
      <c r="LA68">
        <f t="shared" si="104"/>
        <v>1</v>
      </c>
      <c r="LB68">
        <f t="shared" si="90"/>
        <v>1</v>
      </c>
      <c r="LC68">
        <f t="shared" si="91"/>
        <v>1</v>
      </c>
      <c r="LD68">
        <f t="shared" si="92"/>
        <v>1</v>
      </c>
      <c r="LE68" s="251"/>
      <c r="LF68" s="206"/>
      <c r="LG68">
        <v>60</v>
      </c>
      <c r="LH68" t="str">
        <f t="shared" si="65"/>
        <v>FALSE</v>
      </c>
      <c r="LI68">
        <f>VLOOKUP($A68,'FuturesInfo (3)'!$A$2:$V$80,22)</f>
        <v>1</v>
      </c>
      <c r="LJ68" s="257"/>
      <c r="LK68">
        <f t="shared" si="93"/>
        <v>1</v>
      </c>
      <c r="LL68" s="139">
        <f>VLOOKUP($A68,'FuturesInfo (3)'!$A$2:$O$80,15)*LI68</f>
        <v>62097</v>
      </c>
      <c r="LM68" s="139">
        <f>VLOOKUP($A68,'FuturesInfo (3)'!$A$2:$O$80,15)*LK68</f>
        <v>62097</v>
      </c>
      <c r="LN68" s="200">
        <f t="shared" si="94"/>
        <v>0</v>
      </c>
      <c r="LO68" s="200">
        <f t="shared" si="95"/>
        <v>0</v>
      </c>
      <c r="LP68" s="200">
        <f t="shared" si="96"/>
        <v>0</v>
      </c>
      <c r="LQ68" s="200">
        <f t="shared" si="97"/>
        <v>0</v>
      </c>
      <c r="LR68" s="200">
        <f t="shared" si="108"/>
        <v>0</v>
      </c>
    </row>
    <row r="69" spans="1:330"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32"/>
        <v>TRUE</v>
      </c>
      <c r="N69">
        <f>ROUND(VLOOKUP($B69,MARGIN!$A$42:$P$172,16),0)</f>
        <v>7</v>
      </c>
      <c r="O69"/>
      <c r="P69">
        <f t="shared" si="133"/>
        <v>0</v>
      </c>
      <c r="Q69">
        <v>-1</v>
      </c>
      <c r="R69"/>
      <c r="S69" t="s">
        <v>204</v>
      </c>
      <c r="T69" s="2" t="s">
        <v>30</v>
      </c>
      <c r="U69">
        <v>60</v>
      </c>
      <c r="V69" t="str">
        <f t="shared" si="134"/>
        <v>TRUE</v>
      </c>
      <c r="W69">
        <f>ROUND(VLOOKUP($B69,MARGIN!$A$42:$P$172,16),0)</f>
        <v>7</v>
      </c>
      <c r="X69">
        <f t="shared" si="135"/>
        <v>7</v>
      </c>
      <c r="Y69"/>
      <c r="Z69">
        <f t="shared" si="136"/>
        <v>0</v>
      </c>
      <c r="AA69">
        <v>-1</v>
      </c>
      <c r="AB69">
        <v>-1</v>
      </c>
      <c r="AC69" t="s">
        <v>979</v>
      </c>
      <c r="AD69" s="2" t="s">
        <v>972</v>
      </c>
      <c r="AE69">
        <v>60</v>
      </c>
      <c r="AF69" t="str">
        <f t="shared" si="137"/>
        <v>TRUE</v>
      </c>
      <c r="AG69">
        <f>ROUND(VLOOKUP($B69,MARGIN!$A$42:$P$172,16),0)</f>
        <v>7</v>
      </c>
      <c r="AH69">
        <f t="shared" si="138"/>
        <v>9</v>
      </c>
      <c r="AI69" s="139" t="e">
        <f>VLOOKUP($B69,#REF!,2)*AH69</f>
        <v>#REF!</v>
      </c>
      <c r="AJ69"/>
      <c r="AK69">
        <f t="shared" si="139"/>
        <v>0</v>
      </c>
      <c r="AL69">
        <v>-1</v>
      </c>
      <c r="AM69">
        <v>-1</v>
      </c>
      <c r="AN69" t="s">
        <v>979</v>
      </c>
      <c r="AO69" s="2" t="s">
        <v>972</v>
      </c>
      <c r="AP69">
        <v>60</v>
      </c>
      <c r="AQ69" t="str">
        <f t="shared" si="140"/>
        <v>TRUE</v>
      </c>
      <c r="AR69">
        <f>ROUND(VLOOKUP($B69,MARGIN!$A$42:$P$172,16),0)</f>
        <v>7</v>
      </c>
      <c r="AS69">
        <f t="shared" si="141"/>
        <v>9</v>
      </c>
      <c r="AT69" s="139" t="e">
        <f>VLOOKUP($B69,#REF!,2)*AS69</f>
        <v>#REF!</v>
      </c>
      <c r="AU69"/>
      <c r="AV69">
        <f t="shared" si="142"/>
        <v>0</v>
      </c>
      <c r="AW69">
        <v>-1</v>
      </c>
      <c r="AX69">
        <v>1</v>
      </c>
      <c r="AY69">
        <v>5.0274223034700001E-3</v>
      </c>
      <c r="AZ69" s="2" t="s">
        <v>972</v>
      </c>
      <c r="BA69">
        <v>60</v>
      </c>
      <c r="BB69" t="str">
        <f t="shared" si="143"/>
        <v>TRUE</v>
      </c>
      <c r="BC69">
        <f>ROUND(VLOOKUP($B69,MARGIN!$A$42:$P$172,16),0)</f>
        <v>7</v>
      </c>
      <c r="BD69">
        <f t="shared" si="144"/>
        <v>5</v>
      </c>
      <c r="BE69" s="139" t="e">
        <f>VLOOKUP($B69,#REF!,2)*BD69</f>
        <v>#REF!</v>
      </c>
      <c r="BF69"/>
      <c r="BG69">
        <f t="shared" si="99"/>
        <v>0</v>
      </c>
      <c r="BH69">
        <v>1</v>
      </c>
      <c r="BI69">
        <v>1</v>
      </c>
      <c r="BJ69">
        <f t="shared" si="66"/>
        <v>1</v>
      </c>
      <c r="BK69" s="1">
        <v>3.4106412005499999E-2</v>
      </c>
      <c r="BL69" s="2">
        <v>10</v>
      </c>
      <c r="BM69">
        <v>60</v>
      </c>
      <c r="BN69" t="str">
        <f t="shared" si="100"/>
        <v>TRUE</v>
      </c>
      <c r="BO69">
        <f>VLOOKUP($A69,'FuturesInfo (3)'!$A$2:$V$80,22)</f>
        <v>4</v>
      </c>
      <c r="BP69">
        <f t="shared" si="122"/>
        <v>4</v>
      </c>
      <c r="BQ69" s="139">
        <f>VLOOKUP($A69,'FuturesInfo (3)'!$A$2:$O$80,15)*BP69</f>
        <v>92680</v>
      </c>
      <c r="BR69" s="145">
        <f t="shared" si="67"/>
        <v>3160.9822646697398</v>
      </c>
      <c r="BT69">
        <f t="shared" si="68"/>
        <v>1</v>
      </c>
      <c r="BU69">
        <v>1</v>
      </c>
      <c r="BV69">
        <v>1</v>
      </c>
      <c r="BW69">
        <v>1</v>
      </c>
      <c r="BX69">
        <f t="shared" si="123"/>
        <v>1</v>
      </c>
      <c r="BY69">
        <f t="shared" si="124"/>
        <v>1</v>
      </c>
      <c r="BZ69" s="188">
        <v>0</v>
      </c>
      <c r="CA69" s="2">
        <v>10</v>
      </c>
      <c r="CB69">
        <v>60</v>
      </c>
      <c r="CC69" t="str">
        <f t="shared" si="125"/>
        <v>TRUE</v>
      </c>
      <c r="CD69">
        <f>VLOOKUP($A69,'FuturesInfo (3)'!$A$2:$V$80,22)</f>
        <v>4</v>
      </c>
      <c r="CE69">
        <f t="shared" si="53"/>
        <v>4</v>
      </c>
      <c r="CF69">
        <f t="shared" si="53"/>
        <v>4</v>
      </c>
      <c r="CG69" s="139">
        <f>VLOOKUP($A69,'FuturesInfo (3)'!$A$2:$O$80,15)*CE69</f>
        <v>92680</v>
      </c>
      <c r="CH69" s="145">
        <f t="shared" si="126"/>
        <v>0</v>
      </c>
      <c r="CI69" s="145">
        <f t="shared" si="69"/>
        <v>0</v>
      </c>
      <c r="CK69">
        <f t="shared" si="127"/>
        <v>1</v>
      </c>
      <c r="CL69">
        <v>1</v>
      </c>
      <c r="CM69">
        <v>1</v>
      </c>
      <c r="CN69">
        <v>1</v>
      </c>
      <c r="CO69">
        <f t="shared" si="101"/>
        <v>1</v>
      </c>
      <c r="CP69">
        <f t="shared" si="128"/>
        <v>1</v>
      </c>
      <c r="CQ69" s="1">
        <v>2.9463500439799999E-2</v>
      </c>
      <c r="CR69" s="2">
        <v>10</v>
      </c>
      <c r="CS69">
        <v>60</v>
      </c>
      <c r="CT69" t="str">
        <f t="shared" si="129"/>
        <v>TRUE</v>
      </c>
      <c r="CU69">
        <f>VLOOKUP($A69,'FuturesInfo (3)'!$A$2:$V$80,22)</f>
        <v>4</v>
      </c>
      <c r="CV69">
        <f t="shared" si="130"/>
        <v>5</v>
      </c>
      <c r="CW69">
        <f t="shared" si="70"/>
        <v>4</v>
      </c>
      <c r="CX69" s="139">
        <f>VLOOKUP($A69,'FuturesInfo (3)'!$A$2:$O$80,15)*CW69</f>
        <v>92680</v>
      </c>
      <c r="CY69" s="200">
        <f t="shared" si="131"/>
        <v>2730.6772207606637</v>
      </c>
      <c r="CZ69" s="200">
        <f t="shared" si="72"/>
        <v>2730.6772207606637</v>
      </c>
      <c r="DB69">
        <f t="shared" si="59"/>
        <v>1</v>
      </c>
      <c r="DC69">
        <v>1</v>
      </c>
      <c r="DD69">
        <v>1</v>
      </c>
      <c r="DE69">
        <v>1</v>
      </c>
      <c r="DF69">
        <f t="shared" si="102"/>
        <v>1</v>
      </c>
      <c r="DG69">
        <f t="shared" si="60"/>
        <v>1</v>
      </c>
      <c r="DH69" s="1">
        <v>2.9901751388299999E-3</v>
      </c>
      <c r="DI69" s="2">
        <v>10</v>
      </c>
      <c r="DJ69">
        <v>60</v>
      </c>
      <c r="DK69" t="str">
        <f t="shared" si="61"/>
        <v>TRUE</v>
      </c>
      <c r="DL69">
        <f>VLOOKUP($A69,'FuturesInfo (3)'!$A$2:$V$80,22)</f>
        <v>4</v>
      </c>
      <c r="DM69">
        <f t="shared" si="62"/>
        <v>5</v>
      </c>
      <c r="DN69">
        <f t="shared" si="73"/>
        <v>4</v>
      </c>
      <c r="DO69" s="139">
        <f>VLOOKUP($A69,'FuturesInfo (3)'!$A$2:$O$80,15)*DN69</f>
        <v>92680</v>
      </c>
      <c r="DP69" s="200">
        <f t="shared" si="63"/>
        <v>277.12943186676438</v>
      </c>
      <c r="DQ69" s="200">
        <f t="shared" si="74"/>
        <v>277.12943186676438</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f t="shared" si="75"/>
        <v>1</v>
      </c>
      <c r="JU69" s="244">
        <v>-1</v>
      </c>
      <c r="JV69" s="218">
        <v>-1</v>
      </c>
      <c r="JW69" s="245">
        <v>11</v>
      </c>
      <c r="JX69">
        <f t="shared" si="105"/>
        <v>1</v>
      </c>
      <c r="JY69">
        <f t="shared" si="77"/>
        <v>-1</v>
      </c>
      <c r="JZ69" s="218"/>
      <c r="KA69">
        <f t="shared" si="103"/>
        <v>0</v>
      </c>
      <c r="KB69">
        <f t="shared" si="78"/>
        <v>0</v>
      </c>
      <c r="KC69">
        <f t="shared" si="79"/>
        <v>0</v>
      </c>
      <c r="KD69">
        <f t="shared" si="80"/>
        <v>0</v>
      </c>
      <c r="KE69" s="253"/>
      <c r="KF69" s="206">
        <v>42515</v>
      </c>
      <c r="KG69">
        <v>60</v>
      </c>
      <c r="KH69" t="str">
        <f t="shared" si="64"/>
        <v>TRUE</v>
      </c>
      <c r="KI69">
        <f>VLOOKUP($A69,'FuturesInfo (3)'!$A$2:$V$80,22)</f>
        <v>4</v>
      </c>
      <c r="KJ69" s="257">
        <v>2</v>
      </c>
      <c r="KK69">
        <f t="shared" si="81"/>
        <v>5</v>
      </c>
      <c r="KL69" s="139">
        <f>VLOOKUP($A69,'FuturesInfo (3)'!$A$2:$O$80,15)*KI69</f>
        <v>92680</v>
      </c>
      <c r="KM69" s="139">
        <f>VLOOKUP($A69,'FuturesInfo (3)'!$A$2:$O$80,15)*KK69</f>
        <v>115850</v>
      </c>
      <c r="KN69" s="200">
        <f t="shared" si="82"/>
        <v>0</v>
      </c>
      <c r="KO69" s="200">
        <f t="shared" si="83"/>
        <v>0</v>
      </c>
      <c r="KP69" s="200">
        <f t="shared" si="84"/>
        <v>0</v>
      </c>
      <c r="KQ69" s="200">
        <f t="shared" si="85"/>
        <v>0</v>
      </c>
      <c r="KR69" s="200">
        <f t="shared" si="107"/>
        <v>0</v>
      </c>
      <c r="KT69">
        <f t="shared" si="87"/>
        <v>-1</v>
      </c>
      <c r="KU69" s="244"/>
      <c r="KV69" s="218"/>
      <c r="KW69" s="245"/>
      <c r="KX69">
        <f t="shared" si="106"/>
        <v>0</v>
      </c>
      <c r="KY69">
        <f t="shared" si="89"/>
        <v>0</v>
      </c>
      <c r="KZ69" s="218"/>
      <c r="LA69">
        <f t="shared" si="104"/>
        <v>1</v>
      </c>
      <c r="LB69">
        <f t="shared" si="90"/>
        <v>1</v>
      </c>
      <c r="LC69">
        <f t="shared" si="91"/>
        <v>1</v>
      </c>
      <c r="LD69">
        <f t="shared" si="92"/>
        <v>1</v>
      </c>
      <c r="LE69" s="253"/>
      <c r="LF69" s="206"/>
      <c r="LG69">
        <v>60</v>
      </c>
      <c r="LH69" t="str">
        <f t="shared" si="65"/>
        <v>FALSE</v>
      </c>
      <c r="LI69">
        <f>VLOOKUP($A69,'FuturesInfo (3)'!$A$2:$V$80,22)</f>
        <v>4</v>
      </c>
      <c r="LJ69" s="257"/>
      <c r="LK69">
        <f t="shared" si="93"/>
        <v>5</v>
      </c>
      <c r="LL69" s="139">
        <f>VLOOKUP($A69,'FuturesInfo (3)'!$A$2:$O$80,15)*LI69</f>
        <v>92680</v>
      </c>
      <c r="LM69" s="139">
        <f>VLOOKUP($A69,'FuturesInfo (3)'!$A$2:$O$80,15)*LK69</f>
        <v>115850</v>
      </c>
      <c r="LN69" s="200">
        <f t="shared" si="94"/>
        <v>0</v>
      </c>
      <c r="LO69" s="200">
        <f t="shared" si="95"/>
        <v>0</v>
      </c>
      <c r="LP69" s="200">
        <f t="shared" si="96"/>
        <v>0</v>
      </c>
      <c r="LQ69" s="200">
        <f t="shared" si="97"/>
        <v>0</v>
      </c>
      <c r="LR69" s="200">
        <f t="shared" si="108"/>
        <v>0</v>
      </c>
    </row>
    <row r="70" spans="1:330"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99"/>
        <v>0</v>
      </c>
      <c r="BH70">
        <v>1</v>
      </c>
      <c r="BI70">
        <v>1</v>
      </c>
      <c r="BJ70">
        <f t="shared" si="66"/>
        <v>1</v>
      </c>
      <c r="BK70" s="1">
        <v>6.1847700038699998E-3</v>
      </c>
      <c r="BL70" s="2">
        <v>10</v>
      </c>
      <c r="BM70">
        <v>60</v>
      </c>
      <c r="BN70" t="str">
        <f t="shared" si="100"/>
        <v>TRUE</v>
      </c>
      <c r="BO70">
        <f>VLOOKUP($A70,'FuturesInfo (3)'!$A$2:$V$80,22)</f>
        <v>15</v>
      </c>
      <c r="BP70">
        <f t="shared" si="122"/>
        <v>15</v>
      </c>
      <c r="BQ70" s="139">
        <f>VLOOKUP($A70,'FuturesInfo (3)'!$A$2:$O$80,15)*BP70</f>
        <v>119166.06890806858</v>
      </c>
      <c r="BR70" s="145">
        <f t="shared" si="67"/>
        <v>737.01472846172805</v>
      </c>
      <c r="BT70">
        <f t="shared" si="68"/>
        <v>1</v>
      </c>
      <c r="BU70">
        <v>1</v>
      </c>
      <c r="BV70">
        <v>-1</v>
      </c>
      <c r="BW70">
        <v>-1</v>
      </c>
      <c r="BX70">
        <f t="shared" si="123"/>
        <v>0</v>
      </c>
      <c r="BY70">
        <f t="shared" si="124"/>
        <v>1</v>
      </c>
      <c r="BZ70" s="188">
        <v>-1.24855935459E-2</v>
      </c>
      <c r="CA70" s="2">
        <v>10</v>
      </c>
      <c r="CB70">
        <v>60</v>
      </c>
      <c r="CC70" t="str">
        <f t="shared" si="125"/>
        <v>TRUE</v>
      </c>
      <c r="CD70">
        <f>VLOOKUP($A70,'FuturesInfo (3)'!$A$2:$V$80,22)</f>
        <v>15</v>
      </c>
      <c r="CE70">
        <f t="shared" si="53"/>
        <v>15</v>
      </c>
      <c r="CF70">
        <f t="shared" si="53"/>
        <v>15</v>
      </c>
      <c r="CG70" s="139">
        <f>VLOOKUP($A70,'FuturesInfo (3)'!$A$2:$O$80,15)*CE70</f>
        <v>119166.06890806858</v>
      </c>
      <c r="CH70" s="145">
        <f t="shared" si="126"/>
        <v>-1487.8591008488559</v>
      </c>
      <c r="CI70" s="145">
        <f t="shared" si="69"/>
        <v>1487.8591008488559</v>
      </c>
      <c r="CK70">
        <f t="shared" si="127"/>
        <v>1</v>
      </c>
      <c r="CL70">
        <v>1</v>
      </c>
      <c r="CM70">
        <v>-1</v>
      </c>
      <c r="CN70">
        <v>1</v>
      </c>
      <c r="CO70">
        <f t="shared" si="101"/>
        <v>1</v>
      </c>
      <c r="CP70">
        <f t="shared" si="128"/>
        <v>0</v>
      </c>
      <c r="CQ70" s="1">
        <v>5.8354405724399998E-3</v>
      </c>
      <c r="CR70" s="2">
        <v>10</v>
      </c>
      <c r="CS70">
        <v>60</v>
      </c>
      <c r="CT70" t="str">
        <f t="shared" si="129"/>
        <v>TRUE</v>
      </c>
      <c r="CU70">
        <f>VLOOKUP($A70,'FuturesInfo (3)'!$A$2:$V$80,22)</f>
        <v>15</v>
      </c>
      <c r="CV70">
        <f t="shared" si="130"/>
        <v>11</v>
      </c>
      <c r="CW70">
        <f t="shared" si="70"/>
        <v>15</v>
      </c>
      <c r="CX70" s="139">
        <f>VLOOKUP($A70,'FuturesInfo (3)'!$A$2:$O$80,15)*CW70</f>
        <v>119166.06890806858</v>
      </c>
      <c r="CY70" s="200">
        <f t="shared" si="131"/>
        <v>695.38651336432417</v>
      </c>
      <c r="CZ70" s="200">
        <f t="shared" si="72"/>
        <v>-695.38651336432417</v>
      </c>
      <c r="DB70">
        <f t="shared" si="59"/>
        <v>1</v>
      </c>
      <c r="DC70">
        <v>1</v>
      </c>
      <c r="DD70">
        <v>-1</v>
      </c>
      <c r="DE70">
        <v>1</v>
      </c>
      <c r="DF70">
        <f t="shared" si="102"/>
        <v>1</v>
      </c>
      <c r="DG70">
        <f t="shared" si="60"/>
        <v>0</v>
      </c>
      <c r="DH70" s="1">
        <v>2.6789131266699998E-3</v>
      </c>
      <c r="DI70" s="2">
        <v>10</v>
      </c>
      <c r="DJ70">
        <v>60</v>
      </c>
      <c r="DK70" t="str">
        <f t="shared" si="61"/>
        <v>TRUE</v>
      </c>
      <c r="DL70">
        <f>VLOOKUP($A70,'FuturesInfo (3)'!$A$2:$V$80,22)</f>
        <v>15</v>
      </c>
      <c r="DM70">
        <f t="shared" si="62"/>
        <v>11</v>
      </c>
      <c r="DN70">
        <f t="shared" si="73"/>
        <v>15</v>
      </c>
      <c r="DO70" s="139">
        <f>VLOOKUP($A70,'FuturesInfo (3)'!$A$2:$O$80,15)*DN70</f>
        <v>119166.06890806858</v>
      </c>
      <c r="DP70" s="200">
        <f t="shared" si="63"/>
        <v>319.23554625148665</v>
      </c>
      <c r="DQ70" s="200">
        <f t="shared" si="74"/>
        <v>-319.23554625148665</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f t="shared" si="75"/>
        <v>1</v>
      </c>
      <c r="JU70" s="244">
        <v>1</v>
      </c>
      <c r="JV70" s="218">
        <v>1</v>
      </c>
      <c r="JW70" s="245">
        <v>18</v>
      </c>
      <c r="JX70">
        <f t="shared" si="105"/>
        <v>-1</v>
      </c>
      <c r="JY70">
        <f t="shared" si="77"/>
        <v>1</v>
      </c>
      <c r="JZ70" s="218"/>
      <c r="KA70">
        <f t="shared" si="103"/>
        <v>0</v>
      </c>
      <c r="KB70">
        <f t="shared" si="78"/>
        <v>0</v>
      </c>
      <c r="KC70">
        <f t="shared" si="79"/>
        <v>0</v>
      </c>
      <c r="KD70">
        <f t="shared" si="80"/>
        <v>0</v>
      </c>
      <c r="KE70" s="253"/>
      <c r="KF70" s="206">
        <v>42510</v>
      </c>
      <c r="KG70">
        <v>60</v>
      </c>
      <c r="KH70" t="str">
        <f t="shared" si="64"/>
        <v>TRUE</v>
      </c>
      <c r="KI70">
        <f>VLOOKUP($A70,'FuturesInfo (3)'!$A$2:$V$80,22)</f>
        <v>15</v>
      </c>
      <c r="KJ70" s="257">
        <v>2</v>
      </c>
      <c r="KK70">
        <f t="shared" si="81"/>
        <v>19</v>
      </c>
      <c r="KL70" s="139">
        <f>VLOOKUP($A70,'FuturesInfo (3)'!$A$2:$O$80,15)*KI70</f>
        <v>119166.06890806858</v>
      </c>
      <c r="KM70" s="139">
        <f>VLOOKUP($A70,'FuturesInfo (3)'!$A$2:$O$80,15)*KK70</f>
        <v>150943.68728355353</v>
      </c>
      <c r="KN70" s="200">
        <f t="shared" si="82"/>
        <v>0</v>
      </c>
      <c r="KO70" s="200">
        <f t="shared" si="83"/>
        <v>0</v>
      </c>
      <c r="KP70" s="200">
        <f t="shared" si="84"/>
        <v>0</v>
      </c>
      <c r="KQ70" s="200">
        <f t="shared" si="85"/>
        <v>0</v>
      </c>
      <c r="KR70" s="200">
        <f t="shared" si="107"/>
        <v>0</v>
      </c>
      <c r="KT70">
        <f t="shared" si="87"/>
        <v>1</v>
      </c>
      <c r="KU70" s="244"/>
      <c r="KV70" s="218"/>
      <c r="KW70" s="245"/>
      <c r="KX70">
        <f t="shared" si="106"/>
        <v>0</v>
      </c>
      <c r="KY70">
        <f t="shared" si="89"/>
        <v>0</v>
      </c>
      <c r="KZ70" s="218"/>
      <c r="LA70">
        <f t="shared" si="104"/>
        <v>1</v>
      </c>
      <c r="LB70">
        <f t="shared" si="90"/>
        <v>1</v>
      </c>
      <c r="LC70">
        <f t="shared" si="91"/>
        <v>1</v>
      </c>
      <c r="LD70">
        <f t="shared" si="92"/>
        <v>1</v>
      </c>
      <c r="LE70" s="253"/>
      <c r="LF70" s="206"/>
      <c r="LG70">
        <v>60</v>
      </c>
      <c r="LH70" t="str">
        <f t="shared" si="65"/>
        <v>FALSE</v>
      </c>
      <c r="LI70">
        <f>VLOOKUP($A70,'FuturesInfo (3)'!$A$2:$V$80,22)</f>
        <v>15</v>
      </c>
      <c r="LJ70" s="257"/>
      <c r="LK70">
        <f t="shared" si="93"/>
        <v>19</v>
      </c>
      <c r="LL70" s="139">
        <f>VLOOKUP($A70,'FuturesInfo (3)'!$A$2:$O$80,15)*LI70</f>
        <v>119166.06890806858</v>
      </c>
      <c r="LM70" s="139">
        <f>VLOOKUP($A70,'FuturesInfo (3)'!$A$2:$O$80,15)*LK70</f>
        <v>150943.68728355353</v>
      </c>
      <c r="LN70" s="200">
        <f t="shared" si="94"/>
        <v>0</v>
      </c>
      <c r="LO70" s="200">
        <f t="shared" si="95"/>
        <v>0</v>
      </c>
      <c r="LP70" s="200">
        <f t="shared" si="96"/>
        <v>0</v>
      </c>
      <c r="LQ70" s="200">
        <f t="shared" si="97"/>
        <v>0</v>
      </c>
      <c r="LR70" s="200">
        <f t="shared" si="108"/>
        <v>0</v>
      </c>
    </row>
    <row r="71" spans="1:330"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99"/>
        <v>0</v>
      </c>
      <c r="BH71">
        <v>1</v>
      </c>
      <c r="BI71">
        <v>1</v>
      </c>
      <c r="BJ71">
        <f t="shared" si="66"/>
        <v>1</v>
      </c>
      <c r="BK71" s="1">
        <v>4.0463741759500002E-2</v>
      </c>
      <c r="BL71" s="2">
        <v>10</v>
      </c>
      <c r="BM71">
        <v>60</v>
      </c>
      <c r="BN71" t="str">
        <f t="shared" si="100"/>
        <v>TRUE</v>
      </c>
      <c r="BO71">
        <f>VLOOKUP($A71,'FuturesInfo (3)'!$A$2:$V$80,22)</f>
        <v>2</v>
      </c>
      <c r="BP71">
        <f t="shared" si="122"/>
        <v>2</v>
      </c>
      <c r="BQ71" s="139">
        <f>VLOOKUP($A71,'FuturesInfo (3)'!$A$2:$O$80,15)*BP71</f>
        <v>111925</v>
      </c>
      <c r="BR71" s="145">
        <f t="shared" si="67"/>
        <v>4528.9042964320379</v>
      </c>
      <c r="BT71">
        <f t="shared" si="68"/>
        <v>1</v>
      </c>
      <c r="BU71">
        <v>1</v>
      </c>
      <c r="BV71">
        <v>-1</v>
      </c>
      <c r="BW71">
        <v>-1</v>
      </c>
      <c r="BX71">
        <f t="shared" si="123"/>
        <v>0</v>
      </c>
      <c r="BY71">
        <f t="shared" si="124"/>
        <v>1</v>
      </c>
      <c r="BZ71" s="188">
        <v>-1.0705702425199999E-2</v>
      </c>
      <c r="CA71" s="2">
        <v>10</v>
      </c>
      <c r="CB71">
        <v>60</v>
      </c>
      <c r="CC71" t="str">
        <f t="shared" si="125"/>
        <v>TRUE</v>
      </c>
      <c r="CD71">
        <f>VLOOKUP($A71,'FuturesInfo (3)'!$A$2:$V$80,22)</f>
        <v>2</v>
      </c>
      <c r="CE71">
        <f t="shared" si="53"/>
        <v>2</v>
      </c>
      <c r="CF71">
        <f t="shared" si="53"/>
        <v>2</v>
      </c>
      <c r="CG71" s="139">
        <f>VLOOKUP($A71,'FuturesInfo (3)'!$A$2:$O$80,15)*CE71</f>
        <v>111925</v>
      </c>
      <c r="CH71" s="145">
        <f t="shared" si="126"/>
        <v>-1198.23574394051</v>
      </c>
      <c r="CI71" s="145">
        <f t="shared" si="69"/>
        <v>1198.23574394051</v>
      </c>
      <c r="CK71">
        <f t="shared" si="127"/>
        <v>1</v>
      </c>
      <c r="CL71">
        <v>1</v>
      </c>
      <c r="CM71">
        <v>-1</v>
      </c>
      <c r="CN71">
        <v>1</v>
      </c>
      <c r="CO71">
        <f t="shared" si="101"/>
        <v>1</v>
      </c>
      <c r="CP71">
        <f t="shared" si="128"/>
        <v>0</v>
      </c>
      <c r="CQ71" s="1">
        <v>5.5212014134300002E-3</v>
      </c>
      <c r="CR71" s="2">
        <v>10</v>
      </c>
      <c r="CS71">
        <v>60</v>
      </c>
      <c r="CT71" t="str">
        <f t="shared" si="129"/>
        <v>TRUE</v>
      </c>
      <c r="CU71">
        <f>VLOOKUP($A71,'FuturesInfo (3)'!$A$2:$V$80,22)</f>
        <v>2</v>
      </c>
      <c r="CV71">
        <f t="shared" si="130"/>
        <v>2</v>
      </c>
      <c r="CW71">
        <f t="shared" si="70"/>
        <v>2</v>
      </c>
      <c r="CX71" s="139">
        <f>VLOOKUP($A71,'FuturesInfo (3)'!$A$2:$O$80,15)*CW71</f>
        <v>111925</v>
      </c>
      <c r="CY71" s="200">
        <f t="shared" si="131"/>
        <v>617.96046819815274</v>
      </c>
      <c r="CZ71" s="200">
        <f t="shared" si="72"/>
        <v>-617.96046819815274</v>
      </c>
      <c r="DB71">
        <f t="shared" si="59"/>
        <v>1</v>
      </c>
      <c r="DC71">
        <v>1</v>
      </c>
      <c r="DD71">
        <v>-1</v>
      </c>
      <c r="DE71">
        <v>1</v>
      </c>
      <c r="DF71">
        <f t="shared" si="102"/>
        <v>1</v>
      </c>
      <c r="DG71">
        <f t="shared" si="60"/>
        <v>0</v>
      </c>
      <c r="DH71" s="1">
        <v>2.6356248627299999E-3</v>
      </c>
      <c r="DI71" s="2">
        <v>10</v>
      </c>
      <c r="DJ71">
        <v>60</v>
      </c>
      <c r="DK71" t="str">
        <f t="shared" si="61"/>
        <v>TRUE</v>
      </c>
      <c r="DL71">
        <f>VLOOKUP($A71,'FuturesInfo (3)'!$A$2:$V$80,22)</f>
        <v>2</v>
      </c>
      <c r="DM71">
        <f t="shared" si="62"/>
        <v>2</v>
      </c>
      <c r="DN71">
        <f t="shared" si="73"/>
        <v>2</v>
      </c>
      <c r="DO71" s="139">
        <f>VLOOKUP($A71,'FuturesInfo (3)'!$A$2:$O$80,15)*DN71</f>
        <v>111925</v>
      </c>
      <c r="DP71" s="200">
        <f t="shared" si="63"/>
        <v>294.99231276105525</v>
      </c>
      <c r="DQ71" s="200">
        <f t="shared" si="74"/>
        <v>-294.99231276105525</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f t="shared" si="75"/>
        <v>1</v>
      </c>
      <c r="JU71" s="244">
        <v>-1</v>
      </c>
      <c r="JV71" s="218">
        <v>-1</v>
      </c>
      <c r="JW71" s="245">
        <v>-25</v>
      </c>
      <c r="JX71">
        <f t="shared" si="105"/>
        <v>1</v>
      </c>
      <c r="JY71">
        <f t="shared" si="77"/>
        <v>1</v>
      </c>
      <c r="JZ71" s="218"/>
      <c r="KA71">
        <f t="shared" si="103"/>
        <v>0</v>
      </c>
      <c r="KB71">
        <f t="shared" si="78"/>
        <v>0</v>
      </c>
      <c r="KC71">
        <f t="shared" si="79"/>
        <v>0</v>
      </c>
      <c r="KD71">
        <f t="shared" si="80"/>
        <v>0</v>
      </c>
      <c r="KE71" s="253"/>
      <c r="KF71" s="206">
        <v>42501</v>
      </c>
      <c r="KG71">
        <v>60</v>
      </c>
      <c r="KH71" t="str">
        <f t="shared" si="64"/>
        <v>TRUE</v>
      </c>
      <c r="KI71">
        <f>VLOOKUP($A71,'FuturesInfo (3)'!$A$2:$V$80,22)</f>
        <v>2</v>
      </c>
      <c r="KJ71" s="257">
        <v>2</v>
      </c>
      <c r="KK71">
        <f t="shared" si="81"/>
        <v>3</v>
      </c>
      <c r="KL71" s="139">
        <f>VLOOKUP($A71,'FuturesInfo (3)'!$A$2:$O$80,15)*KI71</f>
        <v>111925</v>
      </c>
      <c r="KM71" s="139">
        <f>VLOOKUP($A71,'FuturesInfo (3)'!$A$2:$O$80,15)*KK71</f>
        <v>167887.5</v>
      </c>
      <c r="KN71" s="200">
        <f t="shared" si="82"/>
        <v>0</v>
      </c>
      <c r="KO71" s="200">
        <f t="shared" si="83"/>
        <v>0</v>
      </c>
      <c r="KP71" s="200">
        <f t="shared" si="84"/>
        <v>0</v>
      </c>
      <c r="KQ71" s="200">
        <f t="shared" si="85"/>
        <v>0</v>
      </c>
      <c r="KR71" s="200">
        <f t="shared" si="107"/>
        <v>0</v>
      </c>
      <c r="KT71">
        <f t="shared" si="87"/>
        <v>-1</v>
      </c>
      <c r="KU71" s="244"/>
      <c r="KV71" s="218"/>
      <c r="KW71" s="245"/>
      <c r="KX71">
        <f t="shared" si="106"/>
        <v>0</v>
      </c>
      <c r="KY71">
        <f t="shared" si="89"/>
        <v>0</v>
      </c>
      <c r="KZ71" s="218"/>
      <c r="LA71">
        <f t="shared" si="104"/>
        <v>1</v>
      </c>
      <c r="LB71">
        <f t="shared" si="90"/>
        <v>1</v>
      </c>
      <c r="LC71">
        <f t="shared" si="91"/>
        <v>1</v>
      </c>
      <c r="LD71">
        <f t="shared" si="92"/>
        <v>1</v>
      </c>
      <c r="LE71" s="253"/>
      <c r="LF71" s="206"/>
      <c r="LG71">
        <v>60</v>
      </c>
      <c r="LH71" t="str">
        <f t="shared" si="65"/>
        <v>FALSE</v>
      </c>
      <c r="LI71">
        <f>VLOOKUP($A71,'FuturesInfo (3)'!$A$2:$V$80,22)</f>
        <v>2</v>
      </c>
      <c r="LJ71" s="257"/>
      <c r="LK71">
        <f t="shared" si="93"/>
        <v>3</v>
      </c>
      <c r="LL71" s="139">
        <f>VLOOKUP($A71,'FuturesInfo (3)'!$A$2:$O$80,15)*LI71</f>
        <v>111925</v>
      </c>
      <c r="LM71" s="139">
        <f>VLOOKUP($A71,'FuturesInfo (3)'!$A$2:$O$80,15)*LK71</f>
        <v>167887.5</v>
      </c>
      <c r="LN71" s="200">
        <f t="shared" si="94"/>
        <v>0</v>
      </c>
      <c r="LO71" s="200">
        <f t="shared" si="95"/>
        <v>0</v>
      </c>
      <c r="LP71" s="200">
        <f t="shared" si="96"/>
        <v>0</v>
      </c>
      <c r="LQ71" s="200">
        <f t="shared" si="97"/>
        <v>0</v>
      </c>
      <c r="LR71" s="200">
        <f t="shared" si="108"/>
        <v>0</v>
      </c>
    </row>
    <row r="72" spans="1:330"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99"/>
        <v>2</v>
      </c>
      <c r="BH72">
        <v>1</v>
      </c>
      <c r="BI72">
        <v>1</v>
      </c>
      <c r="BJ72">
        <f t="shared" si="66"/>
        <v>1</v>
      </c>
      <c r="BK72" s="1">
        <v>3.8483630097600002E-2</v>
      </c>
      <c r="BL72" s="2">
        <v>10</v>
      </c>
      <c r="BM72">
        <v>60</v>
      </c>
      <c r="BN72" t="str">
        <f t="shared" si="100"/>
        <v>TRUE</v>
      </c>
      <c r="BO72">
        <f>VLOOKUP($A72,'FuturesInfo (3)'!$A$2:$V$80,22)</f>
        <v>3</v>
      </c>
      <c r="BP72">
        <f t="shared" si="122"/>
        <v>3</v>
      </c>
      <c r="BQ72" s="139">
        <f>VLOOKUP($A72,'FuturesInfo (3)'!$A$2:$O$80,15)*BP72</f>
        <v>66393.600000000006</v>
      </c>
      <c r="BR72" s="145">
        <f t="shared" si="67"/>
        <v>2555.0667432480159</v>
      </c>
      <c r="BT72">
        <f t="shared" si="68"/>
        <v>1</v>
      </c>
      <c r="BU72">
        <v>1</v>
      </c>
      <c r="BV72">
        <v>1</v>
      </c>
      <c r="BW72">
        <v>1</v>
      </c>
      <c r="BX72">
        <f t="shared" si="123"/>
        <v>1</v>
      </c>
      <c r="BY72">
        <f t="shared" si="124"/>
        <v>1</v>
      </c>
      <c r="BZ72" s="188">
        <v>3.7057522123899997E-2</v>
      </c>
      <c r="CA72" s="2">
        <v>10</v>
      </c>
      <c r="CB72">
        <v>60</v>
      </c>
      <c r="CC72" t="str">
        <f t="shared" si="125"/>
        <v>TRUE</v>
      </c>
      <c r="CD72">
        <f>VLOOKUP($A72,'FuturesInfo (3)'!$A$2:$V$80,22)</f>
        <v>3</v>
      </c>
      <c r="CE72">
        <f t="shared" si="53"/>
        <v>3</v>
      </c>
      <c r="CF72">
        <f t="shared" si="53"/>
        <v>3</v>
      </c>
      <c r="CG72" s="139">
        <f>VLOOKUP($A72,'FuturesInfo (3)'!$A$2:$O$80,15)*CE72</f>
        <v>66393.600000000006</v>
      </c>
      <c r="CH72" s="145">
        <f t="shared" si="126"/>
        <v>2460.3823008853669</v>
      </c>
      <c r="CI72" s="145">
        <f t="shared" si="69"/>
        <v>2460.3823008853669</v>
      </c>
      <c r="CK72">
        <f t="shared" si="127"/>
        <v>1</v>
      </c>
      <c r="CL72">
        <v>1</v>
      </c>
      <c r="CM72">
        <v>1</v>
      </c>
      <c r="CN72">
        <v>1</v>
      </c>
      <c r="CO72">
        <f t="shared" si="101"/>
        <v>1</v>
      </c>
      <c r="CP72">
        <f t="shared" si="128"/>
        <v>1</v>
      </c>
      <c r="CQ72" s="1">
        <v>1.6000000000000001E-3</v>
      </c>
      <c r="CR72" s="2">
        <v>10</v>
      </c>
      <c r="CS72">
        <v>60</v>
      </c>
      <c r="CT72" t="str">
        <f t="shared" si="129"/>
        <v>TRUE</v>
      </c>
      <c r="CU72">
        <f>VLOOKUP($A72,'FuturesInfo (3)'!$A$2:$V$80,22)</f>
        <v>3</v>
      </c>
      <c r="CV72">
        <f t="shared" si="130"/>
        <v>4</v>
      </c>
      <c r="CW72">
        <f t="shared" si="70"/>
        <v>3</v>
      </c>
      <c r="CX72" s="139">
        <f>VLOOKUP($A72,'FuturesInfo (3)'!$A$2:$O$80,15)*CW72</f>
        <v>66393.600000000006</v>
      </c>
      <c r="CY72" s="200">
        <f t="shared" si="131"/>
        <v>106.22976000000001</v>
      </c>
      <c r="CZ72" s="200">
        <f t="shared" si="72"/>
        <v>106.22976000000001</v>
      </c>
      <c r="DB72">
        <f t="shared" si="59"/>
        <v>1</v>
      </c>
      <c r="DC72">
        <v>1</v>
      </c>
      <c r="DD72">
        <v>1</v>
      </c>
      <c r="DE72">
        <v>1</v>
      </c>
      <c r="DF72">
        <f t="shared" si="102"/>
        <v>1</v>
      </c>
      <c r="DG72">
        <f t="shared" si="60"/>
        <v>1</v>
      </c>
      <c r="DH72" s="1">
        <v>1.17145899894E-2</v>
      </c>
      <c r="DI72" s="2">
        <v>10</v>
      </c>
      <c r="DJ72">
        <v>60</v>
      </c>
      <c r="DK72" t="str">
        <f t="shared" si="61"/>
        <v>TRUE</v>
      </c>
      <c r="DL72">
        <f>VLOOKUP($A72,'FuturesInfo (3)'!$A$2:$V$80,22)</f>
        <v>3</v>
      </c>
      <c r="DM72">
        <f t="shared" si="62"/>
        <v>4</v>
      </c>
      <c r="DN72">
        <f t="shared" si="73"/>
        <v>3</v>
      </c>
      <c r="DO72" s="139">
        <f>VLOOKUP($A72,'FuturesInfo (3)'!$A$2:$O$80,15)*DN72</f>
        <v>66393.600000000006</v>
      </c>
      <c r="DP72" s="200">
        <f t="shared" si="63"/>
        <v>777.77380192022792</v>
      </c>
      <c r="DQ72" s="200">
        <f t="shared" si="74"/>
        <v>777.77380192022792</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f t="shared" si="75"/>
        <v>1</v>
      </c>
      <c r="JU72" s="244">
        <v>1</v>
      </c>
      <c r="JV72" s="218">
        <v>1</v>
      </c>
      <c r="JW72" s="245">
        <v>16</v>
      </c>
      <c r="JX72">
        <f t="shared" si="105"/>
        <v>-1</v>
      </c>
      <c r="JY72">
        <f t="shared" si="77"/>
        <v>1</v>
      </c>
      <c r="JZ72" s="218"/>
      <c r="KA72">
        <f t="shared" si="103"/>
        <v>0</v>
      </c>
      <c r="KB72">
        <f t="shared" si="78"/>
        <v>0</v>
      </c>
      <c r="KC72">
        <f t="shared" si="79"/>
        <v>0</v>
      </c>
      <c r="KD72">
        <f t="shared" si="80"/>
        <v>0</v>
      </c>
      <c r="KE72" s="253"/>
      <c r="KF72" s="206">
        <v>42514</v>
      </c>
      <c r="KG72">
        <v>60</v>
      </c>
      <c r="KH72" t="str">
        <f t="shared" si="64"/>
        <v>TRUE</v>
      </c>
      <c r="KI72">
        <f>VLOOKUP($A72,'FuturesInfo (3)'!$A$2:$V$80,22)</f>
        <v>3</v>
      </c>
      <c r="KJ72" s="257">
        <v>1</v>
      </c>
      <c r="KK72">
        <f t="shared" si="81"/>
        <v>3</v>
      </c>
      <c r="KL72" s="139">
        <f>VLOOKUP($A72,'FuturesInfo (3)'!$A$2:$O$80,15)*KI72</f>
        <v>66393.600000000006</v>
      </c>
      <c r="KM72" s="139">
        <f>VLOOKUP($A72,'FuturesInfo (3)'!$A$2:$O$80,15)*KK72</f>
        <v>66393.600000000006</v>
      </c>
      <c r="KN72" s="200">
        <f t="shared" si="82"/>
        <v>0</v>
      </c>
      <c r="KO72" s="200">
        <f t="shared" si="83"/>
        <v>0</v>
      </c>
      <c r="KP72" s="200">
        <f t="shared" si="84"/>
        <v>0</v>
      </c>
      <c r="KQ72" s="200">
        <f t="shared" si="85"/>
        <v>0</v>
      </c>
      <c r="KR72" s="200">
        <f t="shared" si="107"/>
        <v>0</v>
      </c>
      <c r="KT72">
        <f t="shared" si="87"/>
        <v>1</v>
      </c>
      <c r="KU72" s="244"/>
      <c r="KV72" s="218"/>
      <c r="KW72" s="245"/>
      <c r="KX72">
        <f t="shared" si="106"/>
        <v>0</v>
      </c>
      <c r="KY72">
        <f t="shared" si="89"/>
        <v>0</v>
      </c>
      <c r="KZ72" s="218"/>
      <c r="LA72">
        <f t="shared" si="104"/>
        <v>1</v>
      </c>
      <c r="LB72">
        <f t="shared" si="90"/>
        <v>1</v>
      </c>
      <c r="LC72">
        <f t="shared" si="91"/>
        <v>1</v>
      </c>
      <c r="LD72">
        <f t="shared" si="92"/>
        <v>1</v>
      </c>
      <c r="LE72" s="253"/>
      <c r="LF72" s="206"/>
      <c r="LG72">
        <v>60</v>
      </c>
      <c r="LH72" t="str">
        <f t="shared" si="65"/>
        <v>FALSE</v>
      </c>
      <c r="LI72">
        <f>VLOOKUP($A72,'FuturesInfo (3)'!$A$2:$V$80,22)</f>
        <v>3</v>
      </c>
      <c r="LJ72" s="257"/>
      <c r="LK72">
        <f t="shared" si="93"/>
        <v>4</v>
      </c>
      <c r="LL72" s="139">
        <f>VLOOKUP($A72,'FuturesInfo (3)'!$A$2:$O$80,15)*LI72</f>
        <v>66393.600000000006</v>
      </c>
      <c r="LM72" s="139">
        <f>VLOOKUP($A72,'FuturesInfo (3)'!$A$2:$O$80,15)*LK72</f>
        <v>88524.800000000003</v>
      </c>
      <c r="LN72" s="200">
        <f t="shared" si="94"/>
        <v>0</v>
      </c>
      <c r="LO72" s="200">
        <f t="shared" si="95"/>
        <v>0</v>
      </c>
      <c r="LP72" s="200">
        <f t="shared" si="96"/>
        <v>0</v>
      </c>
      <c r="LQ72" s="200">
        <f t="shared" si="97"/>
        <v>0</v>
      </c>
      <c r="LR72" s="200">
        <f t="shared" si="108"/>
        <v>0</v>
      </c>
    </row>
    <row r="73" spans="1:330"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99"/>
        <v>0</v>
      </c>
      <c r="BH73">
        <v>1</v>
      </c>
      <c r="BI73">
        <v>-1</v>
      </c>
      <c r="BJ73">
        <f t="shared" si="66"/>
        <v>0</v>
      </c>
      <c r="BK73" s="1">
        <v>-2.07591933571E-3</v>
      </c>
      <c r="BL73" s="2">
        <v>10</v>
      </c>
      <c r="BM73">
        <v>60</v>
      </c>
      <c r="BN73" t="str">
        <f t="shared" si="100"/>
        <v>TRUE</v>
      </c>
      <c r="BO73">
        <f>VLOOKUP($A73,'FuturesInfo (3)'!$A$2:$V$80,22)</f>
        <v>2</v>
      </c>
      <c r="BP73">
        <f t="shared" si="122"/>
        <v>2</v>
      </c>
      <c r="BQ73" s="139">
        <f>VLOOKUP($A73,'FuturesInfo (3)'!$A$2:$O$80,15)*BP73</f>
        <v>260575</v>
      </c>
      <c r="BR73" s="145">
        <f t="shared" si="67"/>
        <v>-540.93268090263325</v>
      </c>
      <c r="BT73">
        <f t="shared" si="68"/>
        <v>1</v>
      </c>
      <c r="BU73">
        <v>1</v>
      </c>
      <c r="BV73">
        <v>1</v>
      </c>
      <c r="BW73">
        <v>1</v>
      </c>
      <c r="BX73">
        <f t="shared" si="123"/>
        <v>1</v>
      </c>
      <c r="BY73">
        <f t="shared" si="124"/>
        <v>1</v>
      </c>
      <c r="BZ73" s="188">
        <v>1.4363546310100001E-2</v>
      </c>
      <c r="CA73" s="2">
        <v>10</v>
      </c>
      <c r="CB73">
        <v>60</v>
      </c>
      <c r="CC73" t="str">
        <f t="shared" si="125"/>
        <v>TRUE</v>
      </c>
      <c r="CD73">
        <f>VLOOKUP($A73,'FuturesInfo (3)'!$A$2:$V$80,22)</f>
        <v>2</v>
      </c>
      <c r="CE73">
        <f t="shared" si="53"/>
        <v>2</v>
      </c>
      <c r="CF73">
        <f t="shared" si="53"/>
        <v>2</v>
      </c>
      <c r="CG73" s="139">
        <f>VLOOKUP($A73,'FuturesInfo (3)'!$A$2:$O$80,15)*CE73</f>
        <v>260575</v>
      </c>
      <c r="CH73" s="145">
        <f t="shared" si="126"/>
        <v>3742.7810797543079</v>
      </c>
      <c r="CI73" s="145">
        <f t="shared" si="69"/>
        <v>3742.7810797543079</v>
      </c>
      <c r="CK73">
        <f t="shared" si="127"/>
        <v>1</v>
      </c>
      <c r="CL73">
        <v>1</v>
      </c>
      <c r="CM73">
        <v>1</v>
      </c>
      <c r="CN73">
        <v>1</v>
      </c>
      <c r="CO73">
        <f t="shared" si="101"/>
        <v>1</v>
      </c>
      <c r="CP73">
        <f t="shared" si="128"/>
        <v>1</v>
      </c>
      <c r="CQ73" s="1">
        <v>7.32421875E-3</v>
      </c>
      <c r="CR73" s="2">
        <v>10</v>
      </c>
      <c r="CS73">
        <v>60</v>
      </c>
      <c r="CT73" t="str">
        <f t="shared" si="129"/>
        <v>TRUE</v>
      </c>
      <c r="CU73">
        <f>VLOOKUP($A73,'FuturesInfo (3)'!$A$2:$V$80,22)</f>
        <v>2</v>
      </c>
      <c r="CV73">
        <f t="shared" si="130"/>
        <v>3</v>
      </c>
      <c r="CW73">
        <f t="shared" si="70"/>
        <v>2</v>
      </c>
      <c r="CX73" s="139">
        <f>VLOOKUP($A73,'FuturesInfo (3)'!$A$2:$O$80,15)*CW73</f>
        <v>260575</v>
      </c>
      <c r="CY73" s="200">
        <f t="shared" si="131"/>
        <v>1908.50830078125</v>
      </c>
      <c r="CZ73" s="200">
        <f t="shared" si="72"/>
        <v>1908.50830078125</v>
      </c>
      <c r="DB73">
        <f t="shared" si="59"/>
        <v>1</v>
      </c>
      <c r="DC73">
        <v>-1</v>
      </c>
      <c r="DD73">
        <v>1</v>
      </c>
      <c r="DE73">
        <v>1</v>
      </c>
      <c r="DF73">
        <f t="shared" si="102"/>
        <v>0</v>
      </c>
      <c r="DG73">
        <f t="shared" si="60"/>
        <v>1</v>
      </c>
      <c r="DH73" s="1">
        <v>4.6534173533699999E-3</v>
      </c>
      <c r="DI73" s="2">
        <v>10</v>
      </c>
      <c r="DJ73">
        <v>60</v>
      </c>
      <c r="DK73" t="str">
        <f t="shared" si="61"/>
        <v>TRUE</v>
      </c>
      <c r="DL73">
        <f>VLOOKUP($A73,'FuturesInfo (3)'!$A$2:$V$80,22)</f>
        <v>2</v>
      </c>
      <c r="DM73">
        <f t="shared" si="62"/>
        <v>2</v>
      </c>
      <c r="DN73">
        <f t="shared" si="73"/>
        <v>2</v>
      </c>
      <c r="DO73" s="139">
        <f>VLOOKUP($A73,'FuturesInfo (3)'!$A$2:$O$80,15)*DN73</f>
        <v>260575</v>
      </c>
      <c r="DP73" s="200">
        <f t="shared" si="63"/>
        <v>-1212.5642268543877</v>
      </c>
      <c r="DQ73" s="200">
        <f t="shared" si="74"/>
        <v>1212.5642268543877</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f t="shared" si="75"/>
        <v>1</v>
      </c>
      <c r="JU73" s="244">
        <v>1</v>
      </c>
      <c r="JV73" s="218">
        <v>1</v>
      </c>
      <c r="JW73" s="245">
        <v>-6</v>
      </c>
      <c r="JX73">
        <f t="shared" si="105"/>
        <v>-1</v>
      </c>
      <c r="JY73">
        <f t="shared" si="77"/>
        <v>-1</v>
      </c>
      <c r="JZ73" s="218"/>
      <c r="KA73">
        <f t="shared" si="103"/>
        <v>0</v>
      </c>
      <c r="KB73">
        <f t="shared" si="78"/>
        <v>0</v>
      </c>
      <c r="KC73">
        <f t="shared" si="79"/>
        <v>0</v>
      </c>
      <c r="KD73">
        <f t="shared" si="80"/>
        <v>0</v>
      </c>
      <c r="KE73" s="253"/>
      <c r="KF73" s="206">
        <v>42515</v>
      </c>
      <c r="KG73">
        <v>60</v>
      </c>
      <c r="KH73" t="str">
        <f t="shared" si="64"/>
        <v>TRUE</v>
      </c>
      <c r="KI73">
        <f>VLOOKUP($A73,'FuturesInfo (3)'!$A$2:$V$80,22)</f>
        <v>2</v>
      </c>
      <c r="KJ73" s="257">
        <v>2</v>
      </c>
      <c r="KK73">
        <f t="shared" si="81"/>
        <v>3</v>
      </c>
      <c r="KL73" s="139">
        <f>VLOOKUP($A73,'FuturesInfo (3)'!$A$2:$O$80,15)*KI73</f>
        <v>260575</v>
      </c>
      <c r="KM73" s="139">
        <f>VLOOKUP($A73,'FuturesInfo (3)'!$A$2:$O$80,15)*KK73</f>
        <v>390862.5</v>
      </c>
      <c r="KN73" s="200">
        <f t="shared" si="82"/>
        <v>0</v>
      </c>
      <c r="KO73" s="200">
        <f t="shared" si="83"/>
        <v>0</v>
      </c>
      <c r="KP73" s="200">
        <f t="shared" si="84"/>
        <v>0</v>
      </c>
      <c r="KQ73" s="200">
        <f t="shared" si="85"/>
        <v>0</v>
      </c>
      <c r="KR73" s="200">
        <f t="shared" si="107"/>
        <v>0</v>
      </c>
      <c r="KT73">
        <f t="shared" si="87"/>
        <v>1</v>
      </c>
      <c r="KU73" s="244"/>
      <c r="KV73" s="218"/>
      <c r="KW73" s="245"/>
      <c r="KX73">
        <f t="shared" si="106"/>
        <v>0</v>
      </c>
      <c r="KY73">
        <f t="shared" si="89"/>
        <v>0</v>
      </c>
      <c r="KZ73" s="218"/>
      <c r="LA73">
        <f t="shared" si="104"/>
        <v>1</v>
      </c>
      <c r="LB73">
        <f t="shared" si="90"/>
        <v>1</v>
      </c>
      <c r="LC73">
        <f t="shared" si="91"/>
        <v>1</v>
      </c>
      <c r="LD73">
        <f t="shared" si="92"/>
        <v>1</v>
      </c>
      <c r="LE73" s="253"/>
      <c r="LF73" s="206"/>
      <c r="LG73">
        <v>60</v>
      </c>
      <c r="LH73" t="str">
        <f t="shared" si="65"/>
        <v>FALSE</v>
      </c>
      <c r="LI73">
        <f>VLOOKUP($A73,'FuturesInfo (3)'!$A$2:$V$80,22)</f>
        <v>2</v>
      </c>
      <c r="LJ73" s="257"/>
      <c r="LK73">
        <f t="shared" si="93"/>
        <v>3</v>
      </c>
      <c r="LL73" s="139">
        <f>VLOOKUP($A73,'FuturesInfo (3)'!$A$2:$O$80,15)*LI73</f>
        <v>260575</v>
      </c>
      <c r="LM73" s="139">
        <f>VLOOKUP($A73,'FuturesInfo (3)'!$A$2:$O$80,15)*LK73</f>
        <v>390862.5</v>
      </c>
      <c r="LN73" s="200">
        <f t="shared" si="94"/>
        <v>0</v>
      </c>
      <c r="LO73" s="200">
        <f t="shared" si="95"/>
        <v>0</v>
      </c>
      <c r="LP73" s="200">
        <f t="shared" si="96"/>
        <v>0</v>
      </c>
      <c r="LQ73" s="200">
        <f t="shared" si="97"/>
        <v>0</v>
      </c>
      <c r="LR73" s="200">
        <f t="shared" si="108"/>
        <v>0</v>
      </c>
    </row>
    <row r="74" spans="1:330"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99"/>
        <v>0</v>
      </c>
      <c r="BH74">
        <v>-1</v>
      </c>
      <c r="BI74">
        <v>1</v>
      </c>
      <c r="BJ74">
        <f t="shared" si="66"/>
        <v>0</v>
      </c>
      <c r="BK74" s="1">
        <v>6.1530733973799998E-3</v>
      </c>
      <c r="BL74" s="2">
        <v>10</v>
      </c>
      <c r="BM74">
        <v>60</v>
      </c>
      <c r="BN74" t="str">
        <f t="shared" si="100"/>
        <v>TRUE</v>
      </c>
      <c r="BO74">
        <f>VLOOKUP($A74,'FuturesInfo (3)'!$A$2:$V$80,22)</f>
        <v>1</v>
      </c>
      <c r="BP74">
        <f t="shared" si="122"/>
        <v>1</v>
      </c>
      <c r="BQ74" s="139">
        <f>VLOOKUP($A74,'FuturesInfo (3)'!$A$2:$O$80,15)*BP74</f>
        <v>88035</v>
      </c>
      <c r="BR74" s="145">
        <f t="shared" si="67"/>
        <v>-541.68581653834826</v>
      </c>
      <c r="BT74">
        <f t="shared" si="68"/>
        <v>-1</v>
      </c>
      <c r="BU74">
        <v>-1</v>
      </c>
      <c r="BV74">
        <v>-1</v>
      </c>
      <c r="BW74">
        <v>1</v>
      </c>
      <c r="BX74">
        <f t="shared" si="123"/>
        <v>0</v>
      </c>
      <c r="BY74">
        <f t="shared" si="124"/>
        <v>0</v>
      </c>
      <c r="BZ74" s="188">
        <v>2.1216848673900002E-2</v>
      </c>
      <c r="CA74" s="2">
        <v>10</v>
      </c>
      <c r="CB74">
        <v>60</v>
      </c>
      <c r="CC74" t="str">
        <f t="shared" si="125"/>
        <v>TRUE</v>
      </c>
      <c r="CD74">
        <f>VLOOKUP($A74,'FuturesInfo (3)'!$A$2:$V$80,22)</f>
        <v>1</v>
      </c>
      <c r="CE74">
        <f t="shared" si="53"/>
        <v>1</v>
      </c>
      <c r="CF74">
        <f t="shared" si="53"/>
        <v>1</v>
      </c>
      <c r="CG74" s="139">
        <f>VLOOKUP($A74,'FuturesInfo (3)'!$A$2:$O$80,15)*CE74</f>
        <v>88035</v>
      </c>
      <c r="CH74" s="145">
        <f t="shared" si="126"/>
        <v>-1867.8252730067866</v>
      </c>
      <c r="CI74" s="145">
        <f t="shared" si="69"/>
        <v>-1867.8252730067866</v>
      </c>
      <c r="CK74">
        <f t="shared" si="127"/>
        <v>-1</v>
      </c>
      <c r="CL74">
        <v>1</v>
      </c>
      <c r="CM74">
        <v>-1</v>
      </c>
      <c r="CN74">
        <v>1</v>
      </c>
      <c r="CO74">
        <f t="shared" si="101"/>
        <v>1</v>
      </c>
      <c r="CP74">
        <f t="shared" si="128"/>
        <v>0</v>
      </c>
      <c r="CQ74" s="1">
        <v>5.0106935533100003E-3</v>
      </c>
      <c r="CR74" s="2">
        <v>10</v>
      </c>
      <c r="CS74">
        <v>60</v>
      </c>
      <c r="CT74" t="str">
        <f t="shared" si="129"/>
        <v>TRUE</v>
      </c>
      <c r="CU74">
        <f>VLOOKUP($A74,'FuturesInfo (3)'!$A$2:$V$80,22)</f>
        <v>1</v>
      </c>
      <c r="CV74">
        <f t="shared" si="130"/>
        <v>1</v>
      </c>
      <c r="CW74">
        <f t="shared" si="70"/>
        <v>1</v>
      </c>
      <c r="CX74" s="139">
        <f>VLOOKUP($A74,'FuturesInfo (3)'!$A$2:$O$80,15)*CW74</f>
        <v>88035</v>
      </c>
      <c r="CY74" s="200">
        <f t="shared" si="131"/>
        <v>441.11640696564587</v>
      </c>
      <c r="CZ74" s="200">
        <f t="shared" si="72"/>
        <v>-441.11640696564587</v>
      </c>
      <c r="DB74">
        <f t="shared" si="59"/>
        <v>1</v>
      </c>
      <c r="DC74">
        <v>1</v>
      </c>
      <c r="DD74">
        <v>-1</v>
      </c>
      <c r="DE74">
        <v>-1</v>
      </c>
      <c r="DF74">
        <f t="shared" si="102"/>
        <v>0</v>
      </c>
      <c r="DG74">
        <f t="shared" si="60"/>
        <v>1</v>
      </c>
      <c r="DH74" s="1">
        <v>-3.2224721833800001E-3</v>
      </c>
      <c r="DI74" s="2">
        <v>10</v>
      </c>
      <c r="DJ74">
        <v>60</v>
      </c>
      <c r="DK74" t="str">
        <f t="shared" si="61"/>
        <v>TRUE</v>
      </c>
      <c r="DL74">
        <f>VLOOKUP($A74,'FuturesInfo (3)'!$A$2:$V$80,22)</f>
        <v>1</v>
      </c>
      <c r="DM74">
        <f t="shared" si="62"/>
        <v>1</v>
      </c>
      <c r="DN74">
        <f t="shared" si="73"/>
        <v>1</v>
      </c>
      <c r="DO74" s="139">
        <f>VLOOKUP($A74,'FuturesInfo (3)'!$A$2:$O$80,15)*DN74</f>
        <v>88035</v>
      </c>
      <c r="DP74" s="200">
        <f t="shared" si="63"/>
        <v>-283.69033866385831</v>
      </c>
      <c r="DQ74" s="200">
        <f t="shared" si="74"/>
        <v>283.69033866385831</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f t="shared" si="75"/>
        <v>1</v>
      </c>
      <c r="JU74" s="244">
        <v>1</v>
      </c>
      <c r="JV74" s="218">
        <v>-1</v>
      </c>
      <c r="JW74" s="245">
        <v>-11</v>
      </c>
      <c r="JX74">
        <f t="shared" si="105"/>
        <v>1</v>
      </c>
      <c r="JY74">
        <f t="shared" si="77"/>
        <v>1</v>
      </c>
      <c r="JZ74" s="218"/>
      <c r="KA74">
        <f t="shared" si="103"/>
        <v>0</v>
      </c>
      <c r="KB74">
        <f t="shared" si="78"/>
        <v>0</v>
      </c>
      <c r="KC74">
        <f t="shared" si="79"/>
        <v>0</v>
      </c>
      <c r="KD74">
        <f t="shared" si="80"/>
        <v>0</v>
      </c>
      <c r="KE74" s="253"/>
      <c r="KF74" s="206">
        <v>42489</v>
      </c>
      <c r="KG74">
        <v>60</v>
      </c>
      <c r="KH74" t="str">
        <f t="shared" si="64"/>
        <v>TRUE</v>
      </c>
      <c r="KI74">
        <f>VLOOKUP($A74,'FuturesInfo (3)'!$A$2:$V$80,22)</f>
        <v>1</v>
      </c>
      <c r="KJ74" s="257">
        <v>2</v>
      </c>
      <c r="KK74">
        <f t="shared" si="81"/>
        <v>1</v>
      </c>
      <c r="KL74" s="139">
        <f>VLOOKUP($A74,'FuturesInfo (3)'!$A$2:$O$80,15)*KI74</f>
        <v>88035</v>
      </c>
      <c r="KM74" s="139">
        <f>VLOOKUP($A74,'FuturesInfo (3)'!$A$2:$O$80,15)*KK74</f>
        <v>88035</v>
      </c>
      <c r="KN74" s="200">
        <f t="shared" si="82"/>
        <v>0</v>
      </c>
      <c r="KO74" s="200">
        <f t="shared" si="83"/>
        <v>0</v>
      </c>
      <c r="KP74" s="200">
        <f t="shared" si="84"/>
        <v>0</v>
      </c>
      <c r="KQ74" s="200">
        <f t="shared" si="85"/>
        <v>0</v>
      </c>
      <c r="KR74" s="200">
        <f t="shared" si="107"/>
        <v>0</v>
      </c>
      <c r="KT74">
        <f t="shared" si="87"/>
        <v>1</v>
      </c>
      <c r="KU74" s="244"/>
      <c r="KV74" s="218"/>
      <c r="KW74" s="245"/>
      <c r="KX74">
        <f t="shared" si="106"/>
        <v>0</v>
      </c>
      <c r="KY74">
        <f t="shared" si="89"/>
        <v>0</v>
      </c>
      <c r="KZ74" s="218"/>
      <c r="LA74">
        <f t="shared" si="104"/>
        <v>1</v>
      </c>
      <c r="LB74">
        <f t="shared" si="90"/>
        <v>1</v>
      </c>
      <c r="LC74">
        <f t="shared" si="91"/>
        <v>1</v>
      </c>
      <c r="LD74">
        <f t="shared" si="92"/>
        <v>1</v>
      </c>
      <c r="LE74" s="253"/>
      <c r="LF74" s="206"/>
      <c r="LG74">
        <v>60</v>
      </c>
      <c r="LH74" t="str">
        <f t="shared" si="65"/>
        <v>FALSE</v>
      </c>
      <c r="LI74">
        <f>VLOOKUP($A74,'FuturesInfo (3)'!$A$2:$V$80,22)</f>
        <v>1</v>
      </c>
      <c r="LJ74" s="257"/>
      <c r="LK74">
        <f t="shared" si="93"/>
        <v>1</v>
      </c>
      <c r="LL74" s="139">
        <f>VLOOKUP($A74,'FuturesInfo (3)'!$A$2:$O$80,15)*LI74</f>
        <v>88035</v>
      </c>
      <c r="LM74" s="139">
        <f>VLOOKUP($A74,'FuturesInfo (3)'!$A$2:$O$80,15)*LK74</f>
        <v>88035</v>
      </c>
      <c r="LN74" s="200">
        <f t="shared" si="94"/>
        <v>0</v>
      </c>
      <c r="LO74" s="200">
        <f t="shared" si="95"/>
        <v>0</v>
      </c>
      <c r="LP74" s="200">
        <f t="shared" si="96"/>
        <v>0</v>
      </c>
      <c r="LQ74" s="200">
        <f t="shared" si="97"/>
        <v>0</v>
      </c>
      <c r="LR74" s="200">
        <f t="shared" si="108"/>
        <v>0</v>
      </c>
    </row>
    <row r="75" spans="1:330"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99"/>
        <v>-2</v>
      </c>
      <c r="BH75">
        <v>-1</v>
      </c>
      <c r="BI75">
        <v>1</v>
      </c>
      <c r="BJ75">
        <f t="shared" si="66"/>
        <v>0</v>
      </c>
      <c r="BK75" s="1">
        <v>3.7791052054099998E-3</v>
      </c>
      <c r="BL75" s="2">
        <v>10</v>
      </c>
      <c r="BM75">
        <v>60</v>
      </c>
      <c r="BN75" t="str">
        <f t="shared" si="100"/>
        <v>TRUE</v>
      </c>
      <c r="BO75">
        <f>VLOOKUP($A75,'FuturesInfo (3)'!$A$2:$V$80,22)</f>
        <v>11</v>
      </c>
      <c r="BP75">
        <f t="shared" si="122"/>
        <v>11</v>
      </c>
      <c r="BQ75" s="139">
        <f>VLOOKUP($A75,'FuturesInfo (3)'!$A$2:$O$80,15)*BP75</f>
        <v>179388</v>
      </c>
      <c r="BR75" s="145">
        <f t="shared" si="67"/>
        <v>-677.92612458808901</v>
      </c>
      <c r="BT75">
        <f t="shared" si="68"/>
        <v>-1</v>
      </c>
      <c r="BU75">
        <v>1</v>
      </c>
      <c r="BV75">
        <v>-1</v>
      </c>
      <c r="BW75">
        <v>1</v>
      </c>
      <c r="BX75">
        <f t="shared" si="123"/>
        <v>1</v>
      </c>
      <c r="BY75">
        <f t="shared" si="124"/>
        <v>0</v>
      </c>
      <c r="BZ75" s="188">
        <v>3.6434296818099997E-4</v>
      </c>
      <c r="CA75" s="2">
        <v>10</v>
      </c>
      <c r="CB75">
        <v>60</v>
      </c>
      <c r="CC75" t="str">
        <f t="shared" si="125"/>
        <v>TRUE</v>
      </c>
      <c r="CD75">
        <f>VLOOKUP($A75,'FuturesInfo (3)'!$A$2:$V$80,22)</f>
        <v>11</v>
      </c>
      <c r="CE75">
        <f t="shared" si="53"/>
        <v>11</v>
      </c>
      <c r="CF75">
        <f t="shared" si="53"/>
        <v>11</v>
      </c>
      <c r="CG75" s="139">
        <f>VLOOKUP($A75,'FuturesInfo (3)'!$A$2:$O$80,15)*CE75</f>
        <v>179388</v>
      </c>
      <c r="CH75" s="145">
        <f t="shared" si="126"/>
        <v>65.358756376053222</v>
      </c>
      <c r="CI75" s="145">
        <f t="shared" si="69"/>
        <v>-65.358756376053222</v>
      </c>
      <c r="CK75">
        <f t="shared" si="127"/>
        <v>1</v>
      </c>
      <c r="CL75">
        <v>1</v>
      </c>
      <c r="CM75">
        <v>-1</v>
      </c>
      <c r="CN75">
        <v>-1</v>
      </c>
      <c r="CO75">
        <f t="shared" si="101"/>
        <v>0</v>
      </c>
      <c r="CP75">
        <f t="shared" si="128"/>
        <v>1</v>
      </c>
      <c r="CQ75" s="1">
        <v>-3.0350855894100001E-4</v>
      </c>
      <c r="CR75" s="2">
        <v>10</v>
      </c>
      <c r="CS75">
        <v>60</v>
      </c>
      <c r="CT75" t="str">
        <f t="shared" si="129"/>
        <v>TRUE</v>
      </c>
      <c r="CU75">
        <f>VLOOKUP($A75,'FuturesInfo (3)'!$A$2:$V$80,22)</f>
        <v>11</v>
      </c>
      <c r="CV75">
        <f t="shared" si="130"/>
        <v>8</v>
      </c>
      <c r="CW75">
        <f t="shared" si="70"/>
        <v>11</v>
      </c>
      <c r="CX75" s="139">
        <f>VLOOKUP($A75,'FuturesInfo (3)'!$A$2:$O$80,15)*CW75</f>
        <v>179388</v>
      </c>
      <c r="CY75" s="200">
        <f t="shared" si="131"/>
        <v>-54.445793371308106</v>
      </c>
      <c r="CZ75" s="200">
        <f t="shared" si="72"/>
        <v>54.445793371308106</v>
      </c>
      <c r="DB75">
        <f t="shared" si="59"/>
        <v>1</v>
      </c>
      <c r="DC75">
        <v>-1</v>
      </c>
      <c r="DD75">
        <v>1</v>
      </c>
      <c r="DE75">
        <v>1</v>
      </c>
      <c r="DF75">
        <f t="shared" si="102"/>
        <v>0</v>
      </c>
      <c r="DG75">
        <f t="shared" si="60"/>
        <v>1</v>
      </c>
      <c r="DH75" s="1">
        <v>6.67921549578E-3</v>
      </c>
      <c r="DI75" s="2">
        <v>10</v>
      </c>
      <c r="DJ75">
        <v>60</v>
      </c>
      <c r="DK75" t="str">
        <f t="shared" si="61"/>
        <v>TRUE</v>
      </c>
      <c r="DL75">
        <f>VLOOKUP($A75,'FuturesInfo (3)'!$A$2:$V$80,22)</f>
        <v>11</v>
      </c>
      <c r="DM75">
        <f t="shared" si="62"/>
        <v>8</v>
      </c>
      <c r="DN75">
        <f t="shared" si="73"/>
        <v>11</v>
      </c>
      <c r="DO75" s="139">
        <f>VLOOKUP($A75,'FuturesInfo (3)'!$A$2:$O$80,15)*DN75</f>
        <v>179388</v>
      </c>
      <c r="DP75" s="200">
        <f t="shared" si="63"/>
        <v>-1198.1711093569827</v>
      </c>
      <c r="DQ75" s="200">
        <f t="shared" si="74"/>
        <v>1198.1711093569827</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f t="shared" si="75"/>
        <v>1</v>
      </c>
      <c r="JU75" s="244">
        <v>1</v>
      </c>
      <c r="JV75" s="218">
        <v>1</v>
      </c>
      <c r="JW75" s="245">
        <v>23</v>
      </c>
      <c r="JX75">
        <f t="shared" si="105"/>
        <v>-1</v>
      </c>
      <c r="JY75">
        <f t="shared" si="77"/>
        <v>1</v>
      </c>
      <c r="JZ75" s="218"/>
      <c r="KA75">
        <f t="shared" si="103"/>
        <v>0</v>
      </c>
      <c r="KB75">
        <f t="shared" si="78"/>
        <v>0</v>
      </c>
      <c r="KC75">
        <f t="shared" si="79"/>
        <v>0</v>
      </c>
      <c r="KD75">
        <f t="shared" si="80"/>
        <v>0</v>
      </c>
      <c r="KE75" s="253"/>
      <c r="KF75" s="206">
        <v>42506</v>
      </c>
      <c r="KG75">
        <v>60</v>
      </c>
      <c r="KH75" t="str">
        <f t="shared" si="64"/>
        <v>TRUE</v>
      </c>
      <c r="KI75">
        <f>VLOOKUP($A75,'FuturesInfo (3)'!$A$2:$V$80,22)</f>
        <v>11</v>
      </c>
      <c r="KJ75" s="257">
        <v>1</v>
      </c>
      <c r="KK75">
        <f t="shared" si="81"/>
        <v>11</v>
      </c>
      <c r="KL75" s="139">
        <f>VLOOKUP($A75,'FuturesInfo (3)'!$A$2:$O$80,15)*KI75</f>
        <v>179388</v>
      </c>
      <c r="KM75" s="139">
        <f>VLOOKUP($A75,'FuturesInfo (3)'!$A$2:$O$80,15)*KK75</f>
        <v>179388</v>
      </c>
      <c r="KN75" s="200">
        <f t="shared" si="82"/>
        <v>0</v>
      </c>
      <c r="KO75" s="200">
        <f t="shared" si="83"/>
        <v>0</v>
      </c>
      <c r="KP75" s="200">
        <f t="shared" si="84"/>
        <v>0</v>
      </c>
      <c r="KQ75" s="200">
        <f t="shared" si="85"/>
        <v>0</v>
      </c>
      <c r="KR75" s="200">
        <f t="shared" si="107"/>
        <v>0</v>
      </c>
      <c r="KT75">
        <f t="shared" si="87"/>
        <v>1</v>
      </c>
      <c r="KU75" s="244"/>
      <c r="KV75" s="218"/>
      <c r="KW75" s="245"/>
      <c r="KX75">
        <f t="shared" si="106"/>
        <v>0</v>
      </c>
      <c r="KY75">
        <f t="shared" si="89"/>
        <v>0</v>
      </c>
      <c r="KZ75" s="218"/>
      <c r="LA75">
        <f t="shared" si="104"/>
        <v>1</v>
      </c>
      <c r="LB75">
        <f t="shared" si="90"/>
        <v>1</v>
      </c>
      <c r="LC75">
        <f t="shared" si="91"/>
        <v>1</v>
      </c>
      <c r="LD75">
        <f t="shared" si="92"/>
        <v>1</v>
      </c>
      <c r="LE75" s="253"/>
      <c r="LF75" s="206"/>
      <c r="LG75">
        <v>60</v>
      </c>
      <c r="LH75" t="str">
        <f t="shared" si="65"/>
        <v>FALSE</v>
      </c>
      <c r="LI75">
        <f>VLOOKUP($A75,'FuturesInfo (3)'!$A$2:$V$80,22)</f>
        <v>11</v>
      </c>
      <c r="LJ75" s="257"/>
      <c r="LK75">
        <f t="shared" si="93"/>
        <v>14</v>
      </c>
      <c r="LL75" s="139">
        <f>VLOOKUP($A75,'FuturesInfo (3)'!$A$2:$O$80,15)*LI75</f>
        <v>179388</v>
      </c>
      <c r="LM75" s="139">
        <f>VLOOKUP($A75,'FuturesInfo (3)'!$A$2:$O$80,15)*LK75</f>
        <v>228312</v>
      </c>
      <c r="LN75" s="200">
        <f t="shared" si="94"/>
        <v>0</v>
      </c>
      <c r="LO75" s="200">
        <f t="shared" si="95"/>
        <v>0</v>
      </c>
      <c r="LP75" s="200">
        <f t="shared" si="96"/>
        <v>0</v>
      </c>
      <c r="LQ75" s="200">
        <f t="shared" si="97"/>
        <v>0</v>
      </c>
      <c r="LR75" s="200">
        <f t="shared" si="108"/>
        <v>0</v>
      </c>
    </row>
    <row r="76" spans="1:330"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99"/>
        <v>-2</v>
      </c>
      <c r="BH76">
        <v>-1</v>
      </c>
      <c r="BI76">
        <v>-1</v>
      </c>
      <c r="BJ76">
        <f t="shared" si="66"/>
        <v>1</v>
      </c>
      <c r="BK76" s="1">
        <v>-7.2339865842399999E-4</v>
      </c>
      <c r="BL76" s="2">
        <v>10</v>
      </c>
      <c r="BM76">
        <v>60</v>
      </c>
      <c r="BN76" t="str">
        <f t="shared" si="100"/>
        <v>TRUE</v>
      </c>
      <c r="BO76">
        <f>VLOOKUP($A76,'FuturesInfo (3)'!$A$2:$V$80,22)</f>
        <v>12</v>
      </c>
      <c r="BP76">
        <f t="shared" si="122"/>
        <v>12</v>
      </c>
      <c r="BQ76" s="139">
        <f>VLOOKUP($A76,'FuturesInfo (3)'!$A$2:$O$80,15)*BP76</f>
        <v>1757338.5518590997</v>
      </c>
      <c r="BR76" s="145">
        <f t="shared" si="67"/>
        <v>1271.2563508116475</v>
      </c>
      <c r="BT76">
        <f t="shared" si="68"/>
        <v>-1</v>
      </c>
      <c r="BU76">
        <v>1</v>
      </c>
      <c r="BV76">
        <v>1</v>
      </c>
      <c r="BW76">
        <v>1</v>
      </c>
      <c r="BX76">
        <f t="shared" si="123"/>
        <v>1</v>
      </c>
      <c r="BY76">
        <f t="shared" si="124"/>
        <v>1</v>
      </c>
      <c r="BZ76" s="188">
        <v>3.2905561039800002E-4</v>
      </c>
      <c r="CA76" s="2">
        <v>10</v>
      </c>
      <c r="CB76">
        <v>60</v>
      </c>
      <c r="CC76" t="str">
        <f t="shared" si="125"/>
        <v>TRUE</v>
      </c>
      <c r="CD76">
        <f>VLOOKUP($A76,'FuturesInfo (3)'!$A$2:$V$80,22)</f>
        <v>12</v>
      </c>
      <c r="CE76">
        <f t="shared" si="53"/>
        <v>12</v>
      </c>
      <c r="CF76">
        <f t="shared" si="53"/>
        <v>12</v>
      </c>
      <c r="CG76" s="139">
        <f>VLOOKUP($A76,'FuturesInfo (3)'!$A$2:$O$80,15)*CE76</f>
        <v>1757338.5518590997</v>
      </c>
      <c r="CH76" s="145">
        <f t="shared" si="126"/>
        <v>578.26210985793341</v>
      </c>
      <c r="CI76" s="145">
        <f t="shared" si="69"/>
        <v>578.26210985793341</v>
      </c>
      <c r="CK76">
        <f t="shared" si="127"/>
        <v>1</v>
      </c>
      <c r="CL76">
        <v>1</v>
      </c>
      <c r="CM76">
        <v>1</v>
      </c>
      <c r="CN76">
        <v>1</v>
      </c>
      <c r="CO76">
        <f t="shared" si="101"/>
        <v>1</v>
      </c>
      <c r="CP76">
        <f t="shared" si="128"/>
        <v>1</v>
      </c>
      <c r="CQ76" s="1">
        <v>1.1184210526300001E-3</v>
      </c>
      <c r="CR76" s="2">
        <v>10</v>
      </c>
      <c r="CS76">
        <v>60</v>
      </c>
      <c r="CT76" t="str">
        <f t="shared" si="129"/>
        <v>TRUE</v>
      </c>
      <c r="CU76">
        <f>VLOOKUP($A76,'FuturesInfo (3)'!$A$2:$V$80,22)</f>
        <v>12</v>
      </c>
      <c r="CV76">
        <f t="shared" si="130"/>
        <v>15</v>
      </c>
      <c r="CW76">
        <f t="shared" si="70"/>
        <v>12</v>
      </c>
      <c r="CX76" s="139">
        <f>VLOOKUP($A76,'FuturesInfo (3)'!$A$2:$O$80,15)*CW76</f>
        <v>1757338.5518590997</v>
      </c>
      <c r="CY76" s="200">
        <f t="shared" si="131"/>
        <v>1965.4444329975342</v>
      </c>
      <c r="CZ76" s="200">
        <f t="shared" si="72"/>
        <v>1965.4444329975342</v>
      </c>
      <c r="DB76">
        <f t="shared" si="59"/>
        <v>1</v>
      </c>
      <c r="DC76">
        <v>1</v>
      </c>
      <c r="DD76">
        <v>1</v>
      </c>
      <c r="DE76">
        <v>-1</v>
      </c>
      <c r="DF76">
        <f t="shared" si="102"/>
        <v>0</v>
      </c>
      <c r="DG76">
        <f t="shared" si="60"/>
        <v>0</v>
      </c>
      <c r="DH76" s="1">
        <v>-5.25727804429E-4</v>
      </c>
      <c r="DI76" s="2">
        <v>10</v>
      </c>
      <c r="DJ76">
        <v>60</v>
      </c>
      <c r="DK76" t="str">
        <f t="shared" si="61"/>
        <v>TRUE</v>
      </c>
      <c r="DL76">
        <f>VLOOKUP($A76,'FuturesInfo (3)'!$A$2:$V$80,22)</f>
        <v>12</v>
      </c>
      <c r="DM76">
        <f t="shared" si="62"/>
        <v>15</v>
      </c>
      <c r="DN76">
        <f t="shared" si="73"/>
        <v>12</v>
      </c>
      <c r="DO76" s="139">
        <f>VLOOKUP($A76,'FuturesInfo (3)'!$A$2:$O$80,15)*DN76</f>
        <v>1757338.5518590997</v>
      </c>
      <c r="DP76" s="200">
        <f t="shared" si="63"/>
        <v>-923.88173850732278</v>
      </c>
      <c r="DQ76" s="200">
        <f t="shared" si="74"/>
        <v>-923.88173850732278</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f t="shared" si="75"/>
        <v>1</v>
      </c>
      <c r="JU76" s="244">
        <v>1</v>
      </c>
      <c r="JV76" s="218">
        <v>-1</v>
      </c>
      <c r="JW76" s="245">
        <v>6</v>
      </c>
      <c r="JX76">
        <f t="shared" si="105"/>
        <v>1</v>
      </c>
      <c r="JY76">
        <f t="shared" si="77"/>
        <v>-1</v>
      </c>
      <c r="JZ76" s="218"/>
      <c r="KA76">
        <f t="shared" si="103"/>
        <v>0</v>
      </c>
      <c r="KB76">
        <f t="shared" si="78"/>
        <v>0</v>
      </c>
      <c r="KC76">
        <f t="shared" si="79"/>
        <v>0</v>
      </c>
      <c r="KD76">
        <f t="shared" si="80"/>
        <v>0</v>
      </c>
      <c r="KE76" s="253"/>
      <c r="KF76" s="206">
        <v>42487</v>
      </c>
      <c r="KG76">
        <v>60</v>
      </c>
      <c r="KH76" t="str">
        <f t="shared" si="64"/>
        <v>TRUE</v>
      </c>
      <c r="KI76">
        <f>VLOOKUP($A76,'FuturesInfo (3)'!$A$2:$V$80,22)</f>
        <v>12</v>
      </c>
      <c r="KJ76" s="257">
        <v>2</v>
      </c>
      <c r="KK76">
        <f t="shared" si="81"/>
        <v>15</v>
      </c>
      <c r="KL76" s="139">
        <f>VLOOKUP($A76,'FuturesInfo (3)'!$A$2:$O$80,15)*KI76</f>
        <v>1757338.5518590997</v>
      </c>
      <c r="KM76" s="139">
        <f>VLOOKUP($A76,'FuturesInfo (3)'!$A$2:$O$80,15)*KK76</f>
        <v>2196673.1898238747</v>
      </c>
      <c r="KN76" s="200">
        <f t="shared" si="82"/>
        <v>0</v>
      </c>
      <c r="KO76" s="200">
        <f t="shared" si="83"/>
        <v>0</v>
      </c>
      <c r="KP76" s="200">
        <f t="shared" si="84"/>
        <v>0</v>
      </c>
      <c r="KQ76" s="200">
        <f t="shared" si="85"/>
        <v>0</v>
      </c>
      <c r="KR76" s="200">
        <f t="shared" si="107"/>
        <v>0</v>
      </c>
      <c r="KT76">
        <f t="shared" si="87"/>
        <v>1</v>
      </c>
      <c r="KU76" s="244"/>
      <c r="KV76" s="218"/>
      <c r="KW76" s="245"/>
      <c r="KX76">
        <f t="shared" si="106"/>
        <v>0</v>
      </c>
      <c r="KY76">
        <f t="shared" si="89"/>
        <v>0</v>
      </c>
      <c r="KZ76" s="218"/>
      <c r="LA76">
        <f t="shared" si="104"/>
        <v>1</v>
      </c>
      <c r="LB76">
        <f t="shared" si="90"/>
        <v>1</v>
      </c>
      <c r="LC76">
        <f t="shared" si="91"/>
        <v>1</v>
      </c>
      <c r="LD76">
        <f t="shared" si="92"/>
        <v>1</v>
      </c>
      <c r="LE76" s="253"/>
      <c r="LF76" s="206"/>
      <c r="LG76">
        <v>60</v>
      </c>
      <c r="LH76" t="str">
        <f t="shared" si="65"/>
        <v>FALSE</v>
      </c>
      <c r="LI76">
        <f>VLOOKUP($A76,'FuturesInfo (3)'!$A$2:$V$80,22)</f>
        <v>12</v>
      </c>
      <c r="LJ76" s="257"/>
      <c r="LK76">
        <f t="shared" si="93"/>
        <v>15</v>
      </c>
      <c r="LL76" s="139">
        <f>VLOOKUP($A76,'FuturesInfo (3)'!$A$2:$O$80,15)*LI76</f>
        <v>1757338.5518590997</v>
      </c>
      <c r="LM76" s="139">
        <f>VLOOKUP($A76,'FuturesInfo (3)'!$A$2:$O$80,15)*LK76</f>
        <v>2196673.1898238747</v>
      </c>
      <c r="LN76" s="200">
        <f t="shared" si="94"/>
        <v>0</v>
      </c>
      <c r="LO76" s="200">
        <f t="shared" si="95"/>
        <v>0</v>
      </c>
      <c r="LP76" s="200">
        <f t="shared" si="96"/>
        <v>0</v>
      </c>
      <c r="LQ76" s="200">
        <f t="shared" si="97"/>
        <v>0</v>
      </c>
      <c r="LR76" s="200">
        <f t="shared" si="108"/>
        <v>0</v>
      </c>
    </row>
    <row r="77" spans="1:330"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99"/>
        <v>0</v>
      </c>
      <c r="BH77">
        <v>1</v>
      </c>
      <c r="BI77">
        <v>1</v>
      </c>
      <c r="BJ77">
        <f t="shared" si="66"/>
        <v>1</v>
      </c>
      <c r="BK77" s="1">
        <v>4.8108243548000001E-2</v>
      </c>
      <c r="BL77" s="2">
        <v>10</v>
      </c>
      <c r="BM77">
        <v>60</v>
      </c>
      <c r="BN77" t="str">
        <f t="shared" si="100"/>
        <v>TRUE</v>
      </c>
      <c r="BO77">
        <f>VLOOKUP($A77,'FuturesInfo (3)'!$A$2:$V$80,22)</f>
        <v>2</v>
      </c>
      <c r="BP77">
        <f t="shared" si="122"/>
        <v>2</v>
      </c>
      <c r="BQ77" s="139">
        <f>VLOOKUP($A77,'FuturesInfo (3)'!$A$2:$O$80,15)*BP77</f>
        <v>78920</v>
      </c>
      <c r="BR77" s="145">
        <f t="shared" si="67"/>
        <v>3796.7025808081603</v>
      </c>
      <c r="BT77">
        <f t="shared" si="68"/>
        <v>1</v>
      </c>
      <c r="BU77">
        <v>1</v>
      </c>
      <c r="BV77">
        <v>-1</v>
      </c>
      <c r="BW77">
        <v>-1</v>
      </c>
      <c r="BX77">
        <f t="shared" si="123"/>
        <v>0</v>
      </c>
      <c r="BY77">
        <f t="shared" si="124"/>
        <v>1</v>
      </c>
      <c r="BZ77" s="188">
        <v>-9.5625149414299993E-3</v>
      </c>
      <c r="CA77" s="2">
        <v>10</v>
      </c>
      <c r="CB77">
        <v>60</v>
      </c>
      <c r="CC77" t="str">
        <f t="shared" si="125"/>
        <v>TRUE</v>
      </c>
      <c r="CD77">
        <f>VLOOKUP($A77,'FuturesInfo (3)'!$A$2:$V$80,22)</f>
        <v>2</v>
      </c>
      <c r="CE77">
        <f t="shared" si="53"/>
        <v>2</v>
      </c>
      <c r="CF77">
        <f t="shared" si="53"/>
        <v>2</v>
      </c>
      <c r="CG77" s="139">
        <f>VLOOKUP($A77,'FuturesInfo (3)'!$A$2:$O$80,15)*CE77</f>
        <v>78920</v>
      </c>
      <c r="CH77" s="145">
        <f t="shared" si="126"/>
        <v>-754.67367917765557</v>
      </c>
      <c r="CI77" s="145">
        <f t="shared" si="69"/>
        <v>754.67367917765557</v>
      </c>
      <c r="CK77">
        <f t="shared" si="127"/>
        <v>1</v>
      </c>
      <c r="CL77">
        <v>-1</v>
      </c>
      <c r="CM77">
        <v>-1</v>
      </c>
      <c r="CN77">
        <v>-1</v>
      </c>
      <c r="CO77">
        <f t="shared" si="101"/>
        <v>1</v>
      </c>
      <c r="CP77">
        <f t="shared" si="128"/>
        <v>1</v>
      </c>
      <c r="CQ77" s="1">
        <v>-6.2756456673899999E-3</v>
      </c>
      <c r="CR77" s="2">
        <v>10</v>
      </c>
      <c r="CS77">
        <v>60</v>
      </c>
      <c r="CT77" t="str">
        <f t="shared" si="129"/>
        <v>TRUE</v>
      </c>
      <c r="CU77">
        <f>VLOOKUP($A77,'FuturesInfo (3)'!$A$2:$V$80,22)</f>
        <v>2</v>
      </c>
      <c r="CV77">
        <f t="shared" si="130"/>
        <v>3</v>
      </c>
      <c r="CW77">
        <f t="shared" si="70"/>
        <v>2</v>
      </c>
      <c r="CX77" s="139">
        <f>VLOOKUP($A77,'FuturesInfo (3)'!$A$2:$O$80,15)*CW77</f>
        <v>78920</v>
      </c>
      <c r="CY77" s="200">
        <f t="shared" si="131"/>
        <v>495.27395607041876</v>
      </c>
      <c r="CZ77" s="200">
        <f t="shared" si="72"/>
        <v>495.27395607041876</v>
      </c>
      <c r="DB77">
        <f t="shared" si="59"/>
        <v>-1</v>
      </c>
      <c r="DC77">
        <v>-1</v>
      </c>
      <c r="DD77">
        <v>-1</v>
      </c>
      <c r="DE77">
        <v>-1</v>
      </c>
      <c r="DF77">
        <f t="shared" si="102"/>
        <v>1</v>
      </c>
      <c r="DG77">
        <f t="shared" si="60"/>
        <v>1</v>
      </c>
      <c r="DH77" s="1">
        <v>-9.4729171726999992E-3</v>
      </c>
      <c r="DI77" s="2">
        <v>10</v>
      </c>
      <c r="DJ77">
        <v>60</v>
      </c>
      <c r="DK77" t="str">
        <f t="shared" si="61"/>
        <v>TRUE</v>
      </c>
      <c r="DL77">
        <f>VLOOKUP($A77,'FuturesInfo (3)'!$A$2:$V$80,22)</f>
        <v>2</v>
      </c>
      <c r="DM77">
        <f t="shared" si="62"/>
        <v>3</v>
      </c>
      <c r="DN77">
        <f t="shared" si="73"/>
        <v>2</v>
      </c>
      <c r="DO77" s="139">
        <f>VLOOKUP($A77,'FuturesInfo (3)'!$A$2:$O$80,15)*DN77</f>
        <v>78920</v>
      </c>
      <c r="DP77" s="200">
        <f t="shared" si="63"/>
        <v>747.60262326948396</v>
      </c>
      <c r="DQ77" s="200">
        <f t="shared" si="74"/>
        <v>747.60262326948396</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f t="shared" si="75"/>
        <v>1</v>
      </c>
      <c r="JU77" s="244">
        <v>1</v>
      </c>
      <c r="JV77" s="218">
        <v>-1</v>
      </c>
      <c r="JW77" s="245">
        <v>10</v>
      </c>
      <c r="JX77">
        <f t="shared" si="105"/>
        <v>1</v>
      </c>
      <c r="JY77">
        <f t="shared" si="77"/>
        <v>-1</v>
      </c>
      <c r="JZ77" s="218"/>
      <c r="KA77">
        <f t="shared" si="103"/>
        <v>0</v>
      </c>
      <c r="KB77">
        <f t="shared" si="78"/>
        <v>0</v>
      </c>
      <c r="KC77">
        <f t="shared" si="79"/>
        <v>0</v>
      </c>
      <c r="KD77">
        <f t="shared" si="80"/>
        <v>0</v>
      </c>
      <c r="KE77" s="253"/>
      <c r="KF77" s="206">
        <v>42509</v>
      </c>
      <c r="KG77">
        <v>60</v>
      </c>
      <c r="KH77" t="str">
        <f t="shared" si="64"/>
        <v>TRUE</v>
      </c>
      <c r="KI77">
        <f>VLOOKUP($A77,'FuturesInfo (3)'!$A$2:$V$80,22)</f>
        <v>2</v>
      </c>
      <c r="KJ77" s="257">
        <v>1</v>
      </c>
      <c r="KK77">
        <f t="shared" si="81"/>
        <v>2</v>
      </c>
      <c r="KL77" s="139">
        <f>VLOOKUP($A77,'FuturesInfo (3)'!$A$2:$O$80,15)*KI77</f>
        <v>78920</v>
      </c>
      <c r="KM77" s="139">
        <f>VLOOKUP($A77,'FuturesInfo (3)'!$A$2:$O$80,15)*KK77</f>
        <v>78920</v>
      </c>
      <c r="KN77" s="200">
        <f t="shared" si="82"/>
        <v>0</v>
      </c>
      <c r="KO77" s="200">
        <f t="shared" si="83"/>
        <v>0</v>
      </c>
      <c r="KP77" s="200">
        <f t="shared" si="84"/>
        <v>0</v>
      </c>
      <c r="KQ77" s="200">
        <f t="shared" si="85"/>
        <v>0</v>
      </c>
      <c r="KR77" s="200">
        <f t="shared" si="107"/>
        <v>0</v>
      </c>
      <c r="KT77">
        <f t="shared" si="87"/>
        <v>1</v>
      </c>
      <c r="KU77" s="244"/>
      <c r="KV77" s="218"/>
      <c r="KW77" s="245"/>
      <c r="KX77">
        <f t="shared" si="106"/>
        <v>0</v>
      </c>
      <c r="KY77">
        <f t="shared" si="89"/>
        <v>0</v>
      </c>
      <c r="KZ77" s="218"/>
      <c r="LA77">
        <f t="shared" si="104"/>
        <v>1</v>
      </c>
      <c r="LB77">
        <f t="shared" si="90"/>
        <v>1</v>
      </c>
      <c r="LC77">
        <f t="shared" si="91"/>
        <v>1</v>
      </c>
      <c r="LD77">
        <f t="shared" si="92"/>
        <v>1</v>
      </c>
      <c r="LE77" s="253"/>
      <c r="LF77" s="206"/>
      <c r="LG77">
        <v>60</v>
      </c>
      <c r="LH77" t="str">
        <f t="shared" si="65"/>
        <v>FALSE</v>
      </c>
      <c r="LI77">
        <f>VLOOKUP($A77,'FuturesInfo (3)'!$A$2:$V$80,22)</f>
        <v>2</v>
      </c>
      <c r="LJ77" s="257"/>
      <c r="LK77">
        <f t="shared" si="93"/>
        <v>3</v>
      </c>
      <c r="LL77" s="139">
        <f>VLOOKUP($A77,'FuturesInfo (3)'!$A$2:$O$80,15)*LI77</f>
        <v>78920</v>
      </c>
      <c r="LM77" s="139">
        <f>VLOOKUP($A77,'FuturesInfo (3)'!$A$2:$O$80,15)*LK77</f>
        <v>118380</v>
      </c>
      <c r="LN77" s="200">
        <f t="shared" si="94"/>
        <v>0</v>
      </c>
      <c r="LO77" s="200">
        <f t="shared" si="95"/>
        <v>0</v>
      </c>
      <c r="LP77" s="200">
        <f t="shared" si="96"/>
        <v>0</v>
      </c>
      <c r="LQ77" s="200">
        <f t="shared" si="97"/>
        <v>0</v>
      </c>
      <c r="LR77" s="200">
        <f t="shared" si="108"/>
        <v>0</v>
      </c>
    </row>
    <row r="78" spans="1:330"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99"/>
        <v>-2</v>
      </c>
      <c r="BH78">
        <v>-1</v>
      </c>
      <c r="BI78">
        <v>1</v>
      </c>
      <c r="BJ78">
        <f t="shared" si="66"/>
        <v>0</v>
      </c>
      <c r="BK78" s="1">
        <v>3.6638983878799999E-3</v>
      </c>
      <c r="BL78" s="2">
        <v>10</v>
      </c>
      <c r="BM78">
        <v>60</v>
      </c>
      <c r="BN78" t="str">
        <f t="shared" si="100"/>
        <v>TRUE</v>
      </c>
      <c r="BO78">
        <f>VLOOKUP($A78,'FuturesInfo (3)'!$A$2:$V$80,22)</f>
        <v>2</v>
      </c>
      <c r="BP78">
        <f t="shared" si="122"/>
        <v>2</v>
      </c>
      <c r="BQ78" s="139">
        <f>VLOOKUP($A78,'FuturesInfo (3)'!$A$2:$O$80,15)*BP78</f>
        <v>157084.66776530581</v>
      </c>
      <c r="BR78" s="145">
        <f t="shared" si="67"/>
        <v>-575.54226098596939</v>
      </c>
      <c r="BT78">
        <f t="shared" si="68"/>
        <v>-1</v>
      </c>
      <c r="BU78">
        <v>1</v>
      </c>
      <c r="BV78">
        <v>-1</v>
      </c>
      <c r="BW78">
        <v>-1</v>
      </c>
      <c r="BX78">
        <f t="shared" ref="BX78:BX92" si="145">IF(BU78=BW78,1,0)</f>
        <v>0</v>
      </c>
      <c r="BY78">
        <f t="shared" ref="BY78:BY92" si="146">IF(BW78=BV78,1,0)</f>
        <v>1</v>
      </c>
      <c r="BZ78" s="188">
        <v>-9.0046239961099998E-3</v>
      </c>
      <c r="CA78" s="2">
        <v>10</v>
      </c>
      <c r="CB78">
        <v>60</v>
      </c>
      <c r="CC78" t="str">
        <f t="shared" ref="CC78:CC92" si="147">IF(BU78="","FALSE","TRUE")</f>
        <v>TRUE</v>
      </c>
      <c r="CD78">
        <f>VLOOKUP($A78,'FuturesInfo (3)'!$A$2:$V$80,22)</f>
        <v>2</v>
      </c>
      <c r="CE78">
        <f t="shared" ref="CE78:CF92" si="148">CD78</f>
        <v>2</v>
      </c>
      <c r="CF78">
        <f t="shared" si="148"/>
        <v>2</v>
      </c>
      <c r="CG78" s="139">
        <f>VLOOKUP($A78,'FuturesInfo (3)'!$A$2:$O$80,15)*CE78</f>
        <v>157084.66776530581</v>
      </c>
      <c r="CH78" s="145">
        <f t="shared" ref="CH78:CH92" si="149">IF(BX78=1,ABS(CG78*BZ78),-ABS(CG78*BZ78))</f>
        <v>-1414.4883687804397</v>
      </c>
      <c r="CI78" s="145">
        <f t="shared" si="69"/>
        <v>1414.4883687804397</v>
      </c>
      <c r="CK78">
        <f t="shared" ref="CK78:CK92" si="150">BU78</f>
        <v>1</v>
      </c>
      <c r="CL78">
        <v>-1</v>
      </c>
      <c r="CM78">
        <v>-1</v>
      </c>
      <c r="CN78">
        <v>1</v>
      </c>
      <c r="CO78">
        <f t="shared" si="101"/>
        <v>0</v>
      </c>
      <c r="CP78">
        <f t="shared" ref="CP78:CP92" si="151">IF(CN78=CM78,1,0)</f>
        <v>0</v>
      </c>
      <c r="CQ78" s="1">
        <v>4.0520628683700004E-3</v>
      </c>
      <c r="CR78" s="2">
        <v>10</v>
      </c>
      <c r="CS78">
        <v>60</v>
      </c>
      <c r="CT78" t="str">
        <f t="shared" ref="CT78:CT92" si="152">IF(CL78="","FALSE","TRUE")</f>
        <v>TRUE</v>
      </c>
      <c r="CU78">
        <f>VLOOKUP($A78,'FuturesInfo (3)'!$A$2:$V$80,22)</f>
        <v>2</v>
      </c>
      <c r="CV78">
        <f t="shared" ref="CV78:CV92" si="153">ROUND(IF(CL78=CM78,CU78*(1+$CV$95),CU78*(1-$CV$95)),0)</f>
        <v>3</v>
      </c>
      <c r="CW78">
        <f t="shared" si="70"/>
        <v>2</v>
      </c>
      <c r="CX78" s="139">
        <f>VLOOKUP($A78,'FuturesInfo (3)'!$A$2:$O$80,15)*CW78</f>
        <v>157084.66776530581</v>
      </c>
      <c r="CY78" s="200">
        <f t="shared" ref="CY78:CY92" si="154">IF(CO78=1,ABS(CX78*CQ78),-ABS(CX78*CQ78))</f>
        <v>-636.51694944203359</v>
      </c>
      <c r="CZ78" s="200">
        <f t="shared" si="72"/>
        <v>-636.51694944203359</v>
      </c>
      <c r="DB78">
        <f t="shared" ref="DB78:DB92" si="155">CL78</f>
        <v>-1</v>
      </c>
      <c r="DC78">
        <v>-1</v>
      </c>
      <c r="DD78">
        <v>-1</v>
      </c>
      <c r="DE78">
        <v>1</v>
      </c>
      <c r="DF78">
        <f t="shared" si="102"/>
        <v>0</v>
      </c>
      <c r="DG78">
        <f t="shared" ref="DG78:DG92" si="156">IF(DE78=DD78,1,0)</f>
        <v>0</v>
      </c>
      <c r="DH78" s="1">
        <v>3.1796502384699998E-3</v>
      </c>
      <c r="DI78" s="2">
        <v>10</v>
      </c>
      <c r="DJ78">
        <v>60</v>
      </c>
      <c r="DK78" t="str">
        <f t="shared" ref="DK78:DK92" si="157">IF(DC78="","FALSE","TRUE")</f>
        <v>TRUE</v>
      </c>
      <c r="DL78">
        <f>VLOOKUP($A78,'FuturesInfo (3)'!$A$2:$V$80,22)</f>
        <v>2</v>
      </c>
      <c r="DM78">
        <f t="shared" ref="DM78:DM92" si="158">ROUND(IF(DC78=DD78,DL78*(1+$CV$95),DL78*(1-$CV$95)),0)</f>
        <v>3</v>
      </c>
      <c r="DN78">
        <f t="shared" si="73"/>
        <v>2</v>
      </c>
      <c r="DO78" s="139">
        <f>VLOOKUP($A78,'FuturesInfo (3)'!$A$2:$O$80,15)*DN78</f>
        <v>157084.66776530581</v>
      </c>
      <c r="DP78" s="200">
        <f t="shared" ref="DP78:DP92" si="159">IF(DF78=1,ABS(DO78*DH78),-ABS(DO78*DH78))</f>
        <v>-499.47430131993531</v>
      </c>
      <c r="DQ78" s="200">
        <f t="shared" si="74"/>
        <v>-499.47430131993531</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f t="shared" si="75"/>
        <v>-1</v>
      </c>
      <c r="JU78" s="244">
        <v>-1</v>
      </c>
      <c r="JV78" s="218">
        <v>-1</v>
      </c>
      <c r="JW78" s="245">
        <v>14</v>
      </c>
      <c r="JX78">
        <f t="shared" si="105"/>
        <v>1</v>
      </c>
      <c r="JY78">
        <f t="shared" si="77"/>
        <v>-1</v>
      </c>
      <c r="JZ78" s="218"/>
      <c r="KA78">
        <f t="shared" si="103"/>
        <v>0</v>
      </c>
      <c r="KB78">
        <f t="shared" si="78"/>
        <v>0</v>
      </c>
      <c r="KC78">
        <f t="shared" si="79"/>
        <v>0</v>
      </c>
      <c r="KD78">
        <f t="shared" si="80"/>
        <v>0</v>
      </c>
      <c r="KE78" s="253"/>
      <c r="KF78" s="206">
        <v>42517</v>
      </c>
      <c r="KG78">
        <v>60</v>
      </c>
      <c r="KH78" t="str">
        <f t="shared" ref="KH78:KH92" si="160">IF(JU78="","FALSE","TRUE")</f>
        <v>TRUE</v>
      </c>
      <c r="KI78">
        <f>VLOOKUP($A78,'FuturesInfo (3)'!$A$2:$V$80,22)</f>
        <v>2</v>
      </c>
      <c r="KJ78" s="257">
        <v>2</v>
      </c>
      <c r="KK78">
        <f t="shared" si="81"/>
        <v>3</v>
      </c>
      <c r="KL78" s="139">
        <f>VLOOKUP($A78,'FuturesInfo (3)'!$A$2:$O$80,15)*KI78</f>
        <v>157084.66776530581</v>
      </c>
      <c r="KM78" s="139">
        <f>VLOOKUP($A78,'FuturesInfo (3)'!$A$2:$O$80,15)*KK78</f>
        <v>235627.00164795871</v>
      </c>
      <c r="KN78" s="200">
        <f t="shared" ref="KN78:KN92" si="161">IF(KA78=1,ABS(KL78*KE78),-ABS(KL78*KE78))</f>
        <v>0</v>
      </c>
      <c r="KO78" s="200">
        <f t="shared" si="83"/>
        <v>0</v>
      </c>
      <c r="KP78" s="200">
        <f t="shared" si="84"/>
        <v>0</v>
      </c>
      <c r="KQ78" s="200">
        <f t="shared" si="85"/>
        <v>0</v>
      </c>
      <c r="KR78" s="200">
        <f t="shared" si="107"/>
        <v>0</v>
      </c>
      <c r="KT78">
        <f t="shared" si="87"/>
        <v>-1</v>
      </c>
      <c r="KU78" s="244"/>
      <c r="KV78" s="218"/>
      <c r="KW78" s="245"/>
      <c r="KX78">
        <f t="shared" si="106"/>
        <v>0</v>
      </c>
      <c r="KY78">
        <f t="shared" si="89"/>
        <v>0</v>
      </c>
      <c r="KZ78" s="218"/>
      <c r="LA78">
        <f t="shared" si="104"/>
        <v>1</v>
      </c>
      <c r="LB78">
        <f t="shared" si="90"/>
        <v>1</v>
      </c>
      <c r="LC78">
        <f t="shared" si="91"/>
        <v>1</v>
      </c>
      <c r="LD78">
        <f t="shared" si="92"/>
        <v>1</v>
      </c>
      <c r="LE78" s="253"/>
      <c r="LF78" s="206"/>
      <c r="LG78">
        <v>60</v>
      </c>
      <c r="LH78" t="str">
        <f t="shared" ref="LH78:LH92" si="162">IF(KU78="","FALSE","TRUE")</f>
        <v>FALSE</v>
      </c>
      <c r="LI78">
        <f>VLOOKUP($A78,'FuturesInfo (3)'!$A$2:$V$80,22)</f>
        <v>2</v>
      </c>
      <c r="LJ78" s="257"/>
      <c r="LK78">
        <f t="shared" si="93"/>
        <v>3</v>
      </c>
      <c r="LL78" s="139">
        <f>VLOOKUP($A78,'FuturesInfo (3)'!$A$2:$O$80,15)*LI78</f>
        <v>157084.66776530581</v>
      </c>
      <c r="LM78" s="139">
        <f>VLOOKUP($A78,'FuturesInfo (3)'!$A$2:$O$80,15)*LK78</f>
        <v>235627.00164795871</v>
      </c>
      <c r="LN78" s="200">
        <f t="shared" si="94"/>
        <v>0</v>
      </c>
      <c r="LO78" s="200">
        <f t="shared" si="95"/>
        <v>0</v>
      </c>
      <c r="LP78" s="200">
        <f t="shared" si="96"/>
        <v>0</v>
      </c>
      <c r="LQ78" s="200">
        <f t="shared" si="97"/>
        <v>0</v>
      </c>
      <c r="LR78" s="200">
        <f t="shared" si="108"/>
        <v>0</v>
      </c>
    </row>
    <row r="79" spans="1:330"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99"/>
        <v>0</v>
      </c>
      <c r="BH79">
        <v>-1</v>
      </c>
      <c r="BI79">
        <v>1</v>
      </c>
      <c r="BJ79">
        <f t="shared" ref="BJ79:BJ92" si="163">IF(BH79=BI79,1,0)</f>
        <v>0</v>
      </c>
      <c r="BK79" s="1">
        <v>2.4201355275899998E-3</v>
      </c>
      <c r="BL79" s="2">
        <v>10</v>
      </c>
      <c r="BM79">
        <v>60</v>
      </c>
      <c r="BN79" t="str">
        <f t="shared" si="100"/>
        <v>TRUE</v>
      </c>
      <c r="BO79">
        <f>VLOOKUP($A79,'FuturesInfo (3)'!$A$2:$V$80,22)</f>
        <v>4</v>
      </c>
      <c r="BP79">
        <f t="shared" si="122"/>
        <v>4</v>
      </c>
      <c r="BQ79" s="139">
        <f>VLOOKUP($A79,'FuturesInfo (3)'!$A$2:$O$80,15)*BP79</f>
        <v>179382.35294117645</v>
      </c>
      <c r="BR79" s="145">
        <f t="shared" ref="BR79:BR92" si="164">IF(BJ79=1,ABS(BQ79*BK79),-ABS(BQ79*BK79))</f>
        <v>-434.12960537562964</v>
      </c>
      <c r="BT79">
        <f t="shared" ref="BT79:BT92" si="165">BH79</f>
        <v>-1</v>
      </c>
      <c r="BU79">
        <v>-1</v>
      </c>
      <c r="BV79">
        <v>-1</v>
      </c>
      <c r="BW79">
        <v>1</v>
      </c>
      <c r="BX79">
        <f t="shared" si="145"/>
        <v>0</v>
      </c>
      <c r="BY79">
        <f t="shared" si="146"/>
        <v>0</v>
      </c>
      <c r="BZ79" s="188">
        <v>5.6333494286199999E-3</v>
      </c>
      <c r="CA79" s="2">
        <v>10</v>
      </c>
      <c r="CB79">
        <v>60</v>
      </c>
      <c r="CC79" t="str">
        <f t="shared" si="147"/>
        <v>TRUE</v>
      </c>
      <c r="CD79">
        <f>VLOOKUP($A79,'FuturesInfo (3)'!$A$2:$V$80,22)</f>
        <v>4</v>
      </c>
      <c r="CE79">
        <f t="shared" si="148"/>
        <v>4</v>
      </c>
      <c r="CF79">
        <f t="shared" si="148"/>
        <v>4</v>
      </c>
      <c r="CG79" s="139">
        <f>VLOOKUP($A79,'FuturesInfo (3)'!$A$2:$O$80,15)*CE79</f>
        <v>179382.35294117645</v>
      </c>
      <c r="CH79" s="145">
        <f t="shared" si="149"/>
        <v>-1010.5234754456875</v>
      </c>
      <c r="CI79" s="145">
        <f t="shared" ref="CI79:CI92" si="166">IF(BY79=1,ABS(CG79*BZ79),-ABS(CG79*BZ79))</f>
        <v>-1010.5234754456875</v>
      </c>
      <c r="CK79">
        <f t="shared" si="150"/>
        <v>-1</v>
      </c>
      <c r="CL79">
        <v>1</v>
      </c>
      <c r="CM79">
        <v>-1</v>
      </c>
      <c r="CN79">
        <v>1</v>
      </c>
      <c r="CO79">
        <f t="shared" ref="CO79:CO92" si="167">IF(CL79=CN79,1,0)</f>
        <v>1</v>
      </c>
      <c r="CP79">
        <f t="shared" si="151"/>
        <v>0</v>
      </c>
      <c r="CQ79" s="1">
        <v>6.7221510883500001E-3</v>
      </c>
      <c r="CR79" s="2">
        <v>10</v>
      </c>
      <c r="CS79">
        <v>60</v>
      </c>
      <c r="CT79" t="str">
        <f t="shared" si="152"/>
        <v>TRUE</v>
      </c>
      <c r="CU79">
        <f>VLOOKUP($A79,'FuturesInfo (3)'!$A$2:$V$80,22)</f>
        <v>4</v>
      </c>
      <c r="CV79">
        <f t="shared" si="153"/>
        <v>3</v>
      </c>
      <c r="CW79">
        <f t="shared" ref="CW79:CW92" si="168">CU79</f>
        <v>4</v>
      </c>
      <c r="CX79" s="139">
        <f>VLOOKUP($A79,'FuturesInfo (3)'!$A$2:$O$80,15)*CW79</f>
        <v>179382.35294117645</v>
      </c>
      <c r="CY79" s="200">
        <f t="shared" si="154"/>
        <v>1205.8352790543131</v>
      </c>
      <c r="CZ79" s="200">
        <f t="shared" ref="CZ79:CZ92" si="169">IF(CP79=1,ABS(CX79*CQ79),-ABS(CX79*CQ79))</f>
        <v>-1205.8352790543131</v>
      </c>
      <c r="DB79">
        <f t="shared" si="155"/>
        <v>1</v>
      </c>
      <c r="DC79">
        <v>1</v>
      </c>
      <c r="DD79">
        <v>-1</v>
      </c>
      <c r="DE79">
        <v>1</v>
      </c>
      <c r="DF79">
        <f t="shared" si="102"/>
        <v>1</v>
      </c>
      <c r="DG79">
        <f t="shared" si="156"/>
        <v>0</v>
      </c>
      <c r="DH79" s="1">
        <v>8.1081081081099994E-3</v>
      </c>
      <c r="DI79" s="2">
        <v>10</v>
      </c>
      <c r="DJ79">
        <v>60</v>
      </c>
      <c r="DK79" t="str">
        <f t="shared" si="157"/>
        <v>TRUE</v>
      </c>
      <c r="DL79">
        <f>VLOOKUP($A79,'FuturesInfo (3)'!$A$2:$V$80,22)</f>
        <v>4</v>
      </c>
      <c r="DM79">
        <f t="shared" si="158"/>
        <v>3</v>
      </c>
      <c r="DN79">
        <f t="shared" ref="DN79:DN92" si="170">DL79</f>
        <v>4</v>
      </c>
      <c r="DO79" s="139">
        <f>VLOOKUP($A79,'FuturesInfo (3)'!$A$2:$O$80,15)*DN79</f>
        <v>179382.35294117645</v>
      </c>
      <c r="DP79" s="200">
        <f t="shared" si="159"/>
        <v>1454.4515103342023</v>
      </c>
      <c r="DQ79" s="200">
        <f t="shared" ref="DQ79:DQ92" si="171">IF(DG79=1,ABS(DO79*DH79),-ABS(DO79*DH79))</f>
        <v>-1454.4515103342023</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f t="shared" ref="JT79:JT92" si="172">IU79</f>
        <v>1</v>
      </c>
      <c r="JU79" s="244">
        <v>-1</v>
      </c>
      <c r="JV79" s="218">
        <v>-1</v>
      </c>
      <c r="JW79" s="245">
        <v>6</v>
      </c>
      <c r="JX79">
        <f t="shared" si="105"/>
        <v>1</v>
      </c>
      <c r="JY79">
        <f t="shared" ref="JY79:JY92" si="173">IF(JW79&lt;0,JV79*-1,JV79)</f>
        <v>-1</v>
      </c>
      <c r="JZ79" s="218"/>
      <c r="KA79">
        <f t="shared" si="103"/>
        <v>0</v>
      </c>
      <c r="KB79">
        <f t="shared" ref="KB79:KB92" si="174">IF(JZ79=JV79,1,0)</f>
        <v>0</v>
      </c>
      <c r="KC79">
        <f t="shared" ref="KC79:KC92" si="175">IF(JZ79=JX79,1,0)</f>
        <v>0</v>
      </c>
      <c r="KD79">
        <f t="shared" ref="KD79:KD92" si="176">IF(JZ79=JY79,1,0)</f>
        <v>0</v>
      </c>
      <c r="KE79" s="253"/>
      <c r="KF79" s="206">
        <v>42509</v>
      </c>
      <c r="KG79">
        <v>60</v>
      </c>
      <c r="KH79" t="str">
        <f t="shared" si="160"/>
        <v>TRUE</v>
      </c>
      <c r="KI79">
        <f>VLOOKUP($A79,'FuturesInfo (3)'!$A$2:$V$80,22)</f>
        <v>4</v>
      </c>
      <c r="KJ79" s="257">
        <v>2</v>
      </c>
      <c r="KK79">
        <f t="shared" ref="KK79:KK92" si="177">IF(KJ79=1,KI79,ROUND(KI79*(1+$IK$13),0))</f>
        <v>5</v>
      </c>
      <c r="KL79" s="139">
        <f>VLOOKUP($A79,'FuturesInfo (3)'!$A$2:$O$80,15)*KI79</f>
        <v>179382.35294117645</v>
      </c>
      <c r="KM79" s="139">
        <f>VLOOKUP($A79,'FuturesInfo (3)'!$A$2:$O$80,15)*KK79</f>
        <v>224227.94117647054</v>
      </c>
      <c r="KN79" s="200">
        <f t="shared" si="161"/>
        <v>0</v>
      </c>
      <c r="KO79" s="200">
        <f t="shared" ref="KO79:KO92" si="178">IF(KA79=1,ABS(KM79*KE79),-ABS(KM79*KE79))</f>
        <v>0</v>
      </c>
      <c r="KP79" s="200">
        <f t="shared" ref="KP79:KP92" si="179">IF(KB79=1,ABS(KL79*KE79),-ABS(KL79*KE79))</f>
        <v>0</v>
      </c>
      <c r="KQ79" s="200">
        <f t="shared" ref="KQ79:KQ92" si="180">IF(KC79=1,ABS(KL79*KE79),-ABS(KL79*KE79))</f>
        <v>0</v>
      </c>
      <c r="KR79" s="200">
        <f t="shared" si="107"/>
        <v>0</v>
      </c>
      <c r="KT79">
        <f t="shared" ref="KT79:KT92" si="181">JU79</f>
        <v>-1</v>
      </c>
      <c r="KU79" s="244"/>
      <c r="KV79" s="218"/>
      <c r="KW79" s="245"/>
      <c r="KX79">
        <f t="shared" si="106"/>
        <v>0</v>
      </c>
      <c r="KY79">
        <f t="shared" ref="KY79:KY92" si="182">IF(KW79&lt;0,KV79*-1,KV79)</f>
        <v>0</v>
      </c>
      <c r="KZ79" s="218"/>
      <c r="LA79">
        <f t="shared" si="104"/>
        <v>1</v>
      </c>
      <c r="LB79">
        <f t="shared" ref="LB79:LB92" si="183">IF(KZ79=KV79,1,0)</f>
        <v>1</v>
      </c>
      <c r="LC79">
        <f t="shared" ref="LC79:LC92" si="184">IF(KZ79=KX79,1,0)</f>
        <v>1</v>
      </c>
      <c r="LD79">
        <f t="shared" ref="LD79:LD92" si="185">IF(KZ79=KY79,1,0)</f>
        <v>1</v>
      </c>
      <c r="LE79" s="253"/>
      <c r="LF79" s="206"/>
      <c r="LG79">
        <v>60</v>
      </c>
      <c r="LH79" t="str">
        <f t="shared" si="162"/>
        <v>FALSE</v>
      </c>
      <c r="LI79">
        <f>VLOOKUP($A79,'FuturesInfo (3)'!$A$2:$V$80,22)</f>
        <v>4</v>
      </c>
      <c r="LJ79" s="257"/>
      <c r="LK79">
        <f t="shared" ref="LK79:LK92" si="186">IF(LJ79=1,LI79,ROUND(LI79*(1+$IK$13),0))</f>
        <v>5</v>
      </c>
      <c r="LL79" s="139">
        <f>VLOOKUP($A79,'FuturesInfo (3)'!$A$2:$O$80,15)*LI79</f>
        <v>179382.35294117645</v>
      </c>
      <c r="LM79" s="139">
        <f>VLOOKUP($A79,'FuturesInfo (3)'!$A$2:$O$80,15)*LK79</f>
        <v>224227.94117647054</v>
      </c>
      <c r="LN79" s="200">
        <f t="shared" ref="LN79:LN92" si="187">IF(LA79=1,ABS(LL79*LE79),-ABS(LL79*LE79))</f>
        <v>0</v>
      </c>
      <c r="LO79" s="200">
        <f t="shared" ref="LO79:LO92" si="188">IF(LA79=1,ABS(LM79*LE79),-ABS(LM79*LE79))</f>
        <v>0</v>
      </c>
      <c r="LP79" s="200">
        <f t="shared" ref="LP79:LP92" si="189">IF(LB79=1,ABS(LL79*LE79),-ABS(LL79*LE79))</f>
        <v>0</v>
      </c>
      <c r="LQ79" s="200">
        <f t="shared" ref="LQ79:LQ92" si="190">IF(LC79=1,ABS(LL79*LE79),-ABS(LL79*LE79))</f>
        <v>0</v>
      </c>
      <c r="LR79" s="200">
        <f t="shared" si="108"/>
        <v>0</v>
      </c>
    </row>
    <row r="80" spans="1:330"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191">-AX80+BH80</f>
        <v>0</v>
      </c>
      <c r="BH80">
        <v>1</v>
      </c>
      <c r="BI80">
        <v>-1</v>
      </c>
      <c r="BJ80">
        <f t="shared" si="163"/>
        <v>0</v>
      </c>
      <c r="BK80" s="1">
        <v>-9.5328884652100005E-4</v>
      </c>
      <c r="BL80" s="2">
        <v>10</v>
      </c>
      <c r="BM80">
        <v>60</v>
      </c>
      <c r="BN80" t="str">
        <f t="shared" ref="BN80:BN92" si="192">IF(BH80="","FALSE","TRUE")</f>
        <v>TRUE</v>
      </c>
      <c r="BO80">
        <f>VLOOKUP($A80,'FuturesInfo (3)'!$A$2:$V$80,22)</f>
        <v>4</v>
      </c>
      <c r="BP80">
        <f t="shared" si="122"/>
        <v>4</v>
      </c>
      <c r="BQ80" s="139">
        <f>VLOOKUP($A80,'FuturesInfo (3)'!$A$2:$O$80,15)*BP80</f>
        <v>124400</v>
      </c>
      <c r="BR80" s="145">
        <f t="shared" si="164"/>
        <v>-118.58913250721241</v>
      </c>
      <c r="BT80">
        <f t="shared" si="165"/>
        <v>1</v>
      </c>
      <c r="BU80">
        <v>1</v>
      </c>
      <c r="BV80">
        <v>1</v>
      </c>
      <c r="BW80">
        <v>1</v>
      </c>
      <c r="BX80">
        <f t="shared" si="145"/>
        <v>1</v>
      </c>
      <c r="BY80">
        <f t="shared" si="146"/>
        <v>1</v>
      </c>
      <c r="BZ80" s="188">
        <v>5.0890585241700004E-3</v>
      </c>
      <c r="CA80" s="2">
        <v>10</v>
      </c>
      <c r="CB80">
        <v>60</v>
      </c>
      <c r="CC80" t="str">
        <f t="shared" si="147"/>
        <v>TRUE</v>
      </c>
      <c r="CD80">
        <f>VLOOKUP($A80,'FuturesInfo (3)'!$A$2:$V$80,22)</f>
        <v>4</v>
      </c>
      <c r="CE80">
        <f t="shared" si="148"/>
        <v>4</v>
      </c>
      <c r="CF80">
        <f t="shared" si="148"/>
        <v>4</v>
      </c>
      <c r="CG80" s="139">
        <f>VLOOKUP($A80,'FuturesInfo (3)'!$A$2:$O$80,15)*CE80</f>
        <v>124400</v>
      </c>
      <c r="CH80" s="145">
        <f t="shared" si="149"/>
        <v>633.078880406748</v>
      </c>
      <c r="CI80" s="145">
        <f t="shared" si="166"/>
        <v>633.078880406748</v>
      </c>
      <c r="CK80">
        <f t="shared" si="150"/>
        <v>1</v>
      </c>
      <c r="CL80">
        <v>1</v>
      </c>
      <c r="CM80">
        <v>1</v>
      </c>
      <c r="CN80">
        <v>-1</v>
      </c>
      <c r="CO80">
        <f t="shared" si="167"/>
        <v>0</v>
      </c>
      <c r="CP80">
        <f t="shared" si="151"/>
        <v>0</v>
      </c>
      <c r="CQ80" s="1">
        <v>-1.89873417722E-3</v>
      </c>
      <c r="CR80" s="2">
        <v>20</v>
      </c>
      <c r="CS80">
        <v>60</v>
      </c>
      <c r="CT80" t="str">
        <f t="shared" si="152"/>
        <v>TRUE</v>
      </c>
      <c r="CU80">
        <f>VLOOKUP($A80,'FuturesInfo (3)'!$A$2:$V$80,22)</f>
        <v>4</v>
      </c>
      <c r="CV80">
        <f t="shared" si="153"/>
        <v>5</v>
      </c>
      <c r="CW80">
        <f t="shared" si="168"/>
        <v>4</v>
      </c>
      <c r="CX80" s="139">
        <f>VLOOKUP($A80,'FuturesInfo (3)'!$A$2:$O$80,15)*CW80</f>
        <v>124400</v>
      </c>
      <c r="CY80" s="200">
        <f t="shared" si="154"/>
        <v>-236.20253164616798</v>
      </c>
      <c r="CZ80" s="200">
        <f t="shared" si="169"/>
        <v>-236.20253164616798</v>
      </c>
      <c r="DB80">
        <f t="shared" si="155"/>
        <v>1</v>
      </c>
      <c r="DC80">
        <v>1</v>
      </c>
      <c r="DD80">
        <v>-1</v>
      </c>
      <c r="DE80">
        <v>1</v>
      </c>
      <c r="DF80">
        <f t="shared" si="102"/>
        <v>1</v>
      </c>
      <c r="DG80">
        <f t="shared" si="156"/>
        <v>0</v>
      </c>
      <c r="DH80" s="1">
        <v>1.2682308180100001E-2</v>
      </c>
      <c r="DI80" s="2">
        <v>20</v>
      </c>
      <c r="DJ80">
        <v>60</v>
      </c>
      <c r="DK80" t="str">
        <f t="shared" si="157"/>
        <v>TRUE</v>
      </c>
      <c r="DL80">
        <f>VLOOKUP($A80,'FuturesInfo (3)'!$A$2:$V$80,22)</f>
        <v>4</v>
      </c>
      <c r="DM80">
        <f t="shared" si="158"/>
        <v>3</v>
      </c>
      <c r="DN80">
        <f t="shared" si="170"/>
        <v>4</v>
      </c>
      <c r="DO80" s="139">
        <f>VLOOKUP($A80,'FuturesInfo (3)'!$A$2:$O$80,15)*DN80</f>
        <v>124400</v>
      </c>
      <c r="DP80" s="200">
        <f t="shared" si="159"/>
        <v>1577.67913760444</v>
      </c>
      <c r="DQ80" s="200">
        <f t="shared" si="171"/>
        <v>-1577.67913760444</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f t="shared" si="172"/>
        <v>1</v>
      </c>
      <c r="JU80" s="244">
        <v>1</v>
      </c>
      <c r="JV80" s="218">
        <v>1</v>
      </c>
      <c r="JW80" s="245">
        <v>-22</v>
      </c>
      <c r="JX80">
        <f t="shared" si="105"/>
        <v>-1</v>
      </c>
      <c r="JY80">
        <f t="shared" si="173"/>
        <v>-1</v>
      </c>
      <c r="JZ80" s="218"/>
      <c r="KA80">
        <f t="shared" si="103"/>
        <v>0</v>
      </c>
      <c r="KB80">
        <f t="shared" si="174"/>
        <v>0</v>
      </c>
      <c r="KC80">
        <f t="shared" si="175"/>
        <v>0</v>
      </c>
      <c r="KD80">
        <f t="shared" si="176"/>
        <v>0</v>
      </c>
      <c r="KE80" s="253"/>
      <c r="KF80" s="206">
        <v>42503</v>
      </c>
      <c r="KG80">
        <v>60</v>
      </c>
      <c r="KH80" t="str">
        <f t="shared" si="160"/>
        <v>TRUE</v>
      </c>
      <c r="KI80">
        <f>VLOOKUP($A80,'FuturesInfo (3)'!$A$2:$V$80,22)</f>
        <v>4</v>
      </c>
      <c r="KJ80" s="257">
        <v>1</v>
      </c>
      <c r="KK80">
        <f t="shared" si="177"/>
        <v>4</v>
      </c>
      <c r="KL80" s="139">
        <f>VLOOKUP($A80,'FuturesInfo (3)'!$A$2:$O$80,15)*KI80</f>
        <v>124400</v>
      </c>
      <c r="KM80" s="139">
        <f>VLOOKUP($A80,'FuturesInfo (3)'!$A$2:$O$80,15)*KK80</f>
        <v>124400</v>
      </c>
      <c r="KN80" s="200">
        <f t="shared" si="161"/>
        <v>0</v>
      </c>
      <c r="KO80" s="200">
        <f t="shared" si="178"/>
        <v>0</v>
      </c>
      <c r="KP80" s="200">
        <f t="shared" si="179"/>
        <v>0</v>
      </c>
      <c r="KQ80" s="200">
        <f t="shared" si="180"/>
        <v>0</v>
      </c>
      <c r="KR80" s="200">
        <f t="shared" si="107"/>
        <v>0</v>
      </c>
      <c r="KT80">
        <f t="shared" si="181"/>
        <v>1</v>
      </c>
      <c r="KU80" s="244"/>
      <c r="KV80" s="218"/>
      <c r="KW80" s="245"/>
      <c r="KX80">
        <f t="shared" si="106"/>
        <v>0</v>
      </c>
      <c r="KY80">
        <f t="shared" si="182"/>
        <v>0</v>
      </c>
      <c r="KZ80" s="218"/>
      <c r="LA80">
        <f t="shared" si="104"/>
        <v>1</v>
      </c>
      <c r="LB80">
        <f t="shared" si="183"/>
        <v>1</v>
      </c>
      <c r="LC80">
        <f t="shared" si="184"/>
        <v>1</v>
      </c>
      <c r="LD80">
        <f t="shared" si="185"/>
        <v>1</v>
      </c>
      <c r="LE80" s="253"/>
      <c r="LF80" s="206"/>
      <c r="LG80">
        <v>60</v>
      </c>
      <c r="LH80" t="str">
        <f t="shared" si="162"/>
        <v>FALSE</v>
      </c>
      <c r="LI80">
        <f>VLOOKUP($A80,'FuturesInfo (3)'!$A$2:$V$80,22)</f>
        <v>4</v>
      </c>
      <c r="LJ80" s="257"/>
      <c r="LK80">
        <f t="shared" si="186"/>
        <v>5</v>
      </c>
      <c r="LL80" s="139">
        <f>VLOOKUP($A80,'FuturesInfo (3)'!$A$2:$O$80,15)*LI80</f>
        <v>124400</v>
      </c>
      <c r="LM80" s="139">
        <f>VLOOKUP($A80,'FuturesInfo (3)'!$A$2:$O$80,15)*LK80</f>
        <v>155500</v>
      </c>
      <c r="LN80" s="200">
        <f t="shared" si="187"/>
        <v>0</v>
      </c>
      <c r="LO80" s="200">
        <f t="shared" si="188"/>
        <v>0</v>
      </c>
      <c r="LP80" s="200">
        <f t="shared" si="189"/>
        <v>0</v>
      </c>
      <c r="LQ80" s="200">
        <f t="shared" si="190"/>
        <v>0</v>
      </c>
      <c r="LR80" s="200">
        <f t="shared" si="108"/>
        <v>0</v>
      </c>
    </row>
    <row r="81" spans="1:330"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191"/>
        <v>0</v>
      </c>
      <c r="BH81">
        <v>-1</v>
      </c>
      <c r="BI81">
        <v>1</v>
      </c>
      <c r="BJ81">
        <f t="shared" si="163"/>
        <v>0</v>
      </c>
      <c r="BK81" s="1">
        <v>1.6523463317900001E-3</v>
      </c>
      <c r="BL81" s="2">
        <v>10</v>
      </c>
      <c r="BM81">
        <v>60</v>
      </c>
      <c r="BN81" t="str">
        <f t="shared" si="192"/>
        <v>TRUE</v>
      </c>
      <c r="BO81">
        <f>VLOOKUP($A81,'FuturesInfo (3)'!$A$2:$V$80,22)</f>
        <v>4</v>
      </c>
      <c r="BP81">
        <f t="shared" si="122"/>
        <v>4</v>
      </c>
      <c r="BQ81" s="139">
        <f>VLOOKUP($A81,'FuturesInfo (3)'!$A$2:$O$80,15)*BP81</f>
        <v>126203.78039999999</v>
      </c>
      <c r="BR81" s="145">
        <f t="shared" si="164"/>
        <v>-208.5323536019707</v>
      </c>
      <c r="BT81">
        <f t="shared" si="165"/>
        <v>-1</v>
      </c>
      <c r="BU81">
        <v>-1</v>
      </c>
      <c r="BV81">
        <v>-1</v>
      </c>
      <c r="BW81">
        <v>-1</v>
      </c>
      <c r="BX81">
        <f t="shared" si="145"/>
        <v>1</v>
      </c>
      <c r="BY81">
        <f t="shared" si="146"/>
        <v>1</v>
      </c>
      <c r="BZ81" s="188">
        <v>-1.3856812933E-2</v>
      </c>
      <c r="CA81" s="2">
        <v>10</v>
      </c>
      <c r="CB81">
        <v>60</v>
      </c>
      <c r="CC81" t="str">
        <f t="shared" si="147"/>
        <v>TRUE</v>
      </c>
      <c r="CD81">
        <f>VLOOKUP($A81,'FuturesInfo (3)'!$A$2:$V$80,22)</f>
        <v>4</v>
      </c>
      <c r="CE81">
        <f t="shared" si="148"/>
        <v>4</v>
      </c>
      <c r="CF81">
        <f t="shared" si="148"/>
        <v>4</v>
      </c>
      <c r="CG81" s="139">
        <f>VLOOKUP($A81,'FuturesInfo (3)'!$A$2:$O$80,15)*CE81</f>
        <v>126203.78039999999</v>
      </c>
      <c r="CH81" s="145">
        <f t="shared" si="149"/>
        <v>1748.7821764402117</v>
      </c>
      <c r="CI81" s="145">
        <f t="shared" si="166"/>
        <v>1748.7821764402117</v>
      </c>
      <c r="CK81">
        <f t="shared" si="150"/>
        <v>-1</v>
      </c>
      <c r="CL81">
        <v>-1</v>
      </c>
      <c r="CM81">
        <v>-1</v>
      </c>
      <c r="CN81">
        <v>1</v>
      </c>
      <c r="CO81">
        <f t="shared" si="167"/>
        <v>0</v>
      </c>
      <c r="CP81">
        <f t="shared" si="151"/>
        <v>0</v>
      </c>
      <c r="CQ81" s="1">
        <v>4.0147206423599997E-3</v>
      </c>
      <c r="CR81" s="2">
        <v>10</v>
      </c>
      <c r="CS81">
        <v>60</v>
      </c>
      <c r="CT81" t="str">
        <f t="shared" si="152"/>
        <v>TRUE</v>
      </c>
      <c r="CU81">
        <f>VLOOKUP($A81,'FuturesInfo (3)'!$A$2:$V$80,22)</f>
        <v>4</v>
      </c>
      <c r="CV81">
        <f t="shared" si="153"/>
        <v>5</v>
      </c>
      <c r="CW81">
        <f t="shared" si="168"/>
        <v>4</v>
      </c>
      <c r="CX81" s="139">
        <f>VLOOKUP($A81,'FuturesInfo (3)'!$A$2:$O$80,15)*CW81</f>
        <v>126203.78039999999</v>
      </c>
      <c r="CY81" s="200">
        <f t="shared" si="154"/>
        <v>-506.67292231574828</v>
      </c>
      <c r="CZ81" s="200">
        <f t="shared" si="169"/>
        <v>-506.67292231574828</v>
      </c>
      <c r="DB81">
        <f t="shared" si="155"/>
        <v>-1</v>
      </c>
      <c r="DC81">
        <v>1</v>
      </c>
      <c r="DD81">
        <v>-1</v>
      </c>
      <c r="DE81">
        <v>1</v>
      </c>
      <c r="DF81">
        <f t="shared" ref="DF81:DF92" si="193">IF(DC81=DE81,1,0)</f>
        <v>1</v>
      </c>
      <c r="DG81">
        <f t="shared" si="156"/>
        <v>0</v>
      </c>
      <c r="DH81" s="1">
        <v>1.26624458514E-2</v>
      </c>
      <c r="DI81" s="2">
        <v>10</v>
      </c>
      <c r="DJ81">
        <v>60</v>
      </c>
      <c r="DK81" t="str">
        <f t="shared" si="157"/>
        <v>TRUE</v>
      </c>
      <c r="DL81">
        <f>VLOOKUP($A81,'FuturesInfo (3)'!$A$2:$V$80,22)</f>
        <v>4</v>
      </c>
      <c r="DM81">
        <f t="shared" si="158"/>
        <v>3</v>
      </c>
      <c r="DN81">
        <f t="shared" si="170"/>
        <v>4</v>
      </c>
      <c r="DO81" s="139">
        <f>VLOOKUP($A81,'FuturesInfo (3)'!$A$2:$O$80,15)*DN81</f>
        <v>126203.78039999999</v>
      </c>
      <c r="DP81" s="200">
        <f t="shared" si="159"/>
        <v>1598.0485355569765</v>
      </c>
      <c r="DQ81" s="200">
        <f t="shared" si="171"/>
        <v>-1598.0485355569765</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f t="shared" si="172"/>
        <v>1</v>
      </c>
      <c r="JU81" s="244">
        <v>-1</v>
      </c>
      <c r="JV81" s="218">
        <v>1</v>
      </c>
      <c r="JW81" s="245">
        <v>12</v>
      </c>
      <c r="JX81">
        <f t="shared" si="105"/>
        <v>-1</v>
      </c>
      <c r="JY81">
        <f t="shared" si="173"/>
        <v>1</v>
      </c>
      <c r="JZ81" s="218"/>
      <c r="KA81">
        <f t="shared" ref="KA81:KA92" si="194">IF(JU81=JZ81,1,0)</f>
        <v>0</v>
      </c>
      <c r="KB81">
        <f t="shared" si="174"/>
        <v>0</v>
      </c>
      <c r="KC81">
        <f t="shared" si="175"/>
        <v>0</v>
      </c>
      <c r="KD81">
        <f t="shared" si="176"/>
        <v>0</v>
      </c>
      <c r="KE81" s="253"/>
      <c r="KF81" s="206">
        <v>42513</v>
      </c>
      <c r="KG81">
        <v>60</v>
      </c>
      <c r="KH81" t="str">
        <f t="shared" si="160"/>
        <v>TRUE</v>
      </c>
      <c r="KI81">
        <f>VLOOKUP($A81,'FuturesInfo (3)'!$A$2:$V$80,22)</f>
        <v>4</v>
      </c>
      <c r="KJ81" s="257">
        <v>2</v>
      </c>
      <c r="KK81">
        <f t="shared" si="177"/>
        <v>5</v>
      </c>
      <c r="KL81" s="139">
        <f>VLOOKUP($A81,'FuturesInfo (3)'!$A$2:$O$80,15)*KI81</f>
        <v>126203.78039999999</v>
      </c>
      <c r="KM81" s="139">
        <f>VLOOKUP($A81,'FuturesInfo (3)'!$A$2:$O$80,15)*KK81</f>
        <v>157754.7255</v>
      </c>
      <c r="KN81" s="200">
        <f t="shared" si="161"/>
        <v>0</v>
      </c>
      <c r="KO81" s="200">
        <f t="shared" si="178"/>
        <v>0</v>
      </c>
      <c r="KP81" s="200">
        <f t="shared" si="179"/>
        <v>0</v>
      </c>
      <c r="KQ81" s="200">
        <f t="shared" si="180"/>
        <v>0</v>
      </c>
      <c r="KR81" s="200">
        <f t="shared" si="107"/>
        <v>0</v>
      </c>
      <c r="KT81">
        <f t="shared" si="181"/>
        <v>-1</v>
      </c>
      <c r="KU81" s="244"/>
      <c r="KV81" s="218"/>
      <c r="KW81" s="245"/>
      <c r="KX81">
        <f t="shared" si="106"/>
        <v>0</v>
      </c>
      <c r="KY81">
        <f t="shared" si="182"/>
        <v>0</v>
      </c>
      <c r="KZ81" s="218"/>
      <c r="LA81">
        <f t="shared" ref="LA81:LA92" si="195">IF(KU81=KZ81,1,0)</f>
        <v>1</v>
      </c>
      <c r="LB81">
        <f t="shared" si="183"/>
        <v>1</v>
      </c>
      <c r="LC81">
        <f t="shared" si="184"/>
        <v>1</v>
      </c>
      <c r="LD81">
        <f t="shared" si="185"/>
        <v>1</v>
      </c>
      <c r="LE81" s="253"/>
      <c r="LF81" s="206"/>
      <c r="LG81">
        <v>60</v>
      </c>
      <c r="LH81" t="str">
        <f t="shared" si="162"/>
        <v>FALSE</v>
      </c>
      <c r="LI81">
        <f>VLOOKUP($A81,'FuturesInfo (3)'!$A$2:$V$80,22)</f>
        <v>4</v>
      </c>
      <c r="LJ81" s="257"/>
      <c r="LK81">
        <f t="shared" si="186"/>
        <v>5</v>
      </c>
      <c r="LL81" s="139">
        <f>VLOOKUP($A81,'FuturesInfo (3)'!$A$2:$O$80,15)*LI81</f>
        <v>126203.78039999999</v>
      </c>
      <c r="LM81" s="139">
        <f>VLOOKUP($A81,'FuturesInfo (3)'!$A$2:$O$80,15)*LK81</f>
        <v>157754.7255</v>
      </c>
      <c r="LN81" s="200">
        <f t="shared" si="187"/>
        <v>0</v>
      </c>
      <c r="LO81" s="200">
        <f t="shared" si="188"/>
        <v>0</v>
      </c>
      <c r="LP81" s="200">
        <f t="shared" si="189"/>
        <v>0</v>
      </c>
      <c r="LQ81" s="200">
        <f t="shared" si="190"/>
        <v>0</v>
      </c>
      <c r="LR81" s="200">
        <f t="shared" si="108"/>
        <v>0</v>
      </c>
    </row>
    <row r="82" spans="1:330"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191"/>
        <v>0</v>
      </c>
      <c r="BH82">
        <v>1</v>
      </c>
      <c r="BI82">
        <v>1</v>
      </c>
      <c r="BJ82">
        <f t="shared" si="163"/>
        <v>1</v>
      </c>
      <c r="BK82" s="1">
        <v>8.2651743435200008E-3</v>
      </c>
      <c r="BL82" s="2">
        <v>10</v>
      </c>
      <c r="BM82">
        <v>60</v>
      </c>
      <c r="BN82" t="str">
        <f t="shared" si="192"/>
        <v>TRUE</v>
      </c>
      <c r="BO82">
        <f>VLOOKUP($A82,'FuturesInfo (3)'!$A$2:$V$80,22)</f>
        <v>2</v>
      </c>
      <c r="BP82">
        <f t="shared" si="122"/>
        <v>2</v>
      </c>
      <c r="BQ82" s="139">
        <f>VLOOKUP($A82,'FuturesInfo (3)'!$A$2:$O$80,15)*BP82</f>
        <v>229000</v>
      </c>
      <c r="BR82" s="145">
        <f t="shared" si="164"/>
        <v>1892.7249246660801</v>
      </c>
      <c r="BT82">
        <f t="shared" si="165"/>
        <v>1</v>
      </c>
      <c r="BU82">
        <v>1</v>
      </c>
      <c r="BV82">
        <v>-1</v>
      </c>
      <c r="BW82">
        <v>-1</v>
      </c>
      <c r="BX82">
        <f t="shared" si="145"/>
        <v>0</v>
      </c>
      <c r="BY82">
        <f t="shared" si="146"/>
        <v>1</v>
      </c>
      <c r="BZ82" s="188">
        <v>-7.7704722056199998E-3</v>
      </c>
      <c r="CA82" s="2">
        <v>10</v>
      </c>
      <c r="CB82">
        <v>60</v>
      </c>
      <c r="CC82" t="str">
        <f t="shared" si="147"/>
        <v>TRUE</v>
      </c>
      <c r="CD82">
        <f>VLOOKUP($A82,'FuturesInfo (3)'!$A$2:$V$80,22)</f>
        <v>2</v>
      </c>
      <c r="CE82">
        <f t="shared" si="148"/>
        <v>2</v>
      </c>
      <c r="CF82">
        <f t="shared" si="148"/>
        <v>2</v>
      </c>
      <c r="CG82" s="139">
        <f>VLOOKUP($A82,'FuturesInfo (3)'!$A$2:$O$80,15)*CE82</f>
        <v>229000</v>
      </c>
      <c r="CH82" s="145">
        <f t="shared" si="149"/>
        <v>-1779.4381350869799</v>
      </c>
      <c r="CI82" s="145">
        <f t="shared" si="166"/>
        <v>1779.4381350869799</v>
      </c>
      <c r="CK82">
        <f t="shared" si="150"/>
        <v>1</v>
      </c>
      <c r="CL82">
        <v>1</v>
      </c>
      <c r="CM82">
        <v>-1</v>
      </c>
      <c r="CN82">
        <v>1</v>
      </c>
      <c r="CO82">
        <f t="shared" si="167"/>
        <v>1</v>
      </c>
      <c r="CP82">
        <f t="shared" si="151"/>
        <v>0</v>
      </c>
      <c r="CQ82" s="1">
        <v>1.23063683305E-2</v>
      </c>
      <c r="CR82" s="2">
        <v>10</v>
      </c>
      <c r="CS82">
        <v>60</v>
      </c>
      <c r="CT82" t="str">
        <f t="shared" si="152"/>
        <v>TRUE</v>
      </c>
      <c r="CU82">
        <f>VLOOKUP($A82,'FuturesInfo (3)'!$A$2:$V$80,22)</f>
        <v>2</v>
      </c>
      <c r="CV82">
        <f t="shared" si="153"/>
        <v>2</v>
      </c>
      <c r="CW82">
        <f t="shared" si="168"/>
        <v>2</v>
      </c>
      <c r="CX82" s="139">
        <f>VLOOKUP($A82,'FuturesInfo (3)'!$A$2:$O$80,15)*CW82</f>
        <v>229000</v>
      </c>
      <c r="CY82" s="200">
        <f t="shared" si="154"/>
        <v>2818.1583476845003</v>
      </c>
      <c r="CZ82" s="200">
        <f t="shared" si="169"/>
        <v>-2818.1583476845003</v>
      </c>
      <c r="DB82">
        <f t="shared" si="155"/>
        <v>1</v>
      </c>
      <c r="DC82">
        <v>1</v>
      </c>
      <c r="DD82">
        <v>-1</v>
      </c>
      <c r="DE82">
        <v>1</v>
      </c>
      <c r="DF82">
        <f t="shared" si="193"/>
        <v>1</v>
      </c>
      <c r="DG82">
        <f t="shared" si="156"/>
        <v>0</v>
      </c>
      <c r="DH82" s="1">
        <v>2.63538213041E-3</v>
      </c>
      <c r="DI82" s="2">
        <v>10</v>
      </c>
      <c r="DJ82">
        <v>60</v>
      </c>
      <c r="DK82" t="str">
        <f t="shared" si="157"/>
        <v>TRUE</v>
      </c>
      <c r="DL82">
        <f>VLOOKUP($A82,'FuturesInfo (3)'!$A$2:$V$80,22)</f>
        <v>2</v>
      </c>
      <c r="DM82">
        <f t="shared" si="158"/>
        <v>2</v>
      </c>
      <c r="DN82">
        <f t="shared" si="170"/>
        <v>2</v>
      </c>
      <c r="DO82" s="139">
        <f>VLOOKUP($A82,'FuturesInfo (3)'!$A$2:$O$80,15)*DN82</f>
        <v>229000</v>
      </c>
      <c r="DP82" s="200">
        <f t="shared" si="159"/>
        <v>603.50250786388995</v>
      </c>
      <c r="DQ82" s="200">
        <f t="shared" si="171"/>
        <v>-603.50250786388995</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f t="shared" si="172"/>
        <v>1</v>
      </c>
      <c r="JU82" s="244">
        <v>-1</v>
      </c>
      <c r="JV82" s="218">
        <v>1</v>
      </c>
      <c r="JW82" s="245">
        <v>-13</v>
      </c>
      <c r="JX82">
        <f t="shared" si="105"/>
        <v>-1</v>
      </c>
      <c r="JY82">
        <f t="shared" si="173"/>
        <v>-1</v>
      </c>
      <c r="JZ82" s="218"/>
      <c r="KA82">
        <f t="shared" si="194"/>
        <v>0</v>
      </c>
      <c r="KB82">
        <f t="shared" si="174"/>
        <v>0</v>
      </c>
      <c r="KC82">
        <f t="shared" si="175"/>
        <v>0</v>
      </c>
      <c r="KD82">
        <f t="shared" si="176"/>
        <v>0</v>
      </c>
      <c r="KE82" s="253"/>
      <c r="KF82" s="206">
        <v>42509</v>
      </c>
      <c r="KG82">
        <v>60</v>
      </c>
      <c r="KH82" t="str">
        <f t="shared" si="160"/>
        <v>TRUE</v>
      </c>
      <c r="KI82">
        <f>VLOOKUP($A82,'FuturesInfo (3)'!$A$2:$V$80,22)</f>
        <v>2</v>
      </c>
      <c r="KJ82" s="257">
        <v>1</v>
      </c>
      <c r="KK82">
        <f t="shared" si="177"/>
        <v>2</v>
      </c>
      <c r="KL82" s="139">
        <f>VLOOKUP($A82,'FuturesInfo (3)'!$A$2:$O$80,15)*KI82</f>
        <v>229000</v>
      </c>
      <c r="KM82" s="139">
        <f>VLOOKUP($A82,'FuturesInfo (3)'!$A$2:$O$80,15)*KK82</f>
        <v>229000</v>
      </c>
      <c r="KN82" s="200">
        <f t="shared" si="161"/>
        <v>0</v>
      </c>
      <c r="KO82" s="200">
        <f t="shared" si="178"/>
        <v>0</v>
      </c>
      <c r="KP82" s="200">
        <f t="shared" si="179"/>
        <v>0</v>
      </c>
      <c r="KQ82" s="200">
        <f t="shared" si="180"/>
        <v>0</v>
      </c>
      <c r="KR82" s="200">
        <f t="shared" si="107"/>
        <v>0</v>
      </c>
      <c r="KT82">
        <f t="shared" si="181"/>
        <v>-1</v>
      </c>
      <c r="KU82" s="244"/>
      <c r="KV82" s="218"/>
      <c r="KW82" s="245"/>
      <c r="KX82">
        <f t="shared" si="106"/>
        <v>0</v>
      </c>
      <c r="KY82">
        <f t="shared" si="182"/>
        <v>0</v>
      </c>
      <c r="KZ82" s="218"/>
      <c r="LA82">
        <f t="shared" si="195"/>
        <v>1</v>
      </c>
      <c r="LB82">
        <f t="shared" si="183"/>
        <v>1</v>
      </c>
      <c r="LC82">
        <f t="shared" si="184"/>
        <v>1</v>
      </c>
      <c r="LD82">
        <f t="shared" si="185"/>
        <v>1</v>
      </c>
      <c r="LE82" s="253"/>
      <c r="LF82" s="206"/>
      <c r="LG82">
        <v>60</v>
      </c>
      <c r="LH82" t="str">
        <f t="shared" si="162"/>
        <v>FALSE</v>
      </c>
      <c r="LI82">
        <f>VLOOKUP($A82,'FuturesInfo (3)'!$A$2:$V$80,22)</f>
        <v>2</v>
      </c>
      <c r="LJ82" s="257"/>
      <c r="LK82">
        <f t="shared" si="186"/>
        <v>3</v>
      </c>
      <c r="LL82" s="139">
        <f>VLOOKUP($A82,'FuturesInfo (3)'!$A$2:$O$80,15)*LI82</f>
        <v>229000</v>
      </c>
      <c r="LM82" s="139">
        <f>VLOOKUP($A82,'FuturesInfo (3)'!$A$2:$O$80,15)*LK82</f>
        <v>343500</v>
      </c>
      <c r="LN82" s="200">
        <f t="shared" si="187"/>
        <v>0</v>
      </c>
      <c r="LO82" s="200">
        <f t="shared" si="188"/>
        <v>0</v>
      </c>
      <c r="LP82" s="200">
        <f t="shared" si="189"/>
        <v>0</v>
      </c>
      <c r="LQ82" s="200">
        <f t="shared" si="190"/>
        <v>0</v>
      </c>
      <c r="LR82" s="200">
        <f t="shared" si="108"/>
        <v>0</v>
      </c>
    </row>
    <row r="83" spans="1:330"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191"/>
        <v>0</v>
      </c>
      <c r="BH83">
        <v>-1</v>
      </c>
      <c r="BI83">
        <v>1</v>
      </c>
      <c r="BJ83">
        <f t="shared" si="163"/>
        <v>0</v>
      </c>
      <c r="BK83" s="1">
        <v>2.86985220261E-4</v>
      </c>
      <c r="BL83" s="2">
        <v>10</v>
      </c>
      <c r="BM83">
        <v>60</v>
      </c>
      <c r="BN83" t="str">
        <f t="shared" si="192"/>
        <v>TRUE</v>
      </c>
      <c r="BO83">
        <f>VLOOKUP($A83,'FuturesInfo (3)'!$A$2:$V$80,22)</f>
        <v>9</v>
      </c>
      <c r="BP83">
        <f t="shared" si="122"/>
        <v>9</v>
      </c>
      <c r="BQ83" s="139">
        <f>VLOOKUP($A83,'FuturesInfo (3)'!$A$2:$O$80,15)*BP83</f>
        <v>1969875</v>
      </c>
      <c r="BR83" s="145">
        <f t="shared" si="164"/>
        <v>-565.32501076163737</v>
      </c>
      <c r="BT83">
        <f t="shared" si="165"/>
        <v>-1</v>
      </c>
      <c r="BU83">
        <v>-1</v>
      </c>
      <c r="BV83">
        <v>1</v>
      </c>
      <c r="BW83">
        <v>1</v>
      </c>
      <c r="BX83">
        <f t="shared" si="145"/>
        <v>0</v>
      </c>
      <c r="BY83">
        <f t="shared" si="146"/>
        <v>1</v>
      </c>
      <c r="BZ83" s="188">
        <v>2.3669487878400001E-3</v>
      </c>
      <c r="CA83" s="2">
        <v>10</v>
      </c>
      <c r="CB83">
        <v>60</v>
      </c>
      <c r="CC83" t="str">
        <f t="shared" si="147"/>
        <v>TRUE</v>
      </c>
      <c r="CD83">
        <f>VLOOKUP($A83,'FuturesInfo (3)'!$A$2:$V$80,22)</f>
        <v>9</v>
      </c>
      <c r="CE83">
        <f t="shared" si="148"/>
        <v>9</v>
      </c>
      <c r="CF83">
        <f t="shared" si="148"/>
        <v>9</v>
      </c>
      <c r="CG83" s="139">
        <f>VLOOKUP($A83,'FuturesInfo (3)'!$A$2:$O$80,15)*CE83</f>
        <v>1969875</v>
      </c>
      <c r="CH83" s="145">
        <f t="shared" si="149"/>
        <v>-4662.5932434463202</v>
      </c>
      <c r="CI83" s="145">
        <f t="shared" si="166"/>
        <v>4662.5932434463202</v>
      </c>
      <c r="CK83">
        <f t="shared" si="150"/>
        <v>-1</v>
      </c>
      <c r="CL83">
        <v>1</v>
      </c>
      <c r="CM83">
        <v>1</v>
      </c>
      <c r="CN83">
        <v>-1</v>
      </c>
      <c r="CO83">
        <f t="shared" si="167"/>
        <v>0</v>
      </c>
      <c r="CP83">
        <f t="shared" si="151"/>
        <v>0</v>
      </c>
      <c r="CQ83" s="1">
        <v>-2.86225402504E-4</v>
      </c>
      <c r="CR83" s="2">
        <v>10</v>
      </c>
      <c r="CS83">
        <v>60</v>
      </c>
      <c r="CT83" t="str">
        <f t="shared" si="152"/>
        <v>TRUE</v>
      </c>
      <c r="CU83">
        <f>VLOOKUP($A83,'FuturesInfo (3)'!$A$2:$V$80,22)</f>
        <v>9</v>
      </c>
      <c r="CV83">
        <f t="shared" si="153"/>
        <v>11</v>
      </c>
      <c r="CW83">
        <f t="shared" si="168"/>
        <v>9</v>
      </c>
      <c r="CX83" s="139">
        <f>VLOOKUP($A83,'FuturesInfo (3)'!$A$2:$O$80,15)*CW83</f>
        <v>1969875</v>
      </c>
      <c r="CY83" s="200">
        <f t="shared" si="154"/>
        <v>-563.82826475756701</v>
      </c>
      <c r="CZ83" s="200">
        <f t="shared" si="169"/>
        <v>-563.82826475756701</v>
      </c>
      <c r="DB83">
        <f t="shared" si="155"/>
        <v>1</v>
      </c>
      <c r="DC83">
        <v>-1</v>
      </c>
      <c r="DD83">
        <v>1</v>
      </c>
      <c r="DE83">
        <v>1</v>
      </c>
      <c r="DF83">
        <f t="shared" si="193"/>
        <v>0</v>
      </c>
      <c r="DG83">
        <f t="shared" si="156"/>
        <v>1</v>
      </c>
      <c r="DH83" s="1">
        <v>2.8630735094100002E-4</v>
      </c>
      <c r="DI83" s="2">
        <v>10</v>
      </c>
      <c r="DJ83">
        <v>60</v>
      </c>
      <c r="DK83" t="str">
        <f t="shared" si="157"/>
        <v>TRUE</v>
      </c>
      <c r="DL83">
        <f>VLOOKUP($A83,'FuturesInfo (3)'!$A$2:$V$80,22)</f>
        <v>9</v>
      </c>
      <c r="DM83">
        <f t="shared" si="158"/>
        <v>7</v>
      </c>
      <c r="DN83">
        <f t="shared" si="170"/>
        <v>9</v>
      </c>
      <c r="DO83" s="139">
        <f>VLOOKUP($A83,'FuturesInfo (3)'!$A$2:$O$80,15)*DN83</f>
        <v>1969875</v>
      </c>
      <c r="DP83" s="200">
        <f t="shared" si="159"/>
        <v>-563.98969293490245</v>
      </c>
      <c r="DQ83" s="200">
        <f t="shared" si="171"/>
        <v>563.98969293490245</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f t="shared" si="172"/>
        <v>1</v>
      </c>
      <c r="JU83" s="244">
        <v>1</v>
      </c>
      <c r="JV83" s="218">
        <v>-1</v>
      </c>
      <c r="JW83" s="245">
        <v>4</v>
      </c>
      <c r="JX83">
        <f t="shared" si="105"/>
        <v>1</v>
      </c>
      <c r="JY83">
        <f t="shared" si="173"/>
        <v>-1</v>
      </c>
      <c r="JZ83" s="218"/>
      <c r="KA83">
        <f t="shared" si="194"/>
        <v>0</v>
      </c>
      <c r="KB83">
        <f t="shared" si="174"/>
        <v>0</v>
      </c>
      <c r="KC83">
        <f t="shared" si="175"/>
        <v>0</v>
      </c>
      <c r="KD83">
        <f t="shared" si="176"/>
        <v>0</v>
      </c>
      <c r="KE83" s="253"/>
      <c r="KF83" s="206">
        <v>42508</v>
      </c>
      <c r="KG83">
        <v>60</v>
      </c>
      <c r="KH83" t="str">
        <f t="shared" si="160"/>
        <v>TRUE</v>
      </c>
      <c r="KI83">
        <f>VLOOKUP($A83,'FuturesInfo (3)'!$A$2:$V$80,22)</f>
        <v>9</v>
      </c>
      <c r="KJ83" s="257">
        <v>2</v>
      </c>
      <c r="KK83">
        <f t="shared" si="177"/>
        <v>11</v>
      </c>
      <c r="KL83" s="139">
        <f>VLOOKUP($A83,'FuturesInfo (3)'!$A$2:$O$80,15)*KI83</f>
        <v>1969875</v>
      </c>
      <c r="KM83" s="139">
        <f>VLOOKUP($A83,'FuturesInfo (3)'!$A$2:$O$80,15)*KK83</f>
        <v>2407625</v>
      </c>
      <c r="KN83" s="200">
        <f t="shared" si="161"/>
        <v>0</v>
      </c>
      <c r="KO83" s="200">
        <f t="shared" si="178"/>
        <v>0</v>
      </c>
      <c r="KP83" s="200">
        <f t="shared" si="179"/>
        <v>0</v>
      </c>
      <c r="KQ83" s="200">
        <f t="shared" si="180"/>
        <v>0</v>
      </c>
      <c r="KR83" s="200">
        <f t="shared" si="107"/>
        <v>0</v>
      </c>
      <c r="KT83">
        <f t="shared" si="181"/>
        <v>1</v>
      </c>
      <c r="KU83" s="244"/>
      <c r="KV83" s="218"/>
      <c r="KW83" s="245"/>
      <c r="KX83">
        <f t="shared" si="106"/>
        <v>0</v>
      </c>
      <c r="KY83">
        <f t="shared" si="182"/>
        <v>0</v>
      </c>
      <c r="KZ83" s="218"/>
      <c r="LA83">
        <f t="shared" si="195"/>
        <v>1</v>
      </c>
      <c r="LB83">
        <f t="shared" si="183"/>
        <v>1</v>
      </c>
      <c r="LC83">
        <f t="shared" si="184"/>
        <v>1</v>
      </c>
      <c r="LD83">
        <f t="shared" si="185"/>
        <v>1</v>
      </c>
      <c r="LE83" s="253"/>
      <c r="LF83" s="206"/>
      <c r="LG83">
        <v>60</v>
      </c>
      <c r="LH83" t="str">
        <f t="shared" si="162"/>
        <v>FALSE</v>
      </c>
      <c r="LI83">
        <f>VLOOKUP($A83,'FuturesInfo (3)'!$A$2:$V$80,22)</f>
        <v>9</v>
      </c>
      <c r="LJ83" s="257"/>
      <c r="LK83">
        <f t="shared" si="186"/>
        <v>11</v>
      </c>
      <c r="LL83" s="139">
        <f>VLOOKUP($A83,'FuturesInfo (3)'!$A$2:$O$80,15)*LI83</f>
        <v>1969875</v>
      </c>
      <c r="LM83" s="139">
        <f>VLOOKUP($A83,'FuturesInfo (3)'!$A$2:$O$80,15)*LK83</f>
        <v>2407625</v>
      </c>
      <c r="LN83" s="200">
        <f t="shared" si="187"/>
        <v>0</v>
      </c>
      <c r="LO83" s="200">
        <f t="shared" si="188"/>
        <v>0</v>
      </c>
      <c r="LP83" s="200">
        <f t="shared" si="189"/>
        <v>0</v>
      </c>
      <c r="LQ83" s="200">
        <f t="shared" si="190"/>
        <v>0</v>
      </c>
      <c r="LR83" s="200">
        <f t="shared" si="108"/>
        <v>0</v>
      </c>
    </row>
    <row r="84" spans="1:330"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191"/>
        <v>0</v>
      </c>
      <c r="BH84">
        <v>-1</v>
      </c>
      <c r="BI84">
        <v>1</v>
      </c>
      <c r="BJ84">
        <f t="shared" si="163"/>
        <v>0</v>
      </c>
      <c r="BK84" s="1">
        <v>2.5328669641800001E-3</v>
      </c>
      <c r="BL84" s="2">
        <v>10</v>
      </c>
      <c r="BM84">
        <v>60</v>
      </c>
      <c r="BN84" t="str">
        <f t="shared" si="192"/>
        <v>TRUE</v>
      </c>
      <c r="BO84">
        <f>VLOOKUP($A84,'FuturesInfo (3)'!$A$2:$V$80,22)</f>
        <v>5</v>
      </c>
      <c r="BP84">
        <f t="shared" ref="BP84:BP92" si="196">BO84</f>
        <v>5</v>
      </c>
      <c r="BQ84" s="139">
        <f>VLOOKUP($A84,'FuturesInfo (3)'!$A$2:$O$80,15)*BP84</f>
        <v>661406.25</v>
      </c>
      <c r="BR84" s="145">
        <f t="shared" si="164"/>
        <v>-1675.2540405271782</v>
      </c>
      <c r="BT84">
        <f t="shared" si="165"/>
        <v>-1</v>
      </c>
      <c r="BU84">
        <v>-1</v>
      </c>
      <c r="BV84">
        <v>1</v>
      </c>
      <c r="BW84">
        <v>1</v>
      </c>
      <c r="BX84">
        <f t="shared" si="145"/>
        <v>0</v>
      </c>
      <c r="BY84">
        <f t="shared" si="146"/>
        <v>1</v>
      </c>
      <c r="BZ84" s="188">
        <v>8.4215591915300005E-3</v>
      </c>
      <c r="CA84" s="2">
        <v>10</v>
      </c>
      <c r="CB84">
        <v>60</v>
      </c>
      <c r="CC84" t="str">
        <f t="shared" si="147"/>
        <v>TRUE</v>
      </c>
      <c r="CD84">
        <f>VLOOKUP($A84,'FuturesInfo (3)'!$A$2:$V$80,22)</f>
        <v>5</v>
      </c>
      <c r="CE84">
        <f t="shared" si="148"/>
        <v>5</v>
      </c>
      <c r="CF84">
        <f t="shared" si="148"/>
        <v>5</v>
      </c>
      <c r="CG84" s="139">
        <f>VLOOKUP($A84,'FuturesInfo (3)'!$A$2:$O$80,15)*CE84</f>
        <v>661406.25</v>
      </c>
      <c r="CH84" s="145">
        <f t="shared" si="149"/>
        <v>-5570.0718840228892</v>
      </c>
      <c r="CI84" s="145">
        <f t="shared" si="166"/>
        <v>5570.0718840228892</v>
      </c>
      <c r="CK84">
        <f t="shared" si="150"/>
        <v>-1</v>
      </c>
      <c r="CL84">
        <v>1</v>
      </c>
      <c r="CM84">
        <v>1</v>
      </c>
      <c r="CN84">
        <v>-1</v>
      </c>
      <c r="CO84">
        <f t="shared" si="167"/>
        <v>0</v>
      </c>
      <c r="CP84">
        <f t="shared" si="151"/>
        <v>0</v>
      </c>
      <c r="CQ84" s="1">
        <v>-7.1581961345699996E-4</v>
      </c>
      <c r="CR84" s="2">
        <v>10</v>
      </c>
      <c r="CS84">
        <v>60</v>
      </c>
      <c r="CT84" t="str">
        <f t="shared" si="152"/>
        <v>TRUE</v>
      </c>
      <c r="CU84">
        <f>VLOOKUP($A84,'FuturesInfo (3)'!$A$2:$V$80,22)</f>
        <v>5</v>
      </c>
      <c r="CV84">
        <f t="shared" si="153"/>
        <v>6</v>
      </c>
      <c r="CW84">
        <f t="shared" si="168"/>
        <v>5</v>
      </c>
      <c r="CX84" s="139">
        <f>VLOOKUP($A84,'FuturesInfo (3)'!$A$2:$O$80,15)*CW84</f>
        <v>661406.25</v>
      </c>
      <c r="CY84" s="200">
        <f t="shared" si="154"/>
        <v>-473.4475662130439</v>
      </c>
      <c r="CZ84" s="200">
        <f t="shared" si="169"/>
        <v>-473.4475662130439</v>
      </c>
      <c r="DB84">
        <f t="shared" si="155"/>
        <v>1</v>
      </c>
      <c r="DC84">
        <v>1</v>
      </c>
      <c r="DD84">
        <v>1</v>
      </c>
      <c r="DE84">
        <v>1</v>
      </c>
      <c r="DF84">
        <f t="shared" si="193"/>
        <v>1</v>
      </c>
      <c r="DG84">
        <f t="shared" si="156"/>
        <v>1</v>
      </c>
      <c r="DH84" s="1">
        <v>5.9694364852000002E-4</v>
      </c>
      <c r="DI84" s="2">
        <v>10</v>
      </c>
      <c r="DJ84">
        <v>60</v>
      </c>
      <c r="DK84" t="str">
        <f t="shared" si="157"/>
        <v>TRUE</v>
      </c>
      <c r="DL84">
        <f>VLOOKUP($A84,'FuturesInfo (3)'!$A$2:$V$80,22)</f>
        <v>5</v>
      </c>
      <c r="DM84">
        <f t="shared" si="158"/>
        <v>6</v>
      </c>
      <c r="DN84">
        <f t="shared" si="170"/>
        <v>5</v>
      </c>
      <c r="DO84" s="139">
        <f>VLOOKUP($A84,'FuturesInfo (3)'!$A$2:$O$80,15)*DN84</f>
        <v>661406.25</v>
      </c>
      <c r="DP84" s="200">
        <f t="shared" si="159"/>
        <v>394.82226002893128</v>
      </c>
      <c r="DQ84" s="200">
        <f t="shared" si="171"/>
        <v>394.82226002893128</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f t="shared" si="172"/>
        <v>1</v>
      </c>
      <c r="JU84" s="244">
        <v>1</v>
      </c>
      <c r="JV84" s="218">
        <v>1</v>
      </c>
      <c r="JW84" s="245">
        <v>-1</v>
      </c>
      <c r="JX84">
        <f t="shared" si="105"/>
        <v>-1</v>
      </c>
      <c r="JY84">
        <f t="shared" si="173"/>
        <v>-1</v>
      </c>
      <c r="JZ84" s="218"/>
      <c r="KA84">
        <f t="shared" si="194"/>
        <v>0</v>
      </c>
      <c r="KB84">
        <f t="shared" si="174"/>
        <v>0</v>
      </c>
      <c r="KC84">
        <f t="shared" si="175"/>
        <v>0</v>
      </c>
      <c r="KD84">
        <f t="shared" si="176"/>
        <v>0</v>
      </c>
      <c r="KE84" s="253"/>
      <c r="KF84" s="206">
        <v>42508</v>
      </c>
      <c r="KG84">
        <v>60</v>
      </c>
      <c r="KH84" t="str">
        <f t="shared" si="160"/>
        <v>TRUE</v>
      </c>
      <c r="KI84">
        <f>VLOOKUP($A84,'FuturesInfo (3)'!$A$2:$V$80,22)</f>
        <v>5</v>
      </c>
      <c r="KJ84" s="257">
        <v>2</v>
      </c>
      <c r="KK84">
        <f t="shared" si="177"/>
        <v>6</v>
      </c>
      <c r="KL84" s="139">
        <f>VLOOKUP($A84,'FuturesInfo (3)'!$A$2:$O$80,15)*KI84</f>
        <v>661406.25</v>
      </c>
      <c r="KM84" s="139">
        <f>VLOOKUP($A84,'FuturesInfo (3)'!$A$2:$O$80,15)*KK84</f>
        <v>793687.5</v>
      </c>
      <c r="KN84" s="200">
        <f t="shared" si="161"/>
        <v>0</v>
      </c>
      <c r="KO84" s="200">
        <f t="shared" si="178"/>
        <v>0</v>
      </c>
      <c r="KP84" s="200">
        <f t="shared" si="179"/>
        <v>0</v>
      </c>
      <c r="KQ84" s="200">
        <f t="shared" si="180"/>
        <v>0</v>
      </c>
      <c r="KR84" s="200">
        <f t="shared" si="107"/>
        <v>0</v>
      </c>
      <c r="KT84">
        <f t="shared" si="181"/>
        <v>1</v>
      </c>
      <c r="KU84" s="244"/>
      <c r="KV84" s="218"/>
      <c r="KW84" s="245"/>
      <c r="KX84">
        <f t="shared" si="106"/>
        <v>0</v>
      </c>
      <c r="KY84">
        <f t="shared" si="182"/>
        <v>0</v>
      </c>
      <c r="KZ84" s="218"/>
      <c r="LA84">
        <f t="shared" si="195"/>
        <v>1</v>
      </c>
      <c r="LB84">
        <f t="shared" si="183"/>
        <v>1</v>
      </c>
      <c r="LC84">
        <f t="shared" si="184"/>
        <v>1</v>
      </c>
      <c r="LD84">
        <f t="shared" si="185"/>
        <v>1</v>
      </c>
      <c r="LE84" s="253"/>
      <c r="LF84" s="206"/>
      <c r="LG84">
        <v>60</v>
      </c>
      <c r="LH84" t="str">
        <f t="shared" si="162"/>
        <v>FALSE</v>
      </c>
      <c r="LI84">
        <f>VLOOKUP($A84,'FuturesInfo (3)'!$A$2:$V$80,22)</f>
        <v>5</v>
      </c>
      <c r="LJ84" s="257"/>
      <c r="LK84">
        <f t="shared" si="186"/>
        <v>6</v>
      </c>
      <c r="LL84" s="139">
        <f>VLOOKUP($A84,'FuturesInfo (3)'!$A$2:$O$80,15)*LI84</f>
        <v>661406.25</v>
      </c>
      <c r="LM84" s="139">
        <f>VLOOKUP($A84,'FuturesInfo (3)'!$A$2:$O$80,15)*LK84</f>
        <v>793687.5</v>
      </c>
      <c r="LN84" s="200">
        <f t="shared" si="187"/>
        <v>0</v>
      </c>
      <c r="LO84" s="200">
        <f t="shared" si="188"/>
        <v>0</v>
      </c>
      <c r="LP84" s="200">
        <f t="shared" si="189"/>
        <v>0</v>
      </c>
      <c r="LQ84" s="200">
        <f t="shared" si="190"/>
        <v>0</v>
      </c>
      <c r="LR84" s="200">
        <f t="shared" si="108"/>
        <v>0</v>
      </c>
    </row>
    <row r="85" spans="1:330"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191"/>
        <v>0</v>
      </c>
      <c r="BH85">
        <v>1</v>
      </c>
      <c r="BI85">
        <v>1</v>
      </c>
      <c r="BJ85">
        <f t="shared" si="163"/>
        <v>1</v>
      </c>
      <c r="BK85" s="1">
        <v>6.8794190712799996E-3</v>
      </c>
      <c r="BL85" s="2">
        <v>10</v>
      </c>
      <c r="BM85">
        <v>60</v>
      </c>
      <c r="BN85" t="str">
        <f t="shared" si="192"/>
        <v>TRUE</v>
      </c>
      <c r="BO85">
        <f>VLOOKUP($A85,'FuturesInfo (3)'!$A$2:$V$80,22)</f>
        <v>2</v>
      </c>
      <c r="BP85">
        <f t="shared" si="196"/>
        <v>2</v>
      </c>
      <c r="BQ85" s="139">
        <f>VLOOKUP($A85,'FuturesInfo (3)'!$A$2:$O$80,15)*BP85</f>
        <v>340375</v>
      </c>
      <c r="BR85" s="145">
        <f t="shared" si="164"/>
        <v>2341.5822663869299</v>
      </c>
      <c r="BT85">
        <f t="shared" si="165"/>
        <v>1</v>
      </c>
      <c r="BU85">
        <v>1</v>
      </c>
      <c r="BV85">
        <v>1</v>
      </c>
      <c r="BW85">
        <v>1</v>
      </c>
      <c r="BX85">
        <f t="shared" si="145"/>
        <v>1</v>
      </c>
      <c r="BY85">
        <f t="shared" si="146"/>
        <v>1</v>
      </c>
      <c r="BZ85" s="188">
        <v>1.1766938697999999E-2</v>
      </c>
      <c r="CA85" s="2">
        <v>10</v>
      </c>
      <c r="CB85">
        <v>60</v>
      </c>
      <c r="CC85" t="str">
        <f t="shared" si="147"/>
        <v>TRUE</v>
      </c>
      <c r="CD85">
        <f>VLOOKUP($A85,'FuturesInfo (3)'!$A$2:$V$80,22)</f>
        <v>2</v>
      </c>
      <c r="CE85">
        <f t="shared" si="148"/>
        <v>2</v>
      </c>
      <c r="CF85">
        <f t="shared" si="148"/>
        <v>2</v>
      </c>
      <c r="CG85" s="139">
        <f>VLOOKUP($A85,'FuturesInfo (3)'!$A$2:$O$80,15)*CE85</f>
        <v>340375</v>
      </c>
      <c r="CH85" s="145">
        <f t="shared" si="149"/>
        <v>4005.1717593317499</v>
      </c>
      <c r="CI85" s="145">
        <f t="shared" si="166"/>
        <v>4005.1717593317499</v>
      </c>
      <c r="CK85">
        <f t="shared" si="150"/>
        <v>1</v>
      </c>
      <c r="CL85">
        <v>1</v>
      </c>
      <c r="CM85">
        <v>1</v>
      </c>
      <c r="CN85">
        <v>-1</v>
      </c>
      <c r="CO85">
        <f t="shared" si="167"/>
        <v>0</v>
      </c>
      <c r="CP85">
        <f t="shared" si="151"/>
        <v>0</v>
      </c>
      <c r="CQ85" s="1">
        <v>-3.0013130744699999E-3</v>
      </c>
      <c r="CR85" s="2">
        <v>10</v>
      </c>
      <c r="CS85">
        <v>60</v>
      </c>
      <c r="CT85" t="str">
        <f t="shared" si="152"/>
        <v>TRUE</v>
      </c>
      <c r="CU85">
        <f>VLOOKUP($A85,'FuturesInfo (3)'!$A$2:$V$80,22)</f>
        <v>2</v>
      </c>
      <c r="CV85">
        <f t="shared" si="153"/>
        <v>3</v>
      </c>
      <c r="CW85">
        <f t="shared" si="168"/>
        <v>2</v>
      </c>
      <c r="CX85" s="139">
        <f>VLOOKUP($A85,'FuturesInfo (3)'!$A$2:$O$80,15)*CW85</f>
        <v>340375</v>
      </c>
      <c r="CY85" s="200">
        <f t="shared" si="154"/>
        <v>-1021.5719377227261</v>
      </c>
      <c r="CZ85" s="200">
        <f t="shared" si="169"/>
        <v>-1021.5719377227261</v>
      </c>
      <c r="DB85">
        <f t="shared" si="155"/>
        <v>1</v>
      </c>
      <c r="DC85">
        <v>-1</v>
      </c>
      <c r="DD85">
        <v>1</v>
      </c>
      <c r="DE85">
        <v>1</v>
      </c>
      <c r="DF85">
        <f t="shared" si="193"/>
        <v>0</v>
      </c>
      <c r="DG85">
        <f t="shared" si="156"/>
        <v>1</v>
      </c>
      <c r="DH85" s="1">
        <v>2.25776105362E-3</v>
      </c>
      <c r="DI85" s="2">
        <v>10</v>
      </c>
      <c r="DJ85">
        <v>60</v>
      </c>
      <c r="DK85" t="str">
        <f t="shared" si="157"/>
        <v>TRUE</v>
      </c>
      <c r="DL85">
        <f>VLOOKUP($A85,'FuturesInfo (3)'!$A$2:$V$80,22)</f>
        <v>2</v>
      </c>
      <c r="DM85">
        <f t="shared" si="158"/>
        <v>2</v>
      </c>
      <c r="DN85">
        <f t="shared" si="170"/>
        <v>2</v>
      </c>
      <c r="DO85" s="139">
        <f>VLOOKUP($A85,'FuturesInfo (3)'!$A$2:$O$80,15)*DN85</f>
        <v>340375</v>
      </c>
      <c r="DP85" s="200">
        <f t="shared" si="159"/>
        <v>-768.48541862590753</v>
      </c>
      <c r="DQ85" s="200">
        <f t="shared" si="171"/>
        <v>768.48541862590753</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f t="shared" si="172"/>
        <v>1</v>
      </c>
      <c r="JU85" s="244">
        <v>1</v>
      </c>
      <c r="JV85" s="218">
        <v>1</v>
      </c>
      <c r="JW85" s="245">
        <v>34</v>
      </c>
      <c r="JX85">
        <f t="shared" ref="JX85:JX92" si="197">IF(VLOOKUP($C85,JT$2:JU$9,2)="normal",JV85,-JV85)</f>
        <v>-1</v>
      </c>
      <c r="JY85">
        <f t="shared" si="173"/>
        <v>1</v>
      </c>
      <c r="JZ85" s="218"/>
      <c r="KA85">
        <f t="shared" si="194"/>
        <v>0</v>
      </c>
      <c r="KB85">
        <f t="shared" si="174"/>
        <v>0</v>
      </c>
      <c r="KC85">
        <f t="shared" si="175"/>
        <v>0</v>
      </c>
      <c r="KD85">
        <f t="shared" si="176"/>
        <v>0</v>
      </c>
      <c r="KE85" s="253"/>
      <c r="KF85" s="206">
        <v>42488</v>
      </c>
      <c r="KG85">
        <v>60</v>
      </c>
      <c r="KH85" t="str">
        <f t="shared" si="160"/>
        <v>TRUE</v>
      </c>
      <c r="KI85">
        <f>VLOOKUP($A85,'FuturesInfo (3)'!$A$2:$V$80,22)</f>
        <v>2</v>
      </c>
      <c r="KJ85" s="257">
        <v>1</v>
      </c>
      <c r="KK85">
        <f t="shared" si="177"/>
        <v>2</v>
      </c>
      <c r="KL85" s="139">
        <f>VLOOKUP($A85,'FuturesInfo (3)'!$A$2:$O$80,15)*KI85</f>
        <v>340375</v>
      </c>
      <c r="KM85" s="139">
        <f>VLOOKUP($A85,'FuturesInfo (3)'!$A$2:$O$80,15)*KK85</f>
        <v>340375</v>
      </c>
      <c r="KN85" s="200">
        <f t="shared" si="161"/>
        <v>0</v>
      </c>
      <c r="KO85" s="200">
        <f t="shared" si="178"/>
        <v>0</v>
      </c>
      <c r="KP85" s="200">
        <f t="shared" si="179"/>
        <v>0</v>
      </c>
      <c r="KQ85" s="200">
        <f t="shared" si="180"/>
        <v>0</v>
      </c>
      <c r="KR85" s="200">
        <f t="shared" si="107"/>
        <v>0</v>
      </c>
      <c r="KT85">
        <f t="shared" si="181"/>
        <v>1</v>
      </c>
      <c r="KU85" s="244"/>
      <c r="KV85" s="218"/>
      <c r="KW85" s="245"/>
      <c r="KX85">
        <f t="shared" ref="KX85:KX92" si="198">IF(VLOOKUP($C85,KT$2:KU$9,2)="normal",KV85,-KV85)</f>
        <v>0</v>
      </c>
      <c r="KY85">
        <f t="shared" si="182"/>
        <v>0</v>
      </c>
      <c r="KZ85" s="218"/>
      <c r="LA85">
        <f t="shared" si="195"/>
        <v>1</v>
      </c>
      <c r="LB85">
        <f t="shared" si="183"/>
        <v>1</v>
      </c>
      <c r="LC85">
        <f t="shared" si="184"/>
        <v>1</v>
      </c>
      <c r="LD85">
        <f t="shared" si="185"/>
        <v>1</v>
      </c>
      <c r="LE85" s="253"/>
      <c r="LF85" s="206"/>
      <c r="LG85">
        <v>60</v>
      </c>
      <c r="LH85" t="str">
        <f t="shared" si="162"/>
        <v>FALSE</v>
      </c>
      <c r="LI85">
        <f>VLOOKUP($A85,'FuturesInfo (3)'!$A$2:$V$80,22)</f>
        <v>2</v>
      </c>
      <c r="LJ85" s="257"/>
      <c r="LK85">
        <f t="shared" si="186"/>
        <v>3</v>
      </c>
      <c r="LL85" s="139">
        <f>VLOOKUP($A85,'FuturesInfo (3)'!$A$2:$O$80,15)*LI85</f>
        <v>340375</v>
      </c>
      <c r="LM85" s="139">
        <f>VLOOKUP($A85,'FuturesInfo (3)'!$A$2:$O$80,15)*LK85</f>
        <v>510562.5</v>
      </c>
      <c r="LN85" s="200">
        <f t="shared" si="187"/>
        <v>0</v>
      </c>
      <c r="LO85" s="200">
        <f t="shared" si="188"/>
        <v>0</v>
      </c>
      <c r="LP85" s="200">
        <f t="shared" si="189"/>
        <v>0</v>
      </c>
      <c r="LQ85" s="200">
        <f t="shared" si="190"/>
        <v>0</v>
      </c>
      <c r="LR85" s="200">
        <f t="shared" si="108"/>
        <v>0</v>
      </c>
    </row>
    <row r="86" spans="1:330"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191"/>
        <v>-2</v>
      </c>
      <c r="BH86">
        <v>-1</v>
      </c>
      <c r="BI86">
        <v>-1</v>
      </c>
      <c r="BJ86">
        <f t="shared" si="163"/>
        <v>1</v>
      </c>
      <c r="BK86" s="1">
        <v>-2.94599018003E-2</v>
      </c>
      <c r="BL86" s="2">
        <v>10</v>
      </c>
      <c r="BM86">
        <v>60</v>
      </c>
      <c r="BN86" t="str">
        <f t="shared" si="192"/>
        <v>TRUE</v>
      </c>
      <c r="BO86">
        <f>VLOOKUP($A86,'FuturesInfo (3)'!$A$2:$V$80,22)</f>
        <v>2</v>
      </c>
      <c r="BP86">
        <f t="shared" si="196"/>
        <v>2</v>
      </c>
      <c r="BQ86" s="139">
        <f>VLOOKUP($A86,'FuturesInfo (3)'!$A$2:$O$80,15)*BP86</f>
        <v>40050</v>
      </c>
      <c r="BR86" s="145">
        <f t="shared" si="164"/>
        <v>1179.8690671020149</v>
      </c>
      <c r="BT86">
        <f t="shared" si="165"/>
        <v>-1</v>
      </c>
      <c r="BU86">
        <v>-1</v>
      </c>
      <c r="BV86">
        <v>1</v>
      </c>
      <c r="BW86">
        <v>-1</v>
      </c>
      <c r="BX86">
        <f t="shared" si="145"/>
        <v>1</v>
      </c>
      <c r="BY86">
        <f t="shared" si="146"/>
        <v>0</v>
      </c>
      <c r="BZ86" s="188">
        <v>-6.7453625632400002E-3</v>
      </c>
      <c r="CA86" s="2">
        <v>10</v>
      </c>
      <c r="CB86">
        <v>60</v>
      </c>
      <c r="CC86" t="str">
        <f t="shared" si="147"/>
        <v>TRUE</v>
      </c>
      <c r="CD86">
        <f>VLOOKUP($A86,'FuturesInfo (3)'!$A$2:$V$80,22)</f>
        <v>2</v>
      </c>
      <c r="CE86">
        <f t="shared" si="148"/>
        <v>2</v>
      </c>
      <c r="CF86">
        <f t="shared" si="148"/>
        <v>2</v>
      </c>
      <c r="CG86" s="139">
        <f>VLOOKUP($A86,'FuturesInfo (3)'!$A$2:$O$80,15)*CE86</f>
        <v>40050</v>
      </c>
      <c r="CH86" s="145">
        <f t="shared" si="149"/>
        <v>270.15177065776203</v>
      </c>
      <c r="CI86" s="145">
        <f t="shared" si="166"/>
        <v>-270.15177065776203</v>
      </c>
      <c r="CK86">
        <f t="shared" si="150"/>
        <v>-1</v>
      </c>
      <c r="CL86">
        <v>-1</v>
      </c>
      <c r="CM86">
        <v>1</v>
      </c>
      <c r="CN86">
        <v>-1</v>
      </c>
      <c r="CO86">
        <f t="shared" si="167"/>
        <v>1</v>
      </c>
      <c r="CP86">
        <f t="shared" si="151"/>
        <v>0</v>
      </c>
      <c r="CQ86" s="1">
        <v>-1.6977928692700001E-2</v>
      </c>
      <c r="CR86" s="2">
        <v>10</v>
      </c>
      <c r="CS86">
        <v>60</v>
      </c>
      <c r="CT86" t="str">
        <f t="shared" si="152"/>
        <v>TRUE</v>
      </c>
      <c r="CU86">
        <f>VLOOKUP($A86,'FuturesInfo (3)'!$A$2:$V$80,22)</f>
        <v>2</v>
      </c>
      <c r="CV86">
        <f t="shared" si="153"/>
        <v>2</v>
      </c>
      <c r="CW86">
        <f t="shared" si="168"/>
        <v>2</v>
      </c>
      <c r="CX86" s="139">
        <f>VLOOKUP($A86,'FuturesInfo (3)'!$A$2:$O$80,15)*CW86</f>
        <v>40050</v>
      </c>
      <c r="CY86" s="200">
        <f t="shared" si="154"/>
        <v>679.96604414263504</v>
      </c>
      <c r="CZ86" s="200">
        <f t="shared" si="169"/>
        <v>-679.96604414263504</v>
      </c>
      <c r="DB86">
        <f t="shared" si="155"/>
        <v>-1</v>
      </c>
      <c r="DC86">
        <v>-1</v>
      </c>
      <c r="DD86">
        <v>1</v>
      </c>
      <c r="DE86">
        <v>1</v>
      </c>
      <c r="DF86">
        <f t="shared" si="193"/>
        <v>0</v>
      </c>
      <c r="DG86">
        <f t="shared" si="156"/>
        <v>1</v>
      </c>
      <c r="DH86" s="1">
        <v>1.7271157167499999E-2</v>
      </c>
      <c r="DI86" s="2">
        <v>10</v>
      </c>
      <c r="DJ86">
        <v>60</v>
      </c>
      <c r="DK86" t="str">
        <f t="shared" si="157"/>
        <v>TRUE</v>
      </c>
      <c r="DL86">
        <f>VLOOKUP($A86,'FuturesInfo (3)'!$A$2:$V$80,22)</f>
        <v>2</v>
      </c>
      <c r="DM86">
        <f t="shared" si="158"/>
        <v>2</v>
      </c>
      <c r="DN86">
        <f t="shared" si="170"/>
        <v>2</v>
      </c>
      <c r="DO86" s="139">
        <f>VLOOKUP($A86,'FuturesInfo (3)'!$A$2:$O$80,15)*DN86</f>
        <v>40050</v>
      </c>
      <c r="DP86" s="200">
        <f t="shared" si="159"/>
        <v>-691.70984455837493</v>
      </c>
      <c r="DQ86" s="200">
        <f t="shared" si="171"/>
        <v>691.70984455837493</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f t="shared" si="172"/>
        <v>-1</v>
      </c>
      <c r="JU86" s="244">
        <v>-1</v>
      </c>
      <c r="JV86" s="218">
        <v>-1</v>
      </c>
      <c r="JW86" s="245">
        <v>8</v>
      </c>
      <c r="JX86">
        <f t="shared" si="197"/>
        <v>1</v>
      </c>
      <c r="JY86">
        <f t="shared" si="173"/>
        <v>-1</v>
      </c>
      <c r="JZ86" s="218"/>
      <c r="KA86">
        <f t="shared" si="194"/>
        <v>0</v>
      </c>
      <c r="KB86">
        <f t="shared" si="174"/>
        <v>0</v>
      </c>
      <c r="KC86">
        <f t="shared" si="175"/>
        <v>0</v>
      </c>
      <c r="KD86">
        <f t="shared" si="176"/>
        <v>0</v>
      </c>
      <c r="KE86" s="253"/>
      <c r="KF86" s="206">
        <v>42468</v>
      </c>
      <c r="KG86">
        <v>60</v>
      </c>
      <c r="KH86" t="str">
        <f t="shared" si="160"/>
        <v>TRUE</v>
      </c>
      <c r="KI86">
        <f>VLOOKUP($A86,'FuturesInfo (3)'!$A$2:$V$80,22)</f>
        <v>2</v>
      </c>
      <c r="KJ86" s="257">
        <v>1</v>
      </c>
      <c r="KK86">
        <f t="shared" si="177"/>
        <v>2</v>
      </c>
      <c r="KL86" s="139">
        <f>VLOOKUP($A86,'FuturesInfo (3)'!$A$2:$O$80,15)*KI86</f>
        <v>40050</v>
      </c>
      <c r="KM86" s="139">
        <f>VLOOKUP($A86,'FuturesInfo (3)'!$A$2:$O$80,15)*KK86</f>
        <v>40050</v>
      </c>
      <c r="KN86" s="200">
        <f t="shared" si="161"/>
        <v>0</v>
      </c>
      <c r="KO86" s="200">
        <f t="shared" si="178"/>
        <v>0</v>
      </c>
      <c r="KP86" s="200">
        <f t="shared" si="179"/>
        <v>0</v>
      </c>
      <c r="KQ86" s="200">
        <f t="shared" si="180"/>
        <v>0</v>
      </c>
      <c r="KR86" s="200">
        <f t="shared" ref="KR86:KR92" si="199">IF(KD86=1,ABS(KL86*KE86),-ABS(KL86*KE86))</f>
        <v>0</v>
      </c>
      <c r="KT86">
        <f t="shared" si="181"/>
        <v>-1</v>
      </c>
      <c r="KU86" s="244"/>
      <c r="KV86" s="218"/>
      <c r="KW86" s="245"/>
      <c r="KX86">
        <f t="shared" si="198"/>
        <v>0</v>
      </c>
      <c r="KY86">
        <f t="shared" si="182"/>
        <v>0</v>
      </c>
      <c r="KZ86" s="218"/>
      <c r="LA86">
        <f t="shared" si="195"/>
        <v>1</v>
      </c>
      <c r="LB86">
        <f t="shared" si="183"/>
        <v>1</v>
      </c>
      <c r="LC86">
        <f t="shared" si="184"/>
        <v>1</v>
      </c>
      <c r="LD86">
        <f t="shared" si="185"/>
        <v>1</v>
      </c>
      <c r="LE86" s="253"/>
      <c r="LF86" s="206"/>
      <c r="LG86">
        <v>60</v>
      </c>
      <c r="LH86" t="str">
        <f t="shared" si="162"/>
        <v>FALSE</v>
      </c>
      <c r="LI86">
        <f>VLOOKUP($A86,'FuturesInfo (3)'!$A$2:$V$80,22)</f>
        <v>2</v>
      </c>
      <c r="LJ86" s="257"/>
      <c r="LK86">
        <f t="shared" si="186"/>
        <v>3</v>
      </c>
      <c r="LL86" s="139">
        <f>VLOOKUP($A86,'FuturesInfo (3)'!$A$2:$O$80,15)*LI86</f>
        <v>40050</v>
      </c>
      <c r="LM86" s="139">
        <f>VLOOKUP($A86,'FuturesInfo (3)'!$A$2:$O$80,15)*LK86</f>
        <v>60075</v>
      </c>
      <c r="LN86" s="200">
        <f t="shared" si="187"/>
        <v>0</v>
      </c>
      <c r="LO86" s="200">
        <f t="shared" si="188"/>
        <v>0</v>
      </c>
      <c r="LP86" s="200">
        <f t="shared" si="189"/>
        <v>0</v>
      </c>
      <c r="LQ86" s="200">
        <f t="shared" si="190"/>
        <v>0</v>
      </c>
      <c r="LR86" s="200">
        <f t="shared" ref="LR86:LR92" si="200">IF(LD86=1,ABS(LL86*LE86),-ABS(LL86*LE86))</f>
        <v>0</v>
      </c>
    </row>
    <row r="87" spans="1:330"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191"/>
        <v>0</v>
      </c>
      <c r="BH87">
        <v>1</v>
      </c>
      <c r="BI87">
        <v>1</v>
      </c>
      <c r="BJ87">
        <f t="shared" si="163"/>
        <v>1</v>
      </c>
      <c r="BK87" s="1">
        <v>2.48021108179E-2</v>
      </c>
      <c r="BL87" s="2">
        <v>10</v>
      </c>
      <c r="BM87">
        <v>60</v>
      </c>
      <c r="BN87" t="str">
        <f t="shared" si="192"/>
        <v>TRUE</v>
      </c>
      <c r="BO87">
        <f>VLOOKUP($A87,'FuturesInfo (3)'!$A$2:$V$80,22)</f>
        <v>3</v>
      </c>
      <c r="BP87">
        <f t="shared" si="196"/>
        <v>3</v>
      </c>
      <c r="BQ87" s="139">
        <f>VLOOKUP($A87,'FuturesInfo (3)'!$A$2:$O$80,15)*BP87</f>
        <v>72712.5</v>
      </c>
      <c r="BR87" s="145">
        <f t="shared" si="164"/>
        <v>1803.4234828465537</v>
      </c>
      <c r="BT87">
        <f t="shared" si="165"/>
        <v>1</v>
      </c>
      <c r="BU87">
        <v>1</v>
      </c>
      <c r="BV87">
        <v>1</v>
      </c>
      <c r="BW87">
        <v>1</v>
      </c>
      <c r="BX87">
        <f t="shared" si="145"/>
        <v>1</v>
      </c>
      <c r="BY87">
        <f t="shared" si="146"/>
        <v>1</v>
      </c>
      <c r="BZ87" s="188">
        <v>2.4201853759000001E-2</v>
      </c>
      <c r="CA87" s="2">
        <v>10</v>
      </c>
      <c r="CB87">
        <v>60</v>
      </c>
      <c r="CC87" t="str">
        <f t="shared" si="147"/>
        <v>TRUE</v>
      </c>
      <c r="CD87">
        <f>VLOOKUP($A87,'FuturesInfo (3)'!$A$2:$V$80,22)</f>
        <v>3</v>
      </c>
      <c r="CE87">
        <f t="shared" si="148"/>
        <v>3</v>
      </c>
      <c r="CF87">
        <f t="shared" si="148"/>
        <v>3</v>
      </c>
      <c r="CG87" s="139">
        <f>VLOOKUP($A87,'FuturesInfo (3)'!$A$2:$O$80,15)*CE87</f>
        <v>72712.5</v>
      </c>
      <c r="CH87" s="145">
        <f t="shared" si="149"/>
        <v>1759.7772914512875</v>
      </c>
      <c r="CI87" s="145">
        <f t="shared" si="166"/>
        <v>1759.7772914512875</v>
      </c>
      <c r="CK87">
        <f t="shared" si="150"/>
        <v>1</v>
      </c>
      <c r="CL87">
        <v>-1</v>
      </c>
      <c r="CM87">
        <v>1</v>
      </c>
      <c r="CN87">
        <v>1</v>
      </c>
      <c r="CO87">
        <f t="shared" si="167"/>
        <v>0</v>
      </c>
      <c r="CP87">
        <f t="shared" si="151"/>
        <v>1</v>
      </c>
      <c r="CQ87" s="1">
        <v>2.0613373554499999E-2</v>
      </c>
      <c r="CR87" s="2">
        <v>10</v>
      </c>
      <c r="CS87">
        <v>60</v>
      </c>
      <c r="CT87" t="str">
        <f t="shared" si="152"/>
        <v>TRUE</v>
      </c>
      <c r="CU87">
        <f>VLOOKUP($A87,'FuturesInfo (3)'!$A$2:$V$80,22)</f>
        <v>3</v>
      </c>
      <c r="CV87">
        <f t="shared" si="153"/>
        <v>2</v>
      </c>
      <c r="CW87">
        <f t="shared" si="168"/>
        <v>3</v>
      </c>
      <c r="CX87" s="139">
        <f>VLOOKUP($A87,'FuturesInfo (3)'!$A$2:$O$80,15)*CW87</f>
        <v>72712.5</v>
      </c>
      <c r="CY87" s="200">
        <f t="shared" si="154"/>
        <v>-1498.8499245815813</v>
      </c>
      <c r="CZ87" s="200">
        <f t="shared" si="169"/>
        <v>1498.8499245815813</v>
      </c>
      <c r="DB87">
        <f t="shared" si="155"/>
        <v>-1</v>
      </c>
      <c r="DC87">
        <v>1</v>
      </c>
      <c r="DD87">
        <v>1</v>
      </c>
      <c r="DE87">
        <v>1</v>
      </c>
      <c r="DF87">
        <f t="shared" si="193"/>
        <v>1</v>
      </c>
      <c r="DG87">
        <f t="shared" si="156"/>
        <v>1</v>
      </c>
      <c r="DH87" s="1">
        <v>2.95566502463E-3</v>
      </c>
      <c r="DI87" s="2">
        <v>10</v>
      </c>
      <c r="DJ87">
        <v>60</v>
      </c>
      <c r="DK87" t="str">
        <f t="shared" si="157"/>
        <v>TRUE</v>
      </c>
      <c r="DL87">
        <f>VLOOKUP($A87,'FuturesInfo (3)'!$A$2:$V$80,22)</f>
        <v>3</v>
      </c>
      <c r="DM87">
        <f t="shared" si="158"/>
        <v>4</v>
      </c>
      <c r="DN87">
        <f t="shared" si="170"/>
        <v>3</v>
      </c>
      <c r="DO87" s="139">
        <f>VLOOKUP($A87,'FuturesInfo (3)'!$A$2:$O$80,15)*DN87</f>
        <v>72712.5</v>
      </c>
      <c r="DP87" s="200">
        <f t="shared" si="159"/>
        <v>214.91379310340886</v>
      </c>
      <c r="DQ87" s="200">
        <f t="shared" si="171"/>
        <v>214.91379310340886</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f t="shared" si="172"/>
        <v>-1</v>
      </c>
      <c r="JU87" s="244">
        <v>-1</v>
      </c>
      <c r="JV87" s="218">
        <v>1</v>
      </c>
      <c r="JW87" s="245">
        <v>6</v>
      </c>
      <c r="JX87">
        <f t="shared" si="197"/>
        <v>-1</v>
      </c>
      <c r="JY87">
        <f t="shared" si="173"/>
        <v>1</v>
      </c>
      <c r="JZ87" s="218"/>
      <c r="KA87">
        <f t="shared" si="194"/>
        <v>0</v>
      </c>
      <c r="KB87">
        <f t="shared" si="174"/>
        <v>0</v>
      </c>
      <c r="KC87">
        <f t="shared" si="175"/>
        <v>0</v>
      </c>
      <c r="KD87">
        <f t="shared" si="176"/>
        <v>0</v>
      </c>
      <c r="KE87" s="253"/>
      <c r="KF87" s="206">
        <v>42502</v>
      </c>
      <c r="KG87">
        <v>60</v>
      </c>
      <c r="KH87" t="str">
        <f t="shared" si="160"/>
        <v>TRUE</v>
      </c>
      <c r="KI87">
        <f>VLOOKUP($A87,'FuturesInfo (3)'!$A$2:$V$80,22)</f>
        <v>3</v>
      </c>
      <c r="KJ87" s="257">
        <v>2</v>
      </c>
      <c r="KK87">
        <f t="shared" si="177"/>
        <v>4</v>
      </c>
      <c r="KL87" s="139">
        <f>VLOOKUP($A87,'FuturesInfo (3)'!$A$2:$O$80,15)*KI87</f>
        <v>72712.5</v>
      </c>
      <c r="KM87" s="139">
        <f>VLOOKUP($A87,'FuturesInfo (3)'!$A$2:$O$80,15)*KK87</f>
        <v>96950</v>
      </c>
      <c r="KN87" s="200">
        <f t="shared" si="161"/>
        <v>0</v>
      </c>
      <c r="KO87" s="200">
        <f t="shared" si="178"/>
        <v>0</v>
      </c>
      <c r="KP87" s="200">
        <f t="shared" si="179"/>
        <v>0</v>
      </c>
      <c r="KQ87" s="200">
        <f t="shared" si="180"/>
        <v>0</v>
      </c>
      <c r="KR87" s="200">
        <f t="shared" si="199"/>
        <v>0</v>
      </c>
      <c r="KT87">
        <f t="shared" si="181"/>
        <v>-1</v>
      </c>
      <c r="KU87" s="244"/>
      <c r="KV87" s="218"/>
      <c r="KW87" s="245"/>
      <c r="KX87">
        <f t="shared" si="198"/>
        <v>0</v>
      </c>
      <c r="KY87">
        <f t="shared" si="182"/>
        <v>0</v>
      </c>
      <c r="KZ87" s="218"/>
      <c r="LA87">
        <f t="shared" si="195"/>
        <v>1</v>
      </c>
      <c r="LB87">
        <f t="shared" si="183"/>
        <v>1</v>
      </c>
      <c r="LC87">
        <f t="shared" si="184"/>
        <v>1</v>
      </c>
      <c r="LD87">
        <f t="shared" si="185"/>
        <v>1</v>
      </c>
      <c r="LE87" s="253"/>
      <c r="LF87" s="206"/>
      <c r="LG87">
        <v>60</v>
      </c>
      <c r="LH87" t="str">
        <f t="shared" si="162"/>
        <v>FALSE</v>
      </c>
      <c r="LI87">
        <f>VLOOKUP($A87,'FuturesInfo (3)'!$A$2:$V$80,22)</f>
        <v>3</v>
      </c>
      <c r="LJ87" s="257"/>
      <c r="LK87">
        <f t="shared" si="186"/>
        <v>4</v>
      </c>
      <c r="LL87" s="139">
        <f>VLOOKUP($A87,'FuturesInfo (3)'!$A$2:$O$80,15)*LI87</f>
        <v>72712.5</v>
      </c>
      <c r="LM87" s="139">
        <f>VLOOKUP($A87,'FuturesInfo (3)'!$A$2:$O$80,15)*LK87</f>
        <v>96950</v>
      </c>
      <c r="LN87" s="200">
        <f t="shared" si="187"/>
        <v>0</v>
      </c>
      <c r="LO87" s="200">
        <f t="shared" si="188"/>
        <v>0</v>
      </c>
      <c r="LP87" s="200">
        <f t="shared" si="189"/>
        <v>0</v>
      </c>
      <c r="LQ87" s="200">
        <f t="shared" si="190"/>
        <v>0</v>
      </c>
      <c r="LR87" s="200">
        <f t="shared" si="200"/>
        <v>0</v>
      </c>
    </row>
    <row r="88" spans="1:330"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191"/>
        <v>2</v>
      </c>
      <c r="BH88">
        <v>1</v>
      </c>
      <c r="BI88">
        <v>-1</v>
      </c>
      <c r="BJ88">
        <f t="shared" si="163"/>
        <v>0</v>
      </c>
      <c r="BK88" s="1">
        <v>-9.3826233814999997E-3</v>
      </c>
      <c r="BL88" s="2">
        <v>10</v>
      </c>
      <c r="BM88">
        <v>60</v>
      </c>
      <c r="BN88" t="str">
        <f t="shared" si="192"/>
        <v>TRUE</v>
      </c>
      <c r="BO88">
        <f>VLOOKUP($A88,'FuturesInfo (3)'!$A$2:$V$80,22)</f>
        <v>2</v>
      </c>
      <c r="BP88">
        <f t="shared" si="196"/>
        <v>2</v>
      </c>
      <c r="BQ88" s="139">
        <f>VLOOKUP($A88,'FuturesInfo (3)'!$A$2:$O$80,15)*BP88</f>
        <v>186771.40300000002</v>
      </c>
      <c r="BR88" s="145">
        <f t="shared" si="164"/>
        <v>-1752.4057327833593</v>
      </c>
      <c r="BT88">
        <f t="shared" si="165"/>
        <v>1</v>
      </c>
      <c r="BU88">
        <v>1</v>
      </c>
      <c r="BV88">
        <v>-1</v>
      </c>
      <c r="BW88">
        <v>1</v>
      </c>
      <c r="BX88">
        <f t="shared" si="145"/>
        <v>1</v>
      </c>
      <c r="BY88">
        <f t="shared" si="146"/>
        <v>0</v>
      </c>
      <c r="BZ88" s="188">
        <v>8.3349119151400006E-3</v>
      </c>
      <c r="CA88" s="2">
        <v>10</v>
      </c>
      <c r="CB88">
        <v>60</v>
      </c>
      <c r="CC88" t="str">
        <f t="shared" si="147"/>
        <v>TRUE</v>
      </c>
      <c r="CD88">
        <f>VLOOKUP($A88,'FuturesInfo (3)'!$A$2:$V$80,22)</f>
        <v>2</v>
      </c>
      <c r="CE88">
        <f t="shared" si="148"/>
        <v>2</v>
      </c>
      <c r="CF88">
        <f t="shared" si="148"/>
        <v>2</v>
      </c>
      <c r="CG88" s="139">
        <f>VLOOKUP($A88,'FuturesInfo (3)'!$A$2:$O$80,15)*CE88</f>
        <v>186771.40300000002</v>
      </c>
      <c r="CH88" s="145">
        <f t="shared" si="149"/>
        <v>1556.7231922721151</v>
      </c>
      <c r="CI88" s="145">
        <f t="shared" si="166"/>
        <v>-1556.7231922721151</v>
      </c>
      <c r="CK88">
        <f t="shared" si="150"/>
        <v>1</v>
      </c>
      <c r="CL88">
        <v>1</v>
      </c>
      <c r="CM88">
        <v>-1</v>
      </c>
      <c r="CN88">
        <v>1</v>
      </c>
      <c r="CO88">
        <f t="shared" si="167"/>
        <v>1</v>
      </c>
      <c r="CP88">
        <f t="shared" si="151"/>
        <v>0</v>
      </c>
      <c r="CQ88" s="1">
        <v>7.51455945895E-3</v>
      </c>
      <c r="CR88" s="2">
        <v>10</v>
      </c>
      <c r="CS88">
        <v>60</v>
      </c>
      <c r="CT88" t="str">
        <f t="shared" si="152"/>
        <v>TRUE</v>
      </c>
      <c r="CU88">
        <f>VLOOKUP($A88,'FuturesInfo (3)'!$A$2:$V$80,22)</f>
        <v>2</v>
      </c>
      <c r="CV88">
        <f t="shared" si="153"/>
        <v>2</v>
      </c>
      <c r="CW88">
        <f t="shared" si="168"/>
        <v>2</v>
      </c>
      <c r="CX88" s="139">
        <f>VLOOKUP($A88,'FuturesInfo (3)'!$A$2:$O$80,15)*CW88</f>
        <v>186771.40300000002</v>
      </c>
      <c r="CY88" s="200">
        <f t="shared" si="154"/>
        <v>1403.5048130750126</v>
      </c>
      <c r="CZ88" s="200">
        <f t="shared" si="169"/>
        <v>-1403.5048130750126</v>
      </c>
      <c r="DB88">
        <f t="shared" si="155"/>
        <v>1</v>
      </c>
      <c r="DC88">
        <v>-1</v>
      </c>
      <c r="DD88">
        <v>1</v>
      </c>
      <c r="DE88">
        <v>1</v>
      </c>
      <c r="DF88">
        <f t="shared" si="193"/>
        <v>0</v>
      </c>
      <c r="DG88">
        <f t="shared" si="156"/>
        <v>1</v>
      </c>
      <c r="DH88" s="1">
        <v>2.7969420100700001E-3</v>
      </c>
      <c r="DI88" s="2">
        <v>10</v>
      </c>
      <c r="DJ88">
        <v>60</v>
      </c>
      <c r="DK88" t="str">
        <f t="shared" si="157"/>
        <v>TRUE</v>
      </c>
      <c r="DL88">
        <f>VLOOKUP($A88,'FuturesInfo (3)'!$A$2:$V$80,22)</f>
        <v>2</v>
      </c>
      <c r="DM88">
        <f t="shared" si="158"/>
        <v>2</v>
      </c>
      <c r="DN88">
        <f t="shared" si="170"/>
        <v>2</v>
      </c>
      <c r="DO88" s="139">
        <f>VLOOKUP($A88,'FuturesInfo (3)'!$A$2:$O$80,15)*DN88</f>
        <v>186771.40300000002</v>
      </c>
      <c r="DP88" s="200">
        <f t="shared" si="159"/>
        <v>-522.38878333041407</v>
      </c>
      <c r="DQ88" s="200">
        <f t="shared" si="171"/>
        <v>522.38878333041407</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f t="shared" si="172"/>
        <v>1</v>
      </c>
      <c r="JU88" s="244">
        <v>1</v>
      </c>
      <c r="JV88" s="218">
        <v>1</v>
      </c>
      <c r="JW88" s="245">
        <v>13</v>
      </c>
      <c r="JX88">
        <f t="shared" si="197"/>
        <v>-1</v>
      </c>
      <c r="JY88">
        <f t="shared" si="173"/>
        <v>1</v>
      </c>
      <c r="JZ88" s="218"/>
      <c r="KA88">
        <f t="shared" si="194"/>
        <v>0</v>
      </c>
      <c r="KB88">
        <f t="shared" si="174"/>
        <v>0</v>
      </c>
      <c r="KC88">
        <f t="shared" si="175"/>
        <v>0</v>
      </c>
      <c r="KD88">
        <f t="shared" si="176"/>
        <v>0</v>
      </c>
      <c r="KE88" s="253"/>
      <c r="KF88" s="206">
        <v>42486</v>
      </c>
      <c r="KG88">
        <v>60</v>
      </c>
      <c r="KH88" t="str">
        <f t="shared" si="160"/>
        <v>TRUE</v>
      </c>
      <c r="KI88">
        <f>VLOOKUP($A88,'FuturesInfo (3)'!$A$2:$V$80,22)</f>
        <v>2</v>
      </c>
      <c r="KJ88" s="257">
        <v>2</v>
      </c>
      <c r="KK88">
        <f t="shared" si="177"/>
        <v>3</v>
      </c>
      <c r="KL88" s="139">
        <f>VLOOKUP($A88,'FuturesInfo (3)'!$A$2:$O$80,15)*KI88</f>
        <v>186771.40300000002</v>
      </c>
      <c r="KM88" s="139">
        <f>VLOOKUP($A88,'FuturesInfo (3)'!$A$2:$O$80,15)*KK88</f>
        <v>280157.10450000002</v>
      </c>
      <c r="KN88" s="200">
        <f t="shared" si="161"/>
        <v>0</v>
      </c>
      <c r="KO88" s="200">
        <f t="shared" si="178"/>
        <v>0</v>
      </c>
      <c r="KP88" s="200">
        <f t="shared" si="179"/>
        <v>0</v>
      </c>
      <c r="KQ88" s="200">
        <f t="shared" si="180"/>
        <v>0</v>
      </c>
      <c r="KR88" s="200">
        <f t="shared" si="199"/>
        <v>0</v>
      </c>
      <c r="KT88">
        <f t="shared" si="181"/>
        <v>1</v>
      </c>
      <c r="KU88" s="244"/>
      <c r="KV88" s="218"/>
      <c r="KW88" s="245"/>
      <c r="KX88">
        <f t="shared" si="198"/>
        <v>0</v>
      </c>
      <c r="KY88">
        <f t="shared" si="182"/>
        <v>0</v>
      </c>
      <c r="KZ88" s="218"/>
      <c r="LA88">
        <f t="shared" si="195"/>
        <v>1</v>
      </c>
      <c r="LB88">
        <f t="shared" si="183"/>
        <v>1</v>
      </c>
      <c r="LC88">
        <f t="shared" si="184"/>
        <v>1</v>
      </c>
      <c r="LD88">
        <f t="shared" si="185"/>
        <v>1</v>
      </c>
      <c r="LE88" s="253"/>
      <c r="LF88" s="206"/>
      <c r="LG88">
        <v>60</v>
      </c>
      <c r="LH88" t="str">
        <f t="shared" si="162"/>
        <v>FALSE</v>
      </c>
      <c r="LI88">
        <f>VLOOKUP($A88,'FuturesInfo (3)'!$A$2:$V$80,22)</f>
        <v>2</v>
      </c>
      <c r="LJ88" s="257"/>
      <c r="LK88">
        <f t="shared" si="186"/>
        <v>3</v>
      </c>
      <c r="LL88" s="139">
        <f>VLOOKUP($A88,'FuturesInfo (3)'!$A$2:$O$80,15)*LI88</f>
        <v>186771.40300000002</v>
      </c>
      <c r="LM88" s="139">
        <f>VLOOKUP($A88,'FuturesInfo (3)'!$A$2:$O$80,15)*LK88</f>
        <v>280157.10450000002</v>
      </c>
      <c r="LN88" s="200">
        <f t="shared" si="187"/>
        <v>0</v>
      </c>
      <c r="LO88" s="200">
        <f t="shared" si="188"/>
        <v>0</v>
      </c>
      <c r="LP88" s="200">
        <f t="shared" si="189"/>
        <v>0</v>
      </c>
      <c r="LQ88" s="200">
        <f t="shared" si="190"/>
        <v>0</v>
      </c>
      <c r="LR88" s="200">
        <f t="shared" si="200"/>
        <v>0</v>
      </c>
    </row>
    <row r="89" spans="1:330"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191"/>
        <v>2</v>
      </c>
      <c r="BH89">
        <v>1</v>
      </c>
      <c r="BI89">
        <v>1</v>
      </c>
      <c r="BJ89">
        <f t="shared" si="163"/>
        <v>1</v>
      </c>
      <c r="BK89" s="1">
        <v>1.0194719135500001E-4</v>
      </c>
      <c r="BL89" s="2">
        <v>10</v>
      </c>
      <c r="BM89">
        <v>60</v>
      </c>
      <c r="BN89" t="str">
        <f t="shared" si="192"/>
        <v>TRUE</v>
      </c>
      <c r="BO89">
        <f>VLOOKUP($A89,'FuturesInfo (3)'!$A$2:$V$80,22)</f>
        <v>0</v>
      </c>
      <c r="BP89">
        <f t="shared" si="196"/>
        <v>0</v>
      </c>
      <c r="BQ89" s="139">
        <f>VLOOKUP($A89,'FuturesInfo (3)'!$A$2:$O$80,15)*BP89</f>
        <v>0</v>
      </c>
      <c r="BR89" s="145">
        <f t="shared" si="164"/>
        <v>0</v>
      </c>
      <c r="BT89">
        <f t="shared" si="165"/>
        <v>1</v>
      </c>
      <c r="BU89">
        <v>-1</v>
      </c>
      <c r="BV89">
        <v>1</v>
      </c>
      <c r="BW89">
        <v>1</v>
      </c>
      <c r="BX89">
        <f t="shared" si="145"/>
        <v>0</v>
      </c>
      <c r="BY89">
        <f t="shared" si="146"/>
        <v>1</v>
      </c>
      <c r="BZ89" s="188">
        <v>0</v>
      </c>
      <c r="CA89" s="2">
        <v>10</v>
      </c>
      <c r="CB89">
        <v>60</v>
      </c>
      <c r="CC89" t="str">
        <f t="shared" si="147"/>
        <v>TRUE</v>
      </c>
      <c r="CD89">
        <f>VLOOKUP($A89,'FuturesInfo (3)'!$A$2:$V$80,22)</f>
        <v>0</v>
      </c>
      <c r="CE89">
        <f t="shared" si="148"/>
        <v>0</v>
      </c>
      <c r="CF89">
        <f t="shared" si="148"/>
        <v>0</v>
      </c>
      <c r="CG89" s="139">
        <f>VLOOKUP($A89,'FuturesInfo (3)'!$A$2:$O$80,15)*CE89</f>
        <v>0</v>
      </c>
      <c r="CH89" s="145">
        <f t="shared" si="149"/>
        <v>0</v>
      </c>
      <c r="CI89" s="145">
        <f t="shared" si="166"/>
        <v>0</v>
      </c>
      <c r="CK89">
        <f t="shared" si="150"/>
        <v>-1</v>
      </c>
      <c r="CL89">
        <v>-1</v>
      </c>
      <c r="CM89">
        <v>1</v>
      </c>
      <c r="CN89">
        <v>1</v>
      </c>
      <c r="CO89">
        <f t="shared" si="167"/>
        <v>0</v>
      </c>
      <c r="CP89">
        <f t="shared" si="151"/>
        <v>1</v>
      </c>
      <c r="CQ89" s="1">
        <v>2.03873598369E-4</v>
      </c>
      <c r="CR89" s="2">
        <v>10</v>
      </c>
      <c r="CS89">
        <v>60</v>
      </c>
      <c r="CT89" t="str">
        <f t="shared" si="152"/>
        <v>TRUE</v>
      </c>
      <c r="CU89">
        <f>VLOOKUP($A89,'FuturesInfo (3)'!$A$2:$V$80,22)</f>
        <v>0</v>
      </c>
      <c r="CV89">
        <f t="shared" si="153"/>
        <v>0</v>
      </c>
      <c r="CW89">
        <f t="shared" si="168"/>
        <v>0</v>
      </c>
      <c r="CX89" s="139">
        <f>VLOOKUP($A89,'FuturesInfo (3)'!$A$2:$O$80,15)*CW89</f>
        <v>0</v>
      </c>
      <c r="CY89" s="200">
        <f t="shared" si="154"/>
        <v>0</v>
      </c>
      <c r="CZ89" s="200">
        <f t="shared" si="169"/>
        <v>0</v>
      </c>
      <c r="DB89">
        <f t="shared" si="155"/>
        <v>-1</v>
      </c>
      <c r="DC89">
        <v>-1</v>
      </c>
      <c r="DD89">
        <v>1</v>
      </c>
      <c r="DE89">
        <v>-1</v>
      </c>
      <c r="DF89">
        <f t="shared" si="193"/>
        <v>1</v>
      </c>
      <c r="DG89">
        <f t="shared" si="156"/>
        <v>0</v>
      </c>
      <c r="DH89" s="1">
        <v>-4.0766408479400002E-4</v>
      </c>
      <c r="DI89" s="2">
        <v>10</v>
      </c>
      <c r="DJ89">
        <v>60</v>
      </c>
      <c r="DK89" t="str">
        <f t="shared" si="157"/>
        <v>TRUE</v>
      </c>
      <c r="DL89">
        <f>VLOOKUP($A89,'FuturesInfo (3)'!$A$2:$V$80,22)</f>
        <v>0</v>
      </c>
      <c r="DM89">
        <f t="shared" si="158"/>
        <v>0</v>
      </c>
      <c r="DN89">
        <f t="shared" si="170"/>
        <v>0</v>
      </c>
      <c r="DO89" s="139">
        <f>VLOOKUP($A89,'FuturesInfo (3)'!$A$2:$O$80,15)*DN89</f>
        <v>0</v>
      </c>
      <c r="DP89" s="200">
        <f t="shared" si="159"/>
        <v>0</v>
      </c>
      <c r="DQ89" s="200">
        <f t="shared" si="171"/>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f t="shared" si="172"/>
        <v>1</v>
      </c>
      <c r="JU89" s="244">
        <v>-1</v>
      </c>
      <c r="JV89" s="218">
        <v>1</v>
      </c>
      <c r="JW89" s="245">
        <v>11</v>
      </c>
      <c r="JX89">
        <f t="shared" si="197"/>
        <v>-1</v>
      </c>
      <c r="JY89">
        <f t="shared" si="173"/>
        <v>1</v>
      </c>
      <c r="JZ89" s="218"/>
      <c r="KA89">
        <f t="shared" si="194"/>
        <v>0</v>
      </c>
      <c r="KB89">
        <f t="shared" si="174"/>
        <v>0</v>
      </c>
      <c r="KC89">
        <f t="shared" si="175"/>
        <v>0</v>
      </c>
      <c r="KD89">
        <f t="shared" si="176"/>
        <v>0</v>
      </c>
      <c r="KE89" s="253"/>
      <c r="KF89" s="206">
        <v>42499</v>
      </c>
      <c r="KG89">
        <v>60</v>
      </c>
      <c r="KH89" t="str">
        <f t="shared" si="160"/>
        <v>TRUE</v>
      </c>
      <c r="KI89">
        <f>VLOOKUP($A89,'FuturesInfo (3)'!$A$2:$V$80,22)</f>
        <v>0</v>
      </c>
      <c r="KJ89" s="257">
        <v>2</v>
      </c>
      <c r="KK89">
        <f t="shared" si="177"/>
        <v>0</v>
      </c>
      <c r="KL89" s="139">
        <f>VLOOKUP($A89,'FuturesInfo (3)'!$A$2:$O$80,15)*KI89</f>
        <v>0</v>
      </c>
      <c r="KM89" s="139">
        <f>VLOOKUP($A89,'FuturesInfo (3)'!$A$2:$O$80,15)*KK89</f>
        <v>0</v>
      </c>
      <c r="KN89" s="200">
        <f t="shared" si="161"/>
        <v>0</v>
      </c>
      <c r="KO89" s="200">
        <f t="shared" si="178"/>
        <v>0</v>
      </c>
      <c r="KP89" s="200">
        <f t="shared" si="179"/>
        <v>0</v>
      </c>
      <c r="KQ89" s="200">
        <f t="shared" si="180"/>
        <v>0</v>
      </c>
      <c r="KR89" s="200">
        <f t="shared" si="199"/>
        <v>0</v>
      </c>
      <c r="KT89">
        <f t="shared" si="181"/>
        <v>-1</v>
      </c>
      <c r="KU89" s="244"/>
      <c r="KV89" s="218"/>
      <c r="KW89" s="245"/>
      <c r="KX89">
        <f t="shared" si="198"/>
        <v>0</v>
      </c>
      <c r="KY89">
        <f t="shared" si="182"/>
        <v>0</v>
      </c>
      <c r="KZ89" s="218"/>
      <c r="LA89">
        <f t="shared" si="195"/>
        <v>1</v>
      </c>
      <c r="LB89">
        <f t="shared" si="183"/>
        <v>1</v>
      </c>
      <c r="LC89">
        <f t="shared" si="184"/>
        <v>1</v>
      </c>
      <c r="LD89">
        <f t="shared" si="185"/>
        <v>1</v>
      </c>
      <c r="LE89" s="253"/>
      <c r="LF89" s="206"/>
      <c r="LG89">
        <v>60</v>
      </c>
      <c r="LH89" t="str">
        <f t="shared" si="162"/>
        <v>FALSE</v>
      </c>
      <c r="LI89">
        <f>VLOOKUP($A89,'FuturesInfo (3)'!$A$2:$V$80,22)</f>
        <v>0</v>
      </c>
      <c r="LJ89" s="257"/>
      <c r="LK89">
        <f t="shared" si="186"/>
        <v>0</v>
      </c>
      <c r="LL89" s="139">
        <f>VLOOKUP($A89,'FuturesInfo (3)'!$A$2:$O$80,15)*LI89</f>
        <v>0</v>
      </c>
      <c r="LM89" s="139">
        <f>VLOOKUP($A89,'FuturesInfo (3)'!$A$2:$O$80,15)*LK89</f>
        <v>0</v>
      </c>
      <c r="LN89" s="200">
        <f t="shared" si="187"/>
        <v>0</v>
      </c>
      <c r="LO89" s="200">
        <f t="shared" si="188"/>
        <v>0</v>
      </c>
      <c r="LP89" s="200">
        <f t="shared" si="189"/>
        <v>0</v>
      </c>
      <c r="LQ89" s="200">
        <f t="shared" si="190"/>
        <v>0</v>
      </c>
      <c r="LR89" s="200">
        <f t="shared" si="200"/>
        <v>0</v>
      </c>
    </row>
    <row r="90" spans="1:330"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191"/>
        <v>-2</v>
      </c>
      <c r="BH90">
        <v>-1</v>
      </c>
      <c r="BI90">
        <v>1</v>
      </c>
      <c r="BJ90">
        <f t="shared" si="163"/>
        <v>0</v>
      </c>
      <c r="BK90" s="1">
        <v>2.5873221216E-3</v>
      </c>
      <c r="BL90" s="2">
        <v>10</v>
      </c>
      <c r="BM90">
        <v>60</v>
      </c>
      <c r="BN90" t="str">
        <f t="shared" si="192"/>
        <v>TRUE</v>
      </c>
      <c r="BO90">
        <f>VLOOKUP($A90,'FuturesInfo (3)'!$A$2:$V$80,22)</f>
        <v>3</v>
      </c>
      <c r="BP90">
        <f t="shared" si="196"/>
        <v>3</v>
      </c>
      <c r="BQ90" s="139">
        <f>VLOOKUP($A90,'FuturesInfo (3)'!$A$2:$O$80,15)*BP90</f>
        <v>264645</v>
      </c>
      <c r="BR90" s="145">
        <f t="shared" si="164"/>
        <v>-684.72186287083196</v>
      </c>
      <c r="BT90">
        <f t="shared" si="165"/>
        <v>-1</v>
      </c>
      <c r="BU90">
        <v>1</v>
      </c>
      <c r="BV90">
        <v>-1</v>
      </c>
      <c r="BW90">
        <v>-1</v>
      </c>
      <c r="BX90">
        <f t="shared" si="145"/>
        <v>0</v>
      </c>
      <c r="BY90">
        <f t="shared" si="146"/>
        <v>1</v>
      </c>
      <c r="BZ90" s="188">
        <v>-1.4025245441799999E-3</v>
      </c>
      <c r="CA90" s="2">
        <v>10</v>
      </c>
      <c r="CB90">
        <v>60</v>
      </c>
      <c r="CC90" t="str">
        <f t="shared" si="147"/>
        <v>TRUE</v>
      </c>
      <c r="CD90">
        <f>VLOOKUP($A90,'FuturesInfo (3)'!$A$2:$V$80,22)</f>
        <v>3</v>
      </c>
      <c r="CE90">
        <f t="shared" si="148"/>
        <v>3</v>
      </c>
      <c r="CF90">
        <f t="shared" si="148"/>
        <v>3</v>
      </c>
      <c r="CG90" s="139">
        <f>VLOOKUP($A90,'FuturesInfo (3)'!$A$2:$O$80,15)*CE90</f>
        <v>264645</v>
      </c>
      <c r="CH90" s="145">
        <f t="shared" si="149"/>
        <v>-371.17110799451609</v>
      </c>
      <c r="CI90" s="145">
        <f t="shared" si="166"/>
        <v>371.17110799451609</v>
      </c>
      <c r="CK90">
        <f t="shared" si="150"/>
        <v>1</v>
      </c>
      <c r="CL90">
        <v>-1</v>
      </c>
      <c r="CM90">
        <v>-1</v>
      </c>
      <c r="CN90">
        <v>1</v>
      </c>
      <c r="CO90">
        <f t="shared" si="167"/>
        <v>0</v>
      </c>
      <c r="CP90">
        <f t="shared" si="151"/>
        <v>0</v>
      </c>
      <c r="CQ90" s="1">
        <v>6.4606741572999999E-3</v>
      </c>
      <c r="CR90" s="2">
        <v>10</v>
      </c>
      <c r="CS90">
        <v>60</v>
      </c>
      <c r="CT90" t="str">
        <f t="shared" si="152"/>
        <v>TRUE</v>
      </c>
      <c r="CU90">
        <f>VLOOKUP($A90,'FuturesInfo (3)'!$A$2:$V$80,22)</f>
        <v>3</v>
      </c>
      <c r="CV90">
        <f t="shared" si="153"/>
        <v>4</v>
      </c>
      <c r="CW90">
        <f t="shared" si="168"/>
        <v>3</v>
      </c>
      <c r="CX90" s="139">
        <f>VLOOKUP($A90,'FuturesInfo (3)'!$A$2:$O$80,15)*CW90</f>
        <v>264645</v>
      </c>
      <c r="CY90" s="200">
        <f t="shared" si="154"/>
        <v>-1709.7851123586584</v>
      </c>
      <c r="CZ90" s="200">
        <f t="shared" si="169"/>
        <v>-1709.7851123586584</v>
      </c>
      <c r="DB90">
        <f t="shared" si="155"/>
        <v>-1</v>
      </c>
      <c r="DC90">
        <v>1</v>
      </c>
      <c r="DD90">
        <v>-1</v>
      </c>
      <c r="DE90">
        <v>1</v>
      </c>
      <c r="DF90">
        <f t="shared" si="193"/>
        <v>1</v>
      </c>
      <c r="DG90">
        <f t="shared" si="156"/>
        <v>0</v>
      </c>
      <c r="DH90" s="1">
        <v>1.0047446274099999E-3</v>
      </c>
      <c r="DI90" s="2">
        <v>10</v>
      </c>
      <c r="DJ90">
        <v>60</v>
      </c>
      <c r="DK90" t="str">
        <f t="shared" si="157"/>
        <v>TRUE</v>
      </c>
      <c r="DL90">
        <f>VLOOKUP($A90,'FuturesInfo (3)'!$A$2:$V$80,22)</f>
        <v>3</v>
      </c>
      <c r="DM90">
        <f t="shared" si="158"/>
        <v>2</v>
      </c>
      <c r="DN90">
        <f t="shared" si="170"/>
        <v>3</v>
      </c>
      <c r="DO90" s="139">
        <f>VLOOKUP($A90,'FuturesInfo (3)'!$A$2:$O$80,15)*DN90</f>
        <v>264645</v>
      </c>
      <c r="DP90" s="200">
        <f t="shared" si="159"/>
        <v>265.90064192091944</v>
      </c>
      <c r="DQ90" s="200">
        <f t="shared" si="171"/>
        <v>-265.90064192091944</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f t="shared" si="172"/>
        <v>-1</v>
      </c>
      <c r="JU90" s="244">
        <v>1</v>
      </c>
      <c r="JV90" s="218">
        <v>-1</v>
      </c>
      <c r="JW90" s="245">
        <v>-19</v>
      </c>
      <c r="JX90">
        <f t="shared" si="197"/>
        <v>1</v>
      </c>
      <c r="JY90">
        <f t="shared" si="173"/>
        <v>1</v>
      </c>
      <c r="JZ90" s="218"/>
      <c r="KA90">
        <f t="shared" si="194"/>
        <v>0</v>
      </c>
      <c r="KB90">
        <f t="shared" si="174"/>
        <v>0</v>
      </c>
      <c r="KC90">
        <f t="shared" si="175"/>
        <v>0</v>
      </c>
      <c r="KD90">
        <f t="shared" si="176"/>
        <v>0</v>
      </c>
      <c r="KE90" s="253"/>
      <c r="KF90" s="206">
        <v>42509</v>
      </c>
      <c r="KG90">
        <v>60</v>
      </c>
      <c r="KH90" t="str">
        <f t="shared" si="160"/>
        <v>TRUE</v>
      </c>
      <c r="KI90">
        <f>VLOOKUP($A90,'FuturesInfo (3)'!$A$2:$V$80,22)</f>
        <v>3</v>
      </c>
      <c r="KJ90" s="257">
        <v>2</v>
      </c>
      <c r="KK90">
        <f t="shared" si="177"/>
        <v>4</v>
      </c>
      <c r="KL90" s="139">
        <f>VLOOKUP($A90,'FuturesInfo (3)'!$A$2:$O$80,15)*KI90</f>
        <v>264645</v>
      </c>
      <c r="KM90" s="139">
        <f>VLOOKUP($A90,'FuturesInfo (3)'!$A$2:$O$80,15)*KK90</f>
        <v>352860</v>
      </c>
      <c r="KN90" s="200">
        <f t="shared" si="161"/>
        <v>0</v>
      </c>
      <c r="KO90" s="200">
        <f t="shared" si="178"/>
        <v>0</v>
      </c>
      <c r="KP90" s="200">
        <f t="shared" si="179"/>
        <v>0</v>
      </c>
      <c r="KQ90" s="200">
        <f t="shared" si="180"/>
        <v>0</v>
      </c>
      <c r="KR90" s="200">
        <f t="shared" si="199"/>
        <v>0</v>
      </c>
      <c r="KT90">
        <f t="shared" si="181"/>
        <v>1</v>
      </c>
      <c r="KU90" s="244"/>
      <c r="KV90" s="218"/>
      <c r="KW90" s="245"/>
      <c r="KX90">
        <f t="shared" si="198"/>
        <v>0</v>
      </c>
      <c r="KY90">
        <f t="shared" si="182"/>
        <v>0</v>
      </c>
      <c r="KZ90" s="218"/>
      <c r="LA90">
        <f t="shared" si="195"/>
        <v>1</v>
      </c>
      <c r="LB90">
        <f t="shared" si="183"/>
        <v>1</v>
      </c>
      <c r="LC90">
        <f t="shared" si="184"/>
        <v>1</v>
      </c>
      <c r="LD90">
        <f t="shared" si="185"/>
        <v>1</v>
      </c>
      <c r="LE90" s="253"/>
      <c r="LF90" s="206"/>
      <c r="LG90">
        <v>60</v>
      </c>
      <c r="LH90" t="str">
        <f t="shared" si="162"/>
        <v>FALSE</v>
      </c>
      <c r="LI90">
        <f>VLOOKUP($A90,'FuturesInfo (3)'!$A$2:$V$80,22)</f>
        <v>3</v>
      </c>
      <c r="LJ90" s="257"/>
      <c r="LK90">
        <f t="shared" si="186"/>
        <v>4</v>
      </c>
      <c r="LL90" s="139">
        <f>VLOOKUP($A90,'FuturesInfo (3)'!$A$2:$O$80,15)*LI90</f>
        <v>264645</v>
      </c>
      <c r="LM90" s="139">
        <f>VLOOKUP($A90,'FuturesInfo (3)'!$A$2:$O$80,15)*LK90</f>
        <v>352860</v>
      </c>
      <c r="LN90" s="200">
        <f t="shared" si="187"/>
        <v>0</v>
      </c>
      <c r="LO90" s="200">
        <f t="shared" si="188"/>
        <v>0</v>
      </c>
      <c r="LP90" s="200">
        <f t="shared" si="189"/>
        <v>0</v>
      </c>
      <c r="LQ90" s="200">
        <f t="shared" si="190"/>
        <v>0</v>
      </c>
      <c r="LR90" s="200">
        <f t="shared" si="200"/>
        <v>0</v>
      </c>
    </row>
    <row r="91" spans="1:330"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191"/>
        <v>0</v>
      </c>
      <c r="BH91">
        <v>1</v>
      </c>
      <c r="BI91">
        <v>1</v>
      </c>
      <c r="BJ91">
        <f t="shared" si="163"/>
        <v>1</v>
      </c>
      <c r="BK91" s="1">
        <v>3.0500203334699998E-4</v>
      </c>
      <c r="BL91" s="2">
        <v>10</v>
      </c>
      <c r="BM91">
        <v>60</v>
      </c>
      <c r="BN91" t="str">
        <f t="shared" si="192"/>
        <v>TRUE</v>
      </c>
      <c r="BO91">
        <f>VLOOKUP($A91,'FuturesInfo (3)'!$A$2:$V$80,22)</f>
        <v>15</v>
      </c>
      <c r="BP91">
        <f t="shared" si="196"/>
        <v>15</v>
      </c>
      <c r="BQ91" s="139">
        <f>VLOOKUP($A91,'FuturesInfo (3)'!$A$2:$O$80,15)*BP91</f>
        <v>3046854.8292</v>
      </c>
      <c r="BR91" s="145">
        <f t="shared" si="164"/>
        <v>929.29691821912638</v>
      </c>
      <c r="BT91">
        <f t="shared" si="165"/>
        <v>1</v>
      </c>
      <c r="BU91">
        <v>-1</v>
      </c>
      <c r="BV91">
        <v>-1</v>
      </c>
      <c r="BW91">
        <v>1</v>
      </c>
      <c r="BX91">
        <f t="shared" si="145"/>
        <v>0</v>
      </c>
      <c r="BY91">
        <f t="shared" si="146"/>
        <v>0</v>
      </c>
      <c r="BZ91" s="188">
        <v>2.03272690314E-4</v>
      </c>
      <c r="CA91" s="2">
        <v>10</v>
      </c>
      <c r="CB91">
        <v>60</v>
      </c>
      <c r="CC91" t="str">
        <f t="shared" si="147"/>
        <v>TRUE</v>
      </c>
      <c r="CD91">
        <f>VLOOKUP($A91,'FuturesInfo (3)'!$A$2:$V$80,22)</f>
        <v>15</v>
      </c>
      <c r="CE91">
        <f t="shared" si="148"/>
        <v>15</v>
      </c>
      <c r="CF91">
        <f t="shared" si="148"/>
        <v>15</v>
      </c>
      <c r="CG91" s="139">
        <f>VLOOKUP($A91,'FuturesInfo (3)'!$A$2:$O$80,15)*CE91</f>
        <v>3046854.8292</v>
      </c>
      <c r="CH91" s="145">
        <f t="shared" si="149"/>
        <v>-619.34237812768697</v>
      </c>
      <c r="CI91" s="145">
        <f t="shared" si="166"/>
        <v>-619.34237812768697</v>
      </c>
      <c r="CK91">
        <f t="shared" si="150"/>
        <v>-1</v>
      </c>
      <c r="CL91">
        <v>1</v>
      </c>
      <c r="CM91">
        <v>-1</v>
      </c>
      <c r="CN91">
        <v>1</v>
      </c>
      <c r="CO91">
        <f t="shared" si="167"/>
        <v>1</v>
      </c>
      <c r="CP91">
        <f t="shared" si="151"/>
        <v>0</v>
      </c>
      <c r="CQ91" s="1">
        <v>6.09694136775E-4</v>
      </c>
      <c r="CR91" s="2">
        <v>10</v>
      </c>
      <c r="CS91">
        <v>60</v>
      </c>
      <c r="CT91" t="str">
        <f t="shared" si="152"/>
        <v>TRUE</v>
      </c>
      <c r="CU91">
        <f>VLOOKUP($A91,'FuturesInfo (3)'!$A$2:$V$80,22)</f>
        <v>15</v>
      </c>
      <c r="CV91">
        <f t="shared" si="153"/>
        <v>11</v>
      </c>
      <c r="CW91">
        <f t="shared" si="168"/>
        <v>15</v>
      </c>
      <c r="CX91" s="139">
        <f>VLOOKUP($A91,'FuturesInfo (3)'!$A$2:$O$80,15)*CW91</f>
        <v>3046854.8292</v>
      </c>
      <c r="CY91" s="200">
        <f t="shared" si="154"/>
        <v>1857.6495249678342</v>
      </c>
      <c r="CZ91" s="200">
        <f t="shared" si="169"/>
        <v>-1857.6495249678342</v>
      </c>
      <c r="DB91">
        <f t="shared" si="155"/>
        <v>1</v>
      </c>
      <c r="DC91">
        <v>1</v>
      </c>
      <c r="DD91">
        <v>-1</v>
      </c>
      <c r="DE91">
        <v>-1</v>
      </c>
      <c r="DF91">
        <f t="shared" si="193"/>
        <v>0</v>
      </c>
      <c r="DG91">
        <f t="shared" si="156"/>
        <v>1</v>
      </c>
      <c r="DH91" s="1">
        <v>-7.1087640905900004E-4</v>
      </c>
      <c r="DI91" s="2">
        <v>10</v>
      </c>
      <c r="DJ91">
        <v>60</v>
      </c>
      <c r="DK91" t="str">
        <f t="shared" si="157"/>
        <v>TRUE</v>
      </c>
      <c r="DL91">
        <f>VLOOKUP($A91,'FuturesInfo (3)'!$A$2:$V$80,22)</f>
        <v>15</v>
      </c>
      <c r="DM91">
        <f t="shared" si="158"/>
        <v>11</v>
      </c>
      <c r="DN91">
        <f t="shared" si="170"/>
        <v>15</v>
      </c>
      <c r="DO91" s="139">
        <f>VLOOKUP($A91,'FuturesInfo (3)'!$A$2:$O$80,15)*DN91</f>
        <v>3046854.8292</v>
      </c>
      <c r="DP91" s="200">
        <f t="shared" si="159"/>
        <v>-2165.9372199057689</v>
      </c>
      <c r="DQ91" s="200">
        <f t="shared" si="171"/>
        <v>2165.9372199057689</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f t="shared" si="172"/>
        <v>1</v>
      </c>
      <c r="JU91" s="244">
        <v>1</v>
      </c>
      <c r="JV91" s="218">
        <v>1</v>
      </c>
      <c r="JW91" s="245">
        <v>-11</v>
      </c>
      <c r="JX91">
        <f t="shared" si="197"/>
        <v>-1</v>
      </c>
      <c r="JY91">
        <f t="shared" si="173"/>
        <v>-1</v>
      </c>
      <c r="JZ91" s="218"/>
      <c r="KA91">
        <f t="shared" si="194"/>
        <v>0</v>
      </c>
      <c r="KB91">
        <f t="shared" si="174"/>
        <v>0</v>
      </c>
      <c r="KC91">
        <f t="shared" si="175"/>
        <v>0</v>
      </c>
      <c r="KD91">
        <f t="shared" si="176"/>
        <v>0</v>
      </c>
      <c r="KE91" s="253"/>
      <c r="KF91" s="206">
        <v>42485</v>
      </c>
      <c r="KG91">
        <v>60</v>
      </c>
      <c r="KH91" t="str">
        <f t="shared" si="160"/>
        <v>TRUE</v>
      </c>
      <c r="KI91">
        <f>VLOOKUP($A91,'FuturesInfo (3)'!$A$2:$V$80,22)</f>
        <v>15</v>
      </c>
      <c r="KJ91" s="257">
        <v>1</v>
      </c>
      <c r="KK91">
        <f t="shared" si="177"/>
        <v>15</v>
      </c>
      <c r="KL91" s="139">
        <f>VLOOKUP($A91,'FuturesInfo (3)'!$A$2:$O$80,15)*KI91</f>
        <v>3046854.8292</v>
      </c>
      <c r="KM91" s="139">
        <f>VLOOKUP($A91,'FuturesInfo (3)'!$A$2:$O$80,15)*KK91</f>
        <v>3046854.8292</v>
      </c>
      <c r="KN91" s="200">
        <f t="shared" si="161"/>
        <v>0</v>
      </c>
      <c r="KO91" s="200">
        <f t="shared" si="178"/>
        <v>0</v>
      </c>
      <c r="KP91" s="200">
        <f t="shared" si="179"/>
        <v>0</v>
      </c>
      <c r="KQ91" s="200">
        <f t="shared" si="180"/>
        <v>0</v>
      </c>
      <c r="KR91" s="200">
        <f t="shared" si="199"/>
        <v>0</v>
      </c>
      <c r="KT91">
        <f t="shared" si="181"/>
        <v>1</v>
      </c>
      <c r="KU91" s="244"/>
      <c r="KV91" s="218"/>
      <c r="KW91" s="245"/>
      <c r="KX91">
        <f t="shared" si="198"/>
        <v>0</v>
      </c>
      <c r="KY91">
        <f t="shared" si="182"/>
        <v>0</v>
      </c>
      <c r="KZ91" s="218"/>
      <c r="LA91">
        <f t="shared" si="195"/>
        <v>1</v>
      </c>
      <c r="LB91">
        <f t="shared" si="183"/>
        <v>1</v>
      </c>
      <c r="LC91">
        <f t="shared" si="184"/>
        <v>1</v>
      </c>
      <c r="LD91">
        <f t="shared" si="185"/>
        <v>1</v>
      </c>
      <c r="LE91" s="253"/>
      <c r="LF91" s="206"/>
      <c r="LG91">
        <v>60</v>
      </c>
      <c r="LH91" t="str">
        <f t="shared" si="162"/>
        <v>FALSE</v>
      </c>
      <c r="LI91">
        <f>VLOOKUP($A91,'FuturesInfo (3)'!$A$2:$V$80,22)</f>
        <v>15</v>
      </c>
      <c r="LJ91" s="257"/>
      <c r="LK91">
        <f t="shared" si="186"/>
        <v>19</v>
      </c>
      <c r="LL91" s="139">
        <f>VLOOKUP($A91,'FuturesInfo (3)'!$A$2:$O$80,15)*LI91</f>
        <v>3046854.8292</v>
      </c>
      <c r="LM91" s="139">
        <f>VLOOKUP($A91,'FuturesInfo (3)'!$A$2:$O$80,15)*LK91</f>
        <v>3859349.4503200003</v>
      </c>
      <c r="LN91" s="200">
        <f t="shared" si="187"/>
        <v>0</v>
      </c>
      <c r="LO91" s="200">
        <f t="shared" si="188"/>
        <v>0</v>
      </c>
      <c r="LP91" s="200">
        <f t="shared" si="189"/>
        <v>0</v>
      </c>
      <c r="LQ91" s="200">
        <f t="shared" si="190"/>
        <v>0</v>
      </c>
      <c r="LR91" s="200">
        <f t="shared" si="200"/>
        <v>0</v>
      </c>
    </row>
    <row r="92" spans="1:330"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191"/>
        <v>0</v>
      </c>
      <c r="BH92">
        <v>1</v>
      </c>
      <c r="BI92">
        <v>1</v>
      </c>
      <c r="BJ92">
        <f t="shared" si="163"/>
        <v>1</v>
      </c>
      <c r="BK92" s="1">
        <v>2.5585917511E-4</v>
      </c>
      <c r="BL92" s="2">
        <v>10</v>
      </c>
      <c r="BM92">
        <v>60</v>
      </c>
      <c r="BN92" t="str">
        <f t="shared" si="192"/>
        <v>TRUE</v>
      </c>
      <c r="BO92">
        <f>VLOOKUP($A92,'FuturesInfo (3)'!$A$2:$V$80,22)</f>
        <v>6</v>
      </c>
      <c r="BP92">
        <f t="shared" si="196"/>
        <v>6</v>
      </c>
      <c r="BQ92" s="139">
        <f>VLOOKUP($A92,'FuturesInfo (3)'!$A$2:$O$80,15)*BP92</f>
        <v>3462507.7031999999</v>
      </c>
      <c r="BR92" s="145">
        <f t="shared" si="164"/>
        <v>885.91436475277271</v>
      </c>
      <c r="BT92">
        <f t="shared" si="165"/>
        <v>1</v>
      </c>
      <c r="BU92">
        <v>1</v>
      </c>
      <c r="BV92">
        <v>1</v>
      </c>
      <c r="BW92">
        <v>1</v>
      </c>
      <c r="BX92">
        <f t="shared" si="145"/>
        <v>1</v>
      </c>
      <c r="BY92">
        <f t="shared" si="146"/>
        <v>1</v>
      </c>
      <c r="BZ92" s="188">
        <v>3.5811121911299997E-4</v>
      </c>
      <c r="CA92" s="2">
        <v>10</v>
      </c>
      <c r="CB92">
        <v>60</v>
      </c>
      <c r="CC92" t="str">
        <f t="shared" si="147"/>
        <v>TRUE</v>
      </c>
      <c r="CD92">
        <f>VLOOKUP($A92,'FuturesInfo (3)'!$A$2:$V$80,22)</f>
        <v>6</v>
      </c>
      <c r="CE92">
        <f t="shared" si="148"/>
        <v>6</v>
      </c>
      <c r="CF92">
        <f t="shared" si="148"/>
        <v>6</v>
      </c>
      <c r="CG92" s="139">
        <f>VLOOKUP($A92,'FuturesInfo (3)'!$A$2:$O$80,15)*CE92</f>
        <v>3462507.7031999999</v>
      </c>
      <c r="CH92" s="145">
        <f t="shared" si="149"/>
        <v>1239.9628547811055</v>
      </c>
      <c r="CI92" s="145">
        <f t="shared" si="166"/>
        <v>1239.9628547811055</v>
      </c>
      <c r="CK92">
        <f t="shared" si="150"/>
        <v>1</v>
      </c>
      <c r="CL92">
        <v>1</v>
      </c>
      <c r="CM92">
        <v>1</v>
      </c>
      <c r="CN92">
        <v>1</v>
      </c>
      <c r="CO92">
        <f t="shared" si="167"/>
        <v>1</v>
      </c>
      <c r="CP92">
        <f t="shared" si="151"/>
        <v>1</v>
      </c>
      <c r="CQ92" s="1">
        <v>7.6710647437899999E-4</v>
      </c>
      <c r="CR92" s="2">
        <v>10</v>
      </c>
      <c r="CS92">
        <v>60</v>
      </c>
      <c r="CT92" t="str">
        <f t="shared" si="152"/>
        <v>TRUE</v>
      </c>
      <c r="CU92">
        <f>VLOOKUP($A92,'FuturesInfo (3)'!$A$2:$V$80,22)</f>
        <v>6</v>
      </c>
      <c r="CV92">
        <f t="shared" si="153"/>
        <v>8</v>
      </c>
      <c r="CW92">
        <f t="shared" si="168"/>
        <v>6</v>
      </c>
      <c r="CX92" s="139">
        <f>VLOOKUP($A92,'FuturesInfo (3)'!$A$2:$O$80,15)*CW92</f>
        <v>3462507.7031999999</v>
      </c>
      <c r="CY92" s="200">
        <f t="shared" si="154"/>
        <v>2656.1120767118809</v>
      </c>
      <c r="CZ92" s="200">
        <f t="shared" si="169"/>
        <v>2656.1120767118809</v>
      </c>
      <c r="DB92">
        <f t="shared" si="155"/>
        <v>1</v>
      </c>
      <c r="DC92">
        <v>-1</v>
      </c>
      <c r="DD92">
        <v>1</v>
      </c>
      <c r="DE92">
        <v>-1</v>
      </c>
      <c r="DF92">
        <f t="shared" si="193"/>
        <v>1</v>
      </c>
      <c r="DG92">
        <f t="shared" si="156"/>
        <v>0</v>
      </c>
      <c r="DH92" s="1">
        <v>-3.5770862077800001E-4</v>
      </c>
      <c r="DI92" s="2">
        <v>10</v>
      </c>
      <c r="DJ92">
        <v>60</v>
      </c>
      <c r="DK92" t="str">
        <f t="shared" si="157"/>
        <v>TRUE</v>
      </c>
      <c r="DL92">
        <f>VLOOKUP($A92,'FuturesInfo (3)'!$A$2:$V$80,22)</f>
        <v>6</v>
      </c>
      <c r="DM92">
        <f t="shared" si="158"/>
        <v>5</v>
      </c>
      <c r="DN92">
        <f t="shared" si="170"/>
        <v>6</v>
      </c>
      <c r="DO92" s="139">
        <f>VLOOKUP($A92,'FuturesInfo (3)'!$A$2:$O$80,15)*DN92</f>
        <v>3462507.7031999999</v>
      </c>
      <c r="DP92" s="200">
        <f t="shared" si="159"/>
        <v>1238.5688549448726</v>
      </c>
      <c r="DQ92" s="200">
        <f t="shared" si="171"/>
        <v>-1238.5688549448726</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f t="shared" si="172"/>
        <v>1</v>
      </c>
      <c r="JU92" s="248">
        <v>1</v>
      </c>
      <c r="JV92" s="219">
        <v>-1</v>
      </c>
      <c r="JW92" s="249">
        <v>-11</v>
      </c>
      <c r="JX92">
        <f t="shared" si="197"/>
        <v>1</v>
      </c>
      <c r="JY92">
        <f t="shared" si="173"/>
        <v>1</v>
      </c>
      <c r="JZ92" s="219"/>
      <c r="KA92">
        <f t="shared" si="194"/>
        <v>0</v>
      </c>
      <c r="KB92">
        <f t="shared" si="174"/>
        <v>0</v>
      </c>
      <c r="KC92">
        <f t="shared" si="175"/>
        <v>0</v>
      </c>
      <c r="KD92">
        <f t="shared" si="176"/>
        <v>0</v>
      </c>
      <c r="KE92" s="255"/>
      <c r="KF92" s="206">
        <v>42486</v>
      </c>
      <c r="KG92">
        <v>60</v>
      </c>
      <c r="KH92" t="str">
        <f t="shared" si="160"/>
        <v>TRUE</v>
      </c>
      <c r="KI92">
        <f>VLOOKUP($A92,'FuturesInfo (3)'!$A$2:$V$80,22)</f>
        <v>6</v>
      </c>
      <c r="KJ92" s="258">
        <v>2</v>
      </c>
      <c r="KK92">
        <f t="shared" si="177"/>
        <v>8</v>
      </c>
      <c r="KL92" s="139">
        <f>VLOOKUP($A92,'FuturesInfo (3)'!$A$2:$O$80,15)*KI92</f>
        <v>3462507.7031999999</v>
      </c>
      <c r="KM92" s="139">
        <f>VLOOKUP($A92,'FuturesInfo (3)'!$A$2:$O$80,15)*KK92</f>
        <v>4616676.9375999998</v>
      </c>
      <c r="KN92" s="200">
        <f t="shared" si="161"/>
        <v>0</v>
      </c>
      <c r="KO92" s="200">
        <f t="shared" si="178"/>
        <v>0</v>
      </c>
      <c r="KP92" s="200">
        <f t="shared" si="179"/>
        <v>0</v>
      </c>
      <c r="KQ92" s="200">
        <f t="shared" si="180"/>
        <v>0</v>
      </c>
      <c r="KR92" s="200">
        <f t="shared" si="199"/>
        <v>0</v>
      </c>
      <c r="KT92">
        <f t="shared" si="181"/>
        <v>1</v>
      </c>
      <c r="KU92" s="248"/>
      <c r="KV92" s="219"/>
      <c r="KW92" s="249"/>
      <c r="KX92">
        <f t="shared" si="198"/>
        <v>0</v>
      </c>
      <c r="KY92">
        <f t="shared" si="182"/>
        <v>0</v>
      </c>
      <c r="KZ92" s="219"/>
      <c r="LA92">
        <f t="shared" si="195"/>
        <v>1</v>
      </c>
      <c r="LB92">
        <f t="shared" si="183"/>
        <v>1</v>
      </c>
      <c r="LC92">
        <f t="shared" si="184"/>
        <v>1</v>
      </c>
      <c r="LD92">
        <f t="shared" si="185"/>
        <v>1</v>
      </c>
      <c r="LE92" s="255"/>
      <c r="LF92" s="206"/>
      <c r="LG92">
        <v>60</v>
      </c>
      <c r="LH92" t="str">
        <f t="shared" si="162"/>
        <v>FALSE</v>
      </c>
      <c r="LI92">
        <f>VLOOKUP($A92,'FuturesInfo (3)'!$A$2:$V$80,22)</f>
        <v>6</v>
      </c>
      <c r="LJ92" s="258"/>
      <c r="LK92">
        <f t="shared" si="186"/>
        <v>8</v>
      </c>
      <c r="LL92" s="139">
        <f>VLOOKUP($A92,'FuturesInfo (3)'!$A$2:$O$80,15)*LI92</f>
        <v>3462507.7031999999</v>
      </c>
      <c r="LM92" s="139">
        <f>VLOOKUP($A92,'FuturesInfo (3)'!$A$2:$O$80,15)*LK92</f>
        <v>4616676.9375999998</v>
      </c>
      <c r="LN92" s="200">
        <f t="shared" si="187"/>
        <v>0</v>
      </c>
      <c r="LO92" s="200">
        <f t="shared" si="188"/>
        <v>0</v>
      </c>
      <c r="LP92" s="200">
        <f t="shared" si="189"/>
        <v>0</v>
      </c>
      <c r="LQ92" s="200">
        <f t="shared" si="190"/>
        <v>0</v>
      </c>
      <c r="LR92" s="200">
        <f t="shared" si="200"/>
        <v>0</v>
      </c>
    </row>
    <row r="94" spans="1:330"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01">BI12</f>
        <v>ACT</v>
      </c>
      <c r="BJ94" t="str">
        <f t="shared" si="201"/>
        <v>ACC</v>
      </c>
      <c r="BK94" t="s">
        <v>928</v>
      </c>
      <c r="BL94" t="s">
        <v>431</v>
      </c>
      <c r="BM94" t="s">
        <v>1</v>
      </c>
      <c r="BN94" t="s">
        <v>34</v>
      </c>
      <c r="BO94" t="s">
        <v>785</v>
      </c>
      <c r="BP94" t="s">
        <v>787</v>
      </c>
      <c r="BU94">
        <f>BU12</f>
        <v>20160602</v>
      </c>
      <c r="BV94" t="str">
        <f>BV12</f>
        <v>SEA</v>
      </c>
      <c r="BW94" t="str">
        <f t="shared" ref="BW94:BY94" si="202">BW12</f>
        <v>ACT</v>
      </c>
      <c r="BX94" t="str">
        <f t="shared" si="202"/>
        <v>ACCSIG</v>
      </c>
      <c r="BY94" t="str">
        <f t="shared" si="202"/>
        <v>ACCSEA</v>
      </c>
      <c r="BZ94" s="187" t="str">
        <f>BZ12</f>
        <v>PctChg</v>
      </c>
      <c r="CA94" t="s">
        <v>431</v>
      </c>
      <c r="CB94" t="s">
        <v>1</v>
      </c>
      <c r="CC94" t="s">
        <v>34</v>
      </c>
      <c r="CD94" t="s">
        <v>785</v>
      </c>
      <c r="CE94" t="s">
        <v>787</v>
      </c>
      <c r="CF94" t="str">
        <f t="shared" ref="CF94" si="203">CF12</f>
        <v>$$$</v>
      </c>
      <c r="CG94" t="s">
        <v>987</v>
      </c>
      <c r="CH94" t="s">
        <v>1157</v>
      </c>
      <c r="CL94">
        <f>CL12</f>
        <v>20160603</v>
      </c>
      <c r="CM94" t="str">
        <f>CM12</f>
        <v>SEA</v>
      </c>
      <c r="CN94" t="str">
        <f t="shared" ref="CN94:CZ94" si="204">CN12</f>
        <v>ACT</v>
      </c>
      <c r="CO94" t="str">
        <f t="shared" si="204"/>
        <v>ACCSIG</v>
      </c>
      <c r="CP94" t="str">
        <f t="shared" si="204"/>
        <v>ACCSEA</v>
      </c>
      <c r="CQ94" t="str">
        <f t="shared" si="204"/>
        <v>PctChg</v>
      </c>
      <c r="CR94" t="str">
        <f t="shared" si="204"/>
        <v>pivot</v>
      </c>
      <c r="CS94" t="str">
        <f t="shared" si="204"/>
        <v>lb</v>
      </c>
      <c r="CT94" t="str">
        <f t="shared" si="204"/>
        <v>Submit</v>
      </c>
      <c r="CU94" t="str">
        <f t="shared" si="204"/>
        <v>c2qty</v>
      </c>
      <c r="CV94" t="str">
        <f t="shared" si="204"/>
        <v>adj</v>
      </c>
      <c r="CW94" t="str">
        <f t="shared" si="204"/>
        <v>$$$</v>
      </c>
      <c r="CX94" t="str">
        <f t="shared" si="204"/>
        <v>value</v>
      </c>
      <c r="CY94" s="198" t="str">
        <f t="shared" si="204"/>
        <v>PNL SIG</v>
      </c>
      <c r="CZ94" s="198" t="str">
        <f t="shared" si="204"/>
        <v>PNL SEA</v>
      </c>
      <c r="DC94">
        <f>DC12</f>
        <v>20160606</v>
      </c>
      <c r="DD94" t="s">
        <v>1200</v>
      </c>
      <c r="DE94" t="str">
        <f t="shared" ref="DE94:DQ94" si="205">DE12</f>
        <v>ACT</v>
      </c>
      <c r="DF94" t="str">
        <f t="shared" si="205"/>
        <v>ACCSIG</v>
      </c>
      <c r="DG94" t="str">
        <f t="shared" si="205"/>
        <v>ACCSEA</v>
      </c>
      <c r="DH94" t="str">
        <f t="shared" si="205"/>
        <v>PctChg</v>
      </c>
      <c r="DI94" t="str">
        <f t="shared" si="205"/>
        <v>pivot</v>
      </c>
      <c r="DJ94" t="str">
        <f t="shared" si="205"/>
        <v>lb</v>
      </c>
      <c r="DK94" t="str">
        <f t="shared" si="205"/>
        <v>Submit</v>
      </c>
      <c r="DL94" t="str">
        <f t="shared" si="205"/>
        <v>c2qty</v>
      </c>
      <c r="DM94" t="str">
        <f t="shared" si="205"/>
        <v>adj</v>
      </c>
      <c r="DN94" t="str">
        <f t="shared" si="205"/>
        <v>$$$</v>
      </c>
      <c r="DO94" t="str">
        <f t="shared" si="205"/>
        <v>value</v>
      </c>
      <c r="DP94" s="198" t="str">
        <f t="shared" si="205"/>
        <v>PNL SIG</v>
      </c>
      <c r="DQ94" s="198" t="str">
        <f t="shared" si="205"/>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1285</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1287</v>
      </c>
      <c r="IK94" t="s">
        <v>1205</v>
      </c>
      <c r="IL94" t="s">
        <v>1288</v>
      </c>
      <c r="IN94" s="198" t="s">
        <v>1290</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1287</v>
      </c>
      <c r="JK94" t="s">
        <v>1205</v>
      </c>
      <c r="JL94" t="s">
        <v>1288</v>
      </c>
      <c r="JN94" s="198" t="s">
        <v>1290</v>
      </c>
      <c r="JQ94" s="198" t="s">
        <v>1249</v>
      </c>
      <c r="JR94" s="198" t="s">
        <v>1267</v>
      </c>
      <c r="JT94" t="str">
        <f>JT12</f>
        <v>prev</v>
      </c>
      <c r="JU94">
        <f>JU12</f>
        <v>20160616</v>
      </c>
      <c r="JV94" t="str">
        <f>JV12</f>
        <v>SEA1</v>
      </c>
      <c r="JX94" t="str">
        <f>JX12</f>
        <v>SEA2</v>
      </c>
      <c r="JZ94" t="str">
        <f t="shared" ref="JZ94:KA94" si="206">JZ12</f>
        <v>ACT</v>
      </c>
      <c r="KA94" t="str">
        <f t="shared" si="206"/>
        <v>SIG</v>
      </c>
      <c r="KC94" t="str">
        <f t="shared" ref="KC94" si="207">KC12</f>
        <v>SEA2</v>
      </c>
      <c r="KE94" t="str">
        <f t="shared" ref="KE94:KL94" si="208">KE12</f>
        <v>PctChg</v>
      </c>
      <c r="KF94" t="str">
        <f t="shared" si="208"/>
        <v>vStart</v>
      </c>
      <c r="KG94" t="str">
        <f t="shared" si="208"/>
        <v>lb</v>
      </c>
      <c r="KH94" t="str">
        <f t="shared" si="208"/>
        <v>Submit</v>
      </c>
      <c r="KI94" t="str">
        <f t="shared" si="208"/>
        <v>c2qty</v>
      </c>
      <c r="KJ94" t="str">
        <f t="shared" si="208"/>
        <v>safef</v>
      </c>
      <c r="KK94" t="str">
        <f t="shared" si="208"/>
        <v>FIN</v>
      </c>
      <c r="KL94" t="str">
        <f t="shared" si="208"/>
        <v>value-noDPS</v>
      </c>
      <c r="KN94" s="198" t="str">
        <f t="shared" ref="KN94" si="209">KN12</f>
        <v>PNL SIG-noDPS</v>
      </c>
      <c r="KQ94" s="198" t="str">
        <f t="shared" ref="KQ94:KR94" si="210">KQ12</f>
        <v>PNL SEA2</v>
      </c>
      <c r="KR94" s="198" t="str">
        <f t="shared" si="210"/>
        <v>PNL SEA3</v>
      </c>
      <c r="KT94" t="str">
        <f>KT12</f>
        <v>prev</v>
      </c>
      <c r="KU94">
        <f>KU12</f>
        <v>20160617</v>
      </c>
      <c r="KV94" t="str">
        <f>KV12</f>
        <v>SEA1</v>
      </c>
      <c r="KX94" t="str">
        <f>KX12</f>
        <v>SEA2</v>
      </c>
      <c r="KZ94" t="str">
        <f t="shared" ref="KZ94:LA94" si="211">KZ12</f>
        <v>ACT</v>
      </c>
      <c r="LA94" t="str">
        <f t="shared" si="211"/>
        <v>SIG</v>
      </c>
      <c r="LC94" t="str">
        <f t="shared" ref="LC94" si="212">LC12</f>
        <v>SEA2</v>
      </c>
      <c r="LE94" t="str">
        <f t="shared" ref="LE94:LL94" si="213">LE12</f>
        <v>PctChg</v>
      </c>
      <c r="LF94" t="str">
        <f t="shared" si="213"/>
        <v>vStart</v>
      </c>
      <c r="LG94" t="str">
        <f t="shared" si="213"/>
        <v>lb</v>
      </c>
      <c r="LH94" t="str">
        <f t="shared" si="213"/>
        <v>Submit</v>
      </c>
      <c r="LI94" t="str">
        <f t="shared" si="213"/>
        <v>c2qty</v>
      </c>
      <c r="LJ94" t="str">
        <f t="shared" si="213"/>
        <v>safef</v>
      </c>
      <c r="LK94" t="str">
        <f t="shared" si="213"/>
        <v>FIN</v>
      </c>
      <c r="LL94" t="str">
        <f t="shared" si="213"/>
        <v>value-noDPS</v>
      </c>
      <c r="LN94" s="198" t="str">
        <f t="shared" ref="LN94" si="214">LN12</f>
        <v>PNL SIG-noDPS</v>
      </c>
      <c r="LQ94" s="198" t="str">
        <f t="shared" ref="LQ94:LR94" si="215">LQ12</f>
        <v>PNL SEA2</v>
      </c>
      <c r="LR94" s="198" t="str">
        <f t="shared" si="215"/>
        <v>PNL SEA3</v>
      </c>
    </row>
    <row r="95" spans="1:330"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2120483.0806371737</v>
      </c>
      <c r="CH95" s="139">
        <f>SUM(CH96:CH123)</f>
        <v>4778.1707016094351</v>
      </c>
      <c r="CI95" s="139">
        <f>SUM(CI96:CI123)</f>
        <v>3591.3181999914527</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2120483.0806371737</v>
      </c>
      <c r="CY95" s="199">
        <f>SUM(CY96:CY173)</f>
        <v>-9571.4606367008801</v>
      </c>
      <c r="CZ95" s="199">
        <f>SUM(CZ96:CZ123)</f>
        <v>-7283.3321707718605</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2120483.0806371737</v>
      </c>
      <c r="DP95" s="199">
        <f>SUM(DP96:DP173)</f>
        <v>928.19654950068389</v>
      </c>
      <c r="DQ95" s="199">
        <f>SUM(DQ96:DQ123)</f>
        <v>770.82040864890359</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f>COUNTIF(JU96:JU123,1)/28</f>
        <v>0</v>
      </c>
      <c r="JV95" s="197">
        <f>COUNTIF(JV96:JV123,1)/28</f>
        <v>0.5714285714285714</v>
      </c>
      <c r="JW95" s="197"/>
      <c r="JX95" s="197">
        <f>COUNTIF(JX96:JX123,1)/28</f>
        <v>0.5714285714285714</v>
      </c>
      <c r="JY95" s="197"/>
      <c r="JZ95" s="197">
        <f>COUNTIF(JZ96:JZ123,1)/28</f>
        <v>0</v>
      </c>
      <c r="KA95" s="194">
        <f>SUM(KA96:KA123)/28</f>
        <v>1</v>
      </c>
      <c r="KB95" s="194"/>
      <c r="KC95" s="194">
        <f>SUM(KC96:KC123)/28</f>
        <v>0</v>
      </c>
      <c r="KD95" s="241"/>
      <c r="KE95" s="128"/>
      <c r="KF95" s="128"/>
      <c r="KG95" s="128"/>
      <c r="KH95" s="128"/>
      <c r="KI95" s="128"/>
      <c r="KJ95" s="190">
        <v>0.25</v>
      </c>
      <c r="KK95" s="128"/>
      <c r="KL95" s="195">
        <f>SUM(KL96:KL173)</f>
        <v>2120483.0806371737</v>
      </c>
      <c r="KM95" s="195"/>
      <c r="KN95" s="199">
        <f>SUM(KN96:KN173)</f>
        <v>0</v>
      </c>
      <c r="KO95" s="199"/>
      <c r="KP95" s="199"/>
      <c r="KQ95" s="199">
        <f>SUM(KQ96:KQ123)</f>
        <v>0</v>
      </c>
      <c r="KR95" s="199">
        <f>SUM(KR96:KR123)</f>
        <v>0</v>
      </c>
      <c r="KT95" s="128" t="s">
        <v>1201</v>
      </c>
      <c r="KU95" s="197">
        <f>COUNTIF(KU96:KU123,1)/28</f>
        <v>0</v>
      </c>
      <c r="KV95" s="197">
        <f>COUNTIF(KV96:KV123,1)/28</f>
        <v>0.5714285714285714</v>
      </c>
      <c r="KW95" s="197"/>
      <c r="KX95" s="197">
        <f>COUNTIF(KX96:KX123,1)/28</f>
        <v>0.5714285714285714</v>
      </c>
      <c r="KY95" s="197"/>
      <c r="KZ95" s="197">
        <f>COUNTIF(KZ96:KZ123,1)/28</f>
        <v>0</v>
      </c>
      <c r="LA95" s="194">
        <f>SUM(LA96:LA123)/28</f>
        <v>1</v>
      </c>
      <c r="LB95" s="194"/>
      <c r="LC95" s="194">
        <f>SUM(LC96:LC123)/28</f>
        <v>0</v>
      </c>
      <c r="LD95" s="241"/>
      <c r="LE95" s="128"/>
      <c r="LF95" s="128"/>
      <c r="LG95" s="128"/>
      <c r="LH95" s="128"/>
      <c r="LI95" s="128"/>
      <c r="LJ95" s="190">
        <v>0.25</v>
      </c>
      <c r="LK95" s="128"/>
      <c r="LL95" s="195">
        <f>SUM(LL96:LL173)</f>
        <v>2120483.0806371737</v>
      </c>
      <c r="LM95" s="195"/>
      <c r="LN95" s="199">
        <f>SUM(LN96:LN173)</f>
        <v>0</v>
      </c>
      <c r="LO95" s="199"/>
      <c r="LP95" s="199"/>
      <c r="LQ95" s="199">
        <f>SUM(LQ96:LQ123)</f>
        <v>0</v>
      </c>
      <c r="LR95" s="199">
        <f>SUM(LR96:LR123)</f>
        <v>0</v>
      </c>
    </row>
    <row r="96" spans="1:330" x14ac:dyDescent="0.25">
      <c r="A96" t="s">
        <v>1165</v>
      </c>
      <c r="B96" s="167" t="s">
        <v>22</v>
      </c>
      <c r="D96" s="117" t="s">
        <v>788</v>
      </c>
      <c r="E96">
        <v>50</v>
      </c>
      <c r="F96" t="e">
        <f>IF(#REF!="","FALSE","TRUE")</f>
        <v>#REF!</v>
      </c>
      <c r="G96">
        <f>ROUND(MARGIN!$J15,0)</f>
        <v>10</v>
      </c>
      <c r="H96">
        <v>18</v>
      </c>
      <c r="I96" t="e">
        <f>-#REF!+J96</f>
        <v>#REF!</v>
      </c>
      <c r="J96">
        <v>-1</v>
      </c>
      <c r="K96" s="117" t="s">
        <v>788</v>
      </c>
      <c r="L96">
        <v>50</v>
      </c>
      <c r="M96" t="str">
        <f t="shared" ref="M96:M123" si="216">IF(J96="","FALSE","TRUE")</f>
        <v>TRUE</v>
      </c>
      <c r="N96">
        <f>ROUND(MARGIN!$J15,0)</f>
        <v>10</v>
      </c>
      <c r="P96">
        <f t="shared" ref="P96:P123" si="217">-J96+Q96</f>
        <v>0</v>
      </c>
      <c r="Q96">
        <v>-1</v>
      </c>
      <c r="T96" s="117" t="s">
        <v>788</v>
      </c>
      <c r="U96">
        <v>50</v>
      </c>
      <c r="V96" t="str">
        <f t="shared" ref="V96:V123" si="218">IF(Q96="","FALSE","TRUE")</f>
        <v>TRUE</v>
      </c>
      <c r="W96">
        <f>ROUND(MARGIN!$J15,0)</f>
        <v>10</v>
      </c>
      <c r="Z96">
        <f t="shared" ref="Z96:Z123" si="219">-Q96+AA96</f>
        <v>2</v>
      </c>
      <c r="AA96">
        <v>1</v>
      </c>
      <c r="AD96" s="117" t="s">
        <v>962</v>
      </c>
      <c r="AE96">
        <v>50</v>
      </c>
      <c r="AF96" t="str">
        <f t="shared" ref="AF96:AF123" si="220">IF(AA96="","FALSE","TRUE")</f>
        <v>TRUE</v>
      </c>
      <c r="AG96">
        <f>ROUND(MARGIN!$J15,0)</f>
        <v>10</v>
      </c>
      <c r="AH96">
        <f t="shared" ref="AH96:AH123" si="221">IF(ABS(AA96+AB96)=2,ROUND(AG96*(1+$X$13),0),IF(AB96="",AG96,ROUND(AG96*(1+-$AH$13),0)))</f>
        <v>10</v>
      </c>
      <c r="AK96">
        <f t="shared" ref="AK96:AK123" si="222">-AA96+AL96</f>
        <v>-2</v>
      </c>
      <c r="AL96">
        <v>-1</v>
      </c>
      <c r="AO96" s="117" t="s">
        <v>962</v>
      </c>
      <c r="AP96">
        <v>50</v>
      </c>
      <c r="AQ96" t="str">
        <f t="shared" ref="AQ96:AQ123" si="223">IF(AL96="","FALSE","TRUE")</f>
        <v>TRUE</v>
      </c>
      <c r="AR96">
        <f>ROUND(MARGIN!$J15,0)</f>
        <v>10</v>
      </c>
      <c r="AS96">
        <f t="shared" ref="AS96:AS123" si="224">IF(ABS(AL96+AM96)=2,ROUND(AR96*(1+$X$13),0),IF(AM96="",AR96,ROUND(AR96*(1+-$AH$13),0)))</f>
        <v>10</v>
      </c>
      <c r="AV96">
        <f t="shared" ref="AV96:AV123" si="225">-AL96+AW96</f>
        <v>0</v>
      </c>
      <c r="AW96">
        <v>-1</v>
      </c>
      <c r="AZ96" s="117" t="s">
        <v>962</v>
      </c>
      <c r="BA96">
        <v>50</v>
      </c>
      <c r="BB96" t="str">
        <f t="shared" ref="BB96:BB123" si="226">IF(AW96="","FALSE","TRUE")</f>
        <v>TRUE</v>
      </c>
      <c r="BC96">
        <f>ROUND(MARGIN!$J15,0)</f>
        <v>10</v>
      </c>
      <c r="BD96">
        <f t="shared" ref="BD96:BD123" si="227">IF(ABS(AW96+AX96)=2,ROUND(BC96*(1+$X$13),0),IF(AX96="",BC96,ROUND(BC96*(1+-$AH$13),0)))</f>
        <v>10</v>
      </c>
      <c r="BG96">
        <f t="shared" ref="BG96:BG123" si="228">-AW96+BH96</f>
        <v>1</v>
      </c>
      <c r="BL96" s="117" t="s">
        <v>962</v>
      </c>
      <c r="BM96">
        <v>50</v>
      </c>
      <c r="BN96" t="str">
        <f t="shared" ref="BN96:BN123" si="229">IF(BH96="","FALSE","TRUE")</f>
        <v>FALSE</v>
      </c>
      <c r="BO96">
        <f>ROUND(MARGIN!$J15,0)</f>
        <v>10</v>
      </c>
      <c r="BP96">
        <f t="shared" ref="BP96:BP123" si="230">IF(ABS(BH96+BI96)=2,ROUND(BO96*(1+$X$13),0),IF(BI96="",BO96,ROUND(BO96*(1+-$AH$13),0)))</f>
        <v>10</v>
      </c>
      <c r="BT96">
        <f t="shared" ref="BT96:BT123" si="231">-BI96+BU96</f>
        <v>-1</v>
      </c>
      <c r="BU96">
        <v>-1</v>
      </c>
      <c r="BV96">
        <v>-1</v>
      </c>
      <c r="BW96">
        <v>-1</v>
      </c>
      <c r="BX96">
        <f t="shared" ref="BX96:BX123" si="232">IF(BU96=BW96,1,0)</f>
        <v>1</v>
      </c>
      <c r="BY96">
        <f t="shared" ref="BY96:BY123" si="233">IF(BW96=BV96,1,0)</f>
        <v>1</v>
      </c>
      <c r="BZ96" s="187">
        <v>-3.3833771570200002E-3</v>
      </c>
      <c r="CA96" s="117" t="s">
        <v>962</v>
      </c>
      <c r="CB96">
        <v>50</v>
      </c>
      <c r="CC96" t="str">
        <f t="shared" ref="CC96:CC123" si="234">IF(BU96="","FALSE","TRUE")</f>
        <v>TRUE</v>
      </c>
      <c r="CD96">
        <f>ROUND(MARGIN!$J12,0)</f>
        <v>10</v>
      </c>
      <c r="CE96">
        <f t="shared" ref="CE96:CE123" si="235">IF(ABS(BU96+BW96)=2,ROUND(CD96*(1+$X$13),0),IF(BW96="",CD96,ROUND(CD96*(1+-$AH$13),0)))</f>
        <v>13</v>
      </c>
      <c r="CF96">
        <f>CD96</f>
        <v>10</v>
      </c>
      <c r="CG96" s="139">
        <f>CF96*10000*MARGIN!$G12/MARGIN!$D12</f>
        <v>73559.592960000009</v>
      </c>
      <c r="CH96" s="145">
        <f t="shared" ref="CH96:CH123" si="236">IF(BX96=1,ABS(CG96*BZ96),-ABS(CG96*BZ96))</f>
        <v>248.87984650055324</v>
      </c>
      <c r="CI96" s="145">
        <f t="shared" ref="CI96:CI123" si="237">IF(BY96=1,ABS(CG96*BZ96),-ABS(CG96*BZ96))</f>
        <v>248.87984650055324</v>
      </c>
      <c r="CK96">
        <f t="shared" ref="CK96:CK123" si="238">-BU96+CL96</f>
        <v>0</v>
      </c>
      <c r="CL96">
        <v>-1</v>
      </c>
      <c r="CM96">
        <v>-1</v>
      </c>
      <c r="CN96">
        <v>1</v>
      </c>
      <c r="CO96">
        <f t="shared" ref="CO96:CO123" si="239">IF(CL96=CN96,1,0)</f>
        <v>0</v>
      </c>
      <c r="CP96">
        <f t="shared" ref="CP96:CP123" si="240">IF(CN96=CM96,1,0)</f>
        <v>0</v>
      </c>
      <c r="CQ96">
        <v>5.8157128267200004E-3</v>
      </c>
      <c r="CR96" s="117" t="s">
        <v>1189</v>
      </c>
      <c r="CS96">
        <v>50</v>
      </c>
      <c r="CT96" t="str">
        <f t="shared" ref="CT96:CT123" si="241">IF(CL96="","FALSE","TRUE")</f>
        <v>TRUE</v>
      </c>
      <c r="CU96">
        <f>ROUND(MARGIN!$J12,0)</f>
        <v>10</v>
      </c>
      <c r="CV96">
        <f>ROUND(IF(CL96=CM96,CU96*(1+$CV$95),CU96*(1-$CV$95)),0)</f>
        <v>13</v>
      </c>
      <c r="CW96">
        <f>CU96</f>
        <v>10</v>
      </c>
      <c r="CX96" s="139">
        <f>CW96*10000*MARGIN!$G12/MARGIN!$D12</f>
        <v>73559.592960000009</v>
      </c>
      <c r="CY96" s="200">
        <f t="shared" ref="CY96:CY123" si="242">IF(CO96=1,ABS(CX96*CQ96),-ABS(CX96*CQ96))</f>
        <v>-427.80146830577428</v>
      </c>
      <c r="CZ96" s="200">
        <f t="shared" ref="CZ96:CZ123" si="243">IF(CP96=1,ABS(CX96*CQ96),-ABS(CX96*CQ96))</f>
        <v>-427.80146830577428</v>
      </c>
      <c r="DB96">
        <f t="shared" ref="DB96:DB123" si="244">-CL96+DC96</f>
        <v>0</v>
      </c>
      <c r="DC96">
        <v>-1</v>
      </c>
      <c r="DD96">
        <v>-1</v>
      </c>
      <c r="DE96">
        <v>1</v>
      </c>
      <c r="DF96">
        <f t="shared" ref="DF96:DF123" si="245">IF(DC96=DE96,1,0)</f>
        <v>0</v>
      </c>
      <c r="DG96">
        <f t="shared" ref="DG96:DG123" si="246">IF(DE96=DD96,1,0)</f>
        <v>0</v>
      </c>
      <c r="DH96">
        <v>4.2119910119099999E-3</v>
      </c>
      <c r="DI96" s="117" t="s">
        <v>1189</v>
      </c>
      <c r="DJ96">
        <v>50</v>
      </c>
      <c r="DK96" t="str">
        <f t="shared" ref="DK96:DK123" si="247">IF(DC96="","FALSE","TRUE")</f>
        <v>TRUE</v>
      </c>
      <c r="DL96">
        <f>ROUND(MARGIN!$J12,0)</f>
        <v>10</v>
      </c>
      <c r="DM96">
        <f>ROUND(IF(DC96=DD96,DL96*(1+$CV$95),DL96*(1-$CV$95)),0)</f>
        <v>13</v>
      </c>
      <c r="DN96">
        <f>DL96</f>
        <v>10</v>
      </c>
      <c r="DO96" s="139">
        <f>DN96*10000*MARGIN!$G12/MARGIN!$D12</f>
        <v>73559.592960000009</v>
      </c>
      <c r="DP96" s="200">
        <f t="shared" ref="DP96:DP123" si="248">IF(DF96=1,ABS(DO96*DH96),-ABS(DO96*DH96))</f>
        <v>-309.83234438727817</v>
      </c>
      <c r="DQ96" s="200">
        <f t="shared" ref="DQ96:DQ123" si="249">IF(DG96=1,ABS(DO96*DH96),-ABS(DO96*DH96))</f>
        <v>-309.83234438727817</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f t="shared" ref="JT96:JT123" si="250">-JE96+JU96</f>
        <v>0</v>
      </c>
      <c r="JV96">
        <v>1</v>
      </c>
      <c r="JX96">
        <v>1</v>
      </c>
      <c r="KA96">
        <f t="shared" ref="KA96:KA101" si="251">IF(JU96=JZ96,1,0)</f>
        <v>1</v>
      </c>
      <c r="KC96">
        <f>IF(JZ96=JX96,1,0)</f>
        <v>0</v>
      </c>
      <c r="KF96" s="117" t="s">
        <v>1189</v>
      </c>
      <c r="KG96">
        <v>50</v>
      </c>
      <c r="KH96" t="str">
        <f t="shared" ref="KH96:KH101" si="252">IF(JU96="","FALSE","TRUE")</f>
        <v>FALSE</v>
      </c>
      <c r="KI96">
        <f>ROUND(MARGIN!$J12,0)</f>
        <v>10</v>
      </c>
      <c r="KJ96">
        <f>ROUND(IF(JU96=JX96,KI96*(1+$CV$95),KI96*(1-$CV$95)),0)</f>
        <v>8</v>
      </c>
      <c r="KK96">
        <f>KI96</f>
        <v>10</v>
      </c>
      <c r="KL96" s="139">
        <f>KK96*10000*MARGIN!$G12/MARGIN!$D12</f>
        <v>73559.592960000009</v>
      </c>
      <c r="KM96" s="139"/>
      <c r="KN96" s="200">
        <f t="shared" ref="KN96:KN101" si="253">IF(KA96=1,ABS(KL96*KE96),-ABS(KL96*KE96))</f>
        <v>0</v>
      </c>
      <c r="KO96" s="200"/>
      <c r="KP96" s="200"/>
      <c r="KQ96" s="200">
        <f t="shared" ref="KQ96:KQ123" si="254">IF(KC96=1,ABS(KL96*KE96),-ABS(KL96*KE96))</f>
        <v>0</v>
      </c>
      <c r="KR96" s="200">
        <f t="shared" ref="KR96:KR101" si="255">IF(KE96=1,ABS(KN96*KF96),-ABS(KN96*KF96))</f>
        <v>0</v>
      </c>
      <c r="KT96">
        <f t="shared" ref="KT96:KT123" si="256">-KE96+KU96</f>
        <v>0</v>
      </c>
      <c r="KV96">
        <v>1</v>
      </c>
      <c r="KX96">
        <v>1</v>
      </c>
      <c r="LA96">
        <f t="shared" ref="LA96:LA101" si="257">IF(KU96=KZ96,1,0)</f>
        <v>1</v>
      </c>
      <c r="LC96">
        <f>IF(KZ96=KX96,1,0)</f>
        <v>0</v>
      </c>
      <c r="LF96" s="117" t="s">
        <v>1189</v>
      </c>
      <c r="LG96">
        <v>50</v>
      </c>
      <c r="LH96" t="str">
        <f t="shared" ref="LH96:LH101" si="258">IF(KU96="","FALSE","TRUE")</f>
        <v>FALSE</v>
      </c>
      <c r="LI96">
        <f>ROUND(MARGIN!$J12,0)</f>
        <v>10</v>
      </c>
      <c r="LJ96">
        <f>ROUND(IF(KU96=KX96,LI96*(1+$CV$95),LI96*(1-$CV$95)),0)</f>
        <v>8</v>
      </c>
      <c r="LK96">
        <f>LI96</f>
        <v>10</v>
      </c>
      <c r="LL96" s="139">
        <f>LK96*10000*MARGIN!$G12/MARGIN!$D12</f>
        <v>73559.592960000009</v>
      </c>
      <c r="LM96" s="139"/>
      <c r="LN96" s="200">
        <f t="shared" ref="LN96:LN101" si="259">IF(LA96=1,ABS(LL96*LE96),-ABS(LL96*LE96))</f>
        <v>0</v>
      </c>
      <c r="LO96" s="200"/>
      <c r="LP96" s="200"/>
      <c r="LQ96" s="200">
        <f t="shared" ref="LQ96:LQ123" si="260">IF(LC96=1,ABS(LL96*LE96),-ABS(LL96*LE96))</f>
        <v>0</v>
      </c>
      <c r="LR96" s="200">
        <f t="shared" ref="LR96:LR101" si="261">IF(LE96=1,ABS(LN96*LF96),-ABS(LN96*LF96))</f>
        <v>0</v>
      </c>
    </row>
    <row r="97" spans="1:330" x14ac:dyDescent="0.25">
      <c r="A97" s="186" t="s">
        <v>1207</v>
      </c>
      <c r="B97" s="167" t="s">
        <v>23</v>
      </c>
      <c r="D97" s="117" t="s">
        <v>788</v>
      </c>
      <c r="E97">
        <v>50</v>
      </c>
      <c r="F97" t="e">
        <f>IF(#REF!="","FALSE","TRUE")</f>
        <v>#REF!</v>
      </c>
      <c r="G97">
        <f>ROUND(MARGIN!$J28,0)</f>
        <v>7</v>
      </c>
      <c r="I97" t="e">
        <f>-#REF!+J97</f>
        <v>#REF!</v>
      </c>
      <c r="J97">
        <v>1</v>
      </c>
      <c r="K97" s="117" t="s">
        <v>788</v>
      </c>
      <c r="L97">
        <v>50</v>
      </c>
      <c r="M97" t="str">
        <f t="shared" si="216"/>
        <v>TRUE</v>
      </c>
      <c r="N97">
        <f>ROUND(MARGIN!$J28,0)</f>
        <v>7</v>
      </c>
      <c r="P97">
        <f t="shared" si="217"/>
        <v>0</v>
      </c>
      <c r="Q97">
        <v>1</v>
      </c>
      <c r="T97" s="117" t="s">
        <v>788</v>
      </c>
      <c r="U97">
        <v>50</v>
      </c>
      <c r="V97" t="str">
        <f t="shared" si="218"/>
        <v>TRUE</v>
      </c>
      <c r="W97">
        <f>ROUND(MARGIN!$J28,0)</f>
        <v>7</v>
      </c>
      <c r="Z97">
        <f t="shared" si="219"/>
        <v>0</v>
      </c>
      <c r="AA97">
        <v>1</v>
      </c>
      <c r="AD97" s="117" t="s">
        <v>962</v>
      </c>
      <c r="AE97">
        <v>50</v>
      </c>
      <c r="AF97" t="str">
        <f t="shared" si="220"/>
        <v>TRUE</v>
      </c>
      <c r="AG97">
        <f>ROUND(MARGIN!$J28,0)</f>
        <v>7</v>
      </c>
      <c r="AH97">
        <f t="shared" si="221"/>
        <v>7</v>
      </c>
      <c r="AK97">
        <f t="shared" si="222"/>
        <v>0</v>
      </c>
      <c r="AL97">
        <v>1</v>
      </c>
      <c r="AO97" s="117" t="s">
        <v>962</v>
      </c>
      <c r="AP97">
        <v>50</v>
      </c>
      <c r="AQ97" t="str">
        <f t="shared" si="223"/>
        <v>TRUE</v>
      </c>
      <c r="AR97">
        <f>ROUND(MARGIN!$J28,0)</f>
        <v>7</v>
      </c>
      <c r="AS97">
        <f t="shared" si="224"/>
        <v>7</v>
      </c>
      <c r="AV97">
        <f t="shared" si="225"/>
        <v>0</v>
      </c>
      <c r="AW97">
        <v>1</v>
      </c>
      <c r="AZ97" s="117" t="s">
        <v>962</v>
      </c>
      <c r="BA97">
        <v>50</v>
      </c>
      <c r="BB97" t="str">
        <f t="shared" si="226"/>
        <v>TRUE</v>
      </c>
      <c r="BC97">
        <f>ROUND(MARGIN!$J28,0)</f>
        <v>7</v>
      </c>
      <c r="BD97">
        <f t="shared" si="227"/>
        <v>7</v>
      </c>
      <c r="BG97">
        <f t="shared" si="228"/>
        <v>-1</v>
      </c>
      <c r="BL97" s="117" t="s">
        <v>962</v>
      </c>
      <c r="BM97">
        <v>50</v>
      </c>
      <c r="BN97" t="str">
        <f t="shared" si="229"/>
        <v>FALSE</v>
      </c>
      <c r="BO97">
        <f>ROUND(MARGIN!$J28,0)</f>
        <v>7</v>
      </c>
      <c r="BP97">
        <f t="shared" si="230"/>
        <v>7</v>
      </c>
      <c r="BT97">
        <f t="shared" si="231"/>
        <v>1</v>
      </c>
      <c r="BU97">
        <v>1</v>
      </c>
      <c r="BV97">
        <v>1</v>
      </c>
      <c r="BW97">
        <v>-1</v>
      </c>
      <c r="BX97">
        <f t="shared" si="232"/>
        <v>0</v>
      </c>
      <c r="BY97">
        <f t="shared" si="233"/>
        <v>0</v>
      </c>
      <c r="BZ97" s="187">
        <v>-1.3062591165E-2</v>
      </c>
      <c r="CA97" s="117" t="s">
        <v>962</v>
      </c>
      <c r="CB97">
        <v>50</v>
      </c>
      <c r="CC97" t="str">
        <f t="shared" si="234"/>
        <v>TRUE</v>
      </c>
      <c r="CD97">
        <f>ROUND(MARGIN!$J13,0)</f>
        <v>5</v>
      </c>
      <c r="CE97">
        <f t="shared" si="235"/>
        <v>4</v>
      </c>
      <c r="CF97">
        <f t="shared" ref="CF97:CF123" si="262">CD97</f>
        <v>5</v>
      </c>
      <c r="CG97" s="139">
        <f>CF97*10000*MARGIN!$G13/MARGIN!$D13</f>
        <v>70981.599325000003</v>
      </c>
      <c r="CH97" s="145">
        <f t="shared" si="236"/>
        <v>-927.20361222031499</v>
      </c>
      <c r="CI97" s="145">
        <f t="shared" si="237"/>
        <v>-927.20361222031499</v>
      </c>
      <c r="CK97">
        <f t="shared" si="238"/>
        <v>-2</v>
      </c>
      <c r="CL97">
        <v>-1</v>
      </c>
      <c r="CM97">
        <v>1</v>
      </c>
      <c r="CN97">
        <v>-1</v>
      </c>
      <c r="CO97">
        <f t="shared" si="239"/>
        <v>1</v>
      </c>
      <c r="CP97">
        <f t="shared" si="240"/>
        <v>0</v>
      </c>
      <c r="CQ97">
        <v>-4.85030092181E-3</v>
      </c>
      <c r="CR97" s="117" t="s">
        <v>1189</v>
      </c>
      <c r="CS97">
        <v>50</v>
      </c>
      <c r="CT97" t="str">
        <f t="shared" si="241"/>
        <v>TRUE</v>
      </c>
      <c r="CU97">
        <f>ROUND(MARGIN!$J13,0)</f>
        <v>5</v>
      </c>
      <c r="CV97">
        <f t="shared" ref="CV97:CV123" si="263">ROUND(IF(CL97=CM97,CU97*(1+$CV$95),CU97*(1-$CV$95)),0)</f>
        <v>4</v>
      </c>
      <c r="CW97">
        <f t="shared" ref="CW97:CW123" si="264">CU97</f>
        <v>5</v>
      </c>
      <c r="CX97" s="139">
        <f>CW97*10000*MARGIN!$G13/MARGIN!$D13</f>
        <v>70981.599325000003</v>
      </c>
      <c r="CY97" s="200">
        <f t="shared" si="242"/>
        <v>344.28211663759561</v>
      </c>
      <c r="CZ97" s="200">
        <f t="shared" si="243"/>
        <v>-344.28211663759561</v>
      </c>
      <c r="DB97">
        <f t="shared" si="244"/>
        <v>2</v>
      </c>
      <c r="DC97">
        <v>1</v>
      </c>
      <c r="DD97">
        <v>1</v>
      </c>
      <c r="DE97">
        <v>-1</v>
      </c>
      <c r="DF97">
        <f t="shared" si="245"/>
        <v>0</v>
      </c>
      <c r="DG97">
        <f t="shared" si="246"/>
        <v>0</v>
      </c>
      <c r="DH97">
        <v>-5.1189139532499999E-3</v>
      </c>
      <c r="DI97" s="117" t="s">
        <v>1189</v>
      </c>
      <c r="DJ97">
        <v>50</v>
      </c>
      <c r="DK97" t="str">
        <f t="shared" si="247"/>
        <v>TRUE</v>
      </c>
      <c r="DL97">
        <f>ROUND(MARGIN!$J13,0)</f>
        <v>5</v>
      </c>
      <c r="DM97">
        <f t="shared" ref="DM97:DM123" si="265">ROUND(IF(DC97=DD97,DL97*(1+$CV$95),DL97*(1-$CV$95)),0)</f>
        <v>6</v>
      </c>
      <c r="DN97">
        <f t="shared" ref="DN97:DN123" si="266">DL97</f>
        <v>5</v>
      </c>
      <c r="DO97" s="139">
        <f>DN97*10000*MARGIN!$G13/MARGIN!$D13</f>
        <v>70981.599325000003</v>
      </c>
      <c r="DP97" s="200">
        <f t="shared" si="248"/>
        <v>-363.34869920874331</v>
      </c>
      <c r="DQ97" s="200">
        <f t="shared" si="249"/>
        <v>-363.34869920874331</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f t="shared" si="250"/>
        <v>0</v>
      </c>
      <c r="JV97">
        <v>-1</v>
      </c>
      <c r="JX97">
        <v>-1</v>
      </c>
      <c r="KA97">
        <f t="shared" si="251"/>
        <v>1</v>
      </c>
      <c r="KC97">
        <f t="shared" ref="KC97:KC101" si="267">IF(JZ97=JX97,1,0)</f>
        <v>0</v>
      </c>
      <c r="KF97" s="117" t="s">
        <v>1189</v>
      </c>
      <c r="KG97">
        <v>50</v>
      </c>
      <c r="KH97" t="str">
        <f t="shared" si="252"/>
        <v>FALSE</v>
      </c>
      <c r="KI97">
        <f>ROUND(MARGIN!$J13,0)</f>
        <v>5</v>
      </c>
      <c r="KJ97">
        <f t="shared" ref="KJ97:KJ101" si="268">ROUND(IF(JU97=JX97,KI97*(1+$CV$95),KI97*(1-$CV$95)),0)</f>
        <v>4</v>
      </c>
      <c r="KK97">
        <f t="shared" ref="KK97:KK101" si="269">KI97</f>
        <v>5</v>
      </c>
      <c r="KL97" s="139">
        <f>KK97*10000*MARGIN!$G13/MARGIN!$D13</f>
        <v>70981.599325000003</v>
      </c>
      <c r="KM97" s="139"/>
      <c r="KN97" s="200">
        <f t="shared" si="253"/>
        <v>0</v>
      </c>
      <c r="KO97" s="200"/>
      <c r="KP97" s="200"/>
      <c r="KQ97" s="200">
        <f t="shared" si="254"/>
        <v>0</v>
      </c>
      <c r="KR97" s="200">
        <f t="shared" si="255"/>
        <v>0</v>
      </c>
      <c r="KT97">
        <f t="shared" si="256"/>
        <v>0</v>
      </c>
      <c r="KV97">
        <v>-1</v>
      </c>
      <c r="KX97">
        <v>-1</v>
      </c>
      <c r="LA97">
        <f t="shared" si="257"/>
        <v>1</v>
      </c>
      <c r="LC97">
        <f t="shared" ref="LC97:LC101" si="270">IF(KZ97=KX97,1,0)</f>
        <v>0</v>
      </c>
      <c r="LF97" s="117" t="s">
        <v>1189</v>
      </c>
      <c r="LG97">
        <v>50</v>
      </c>
      <c r="LH97" t="str">
        <f t="shared" si="258"/>
        <v>FALSE</v>
      </c>
      <c r="LI97">
        <f>ROUND(MARGIN!$J13,0)</f>
        <v>5</v>
      </c>
      <c r="LJ97">
        <f t="shared" ref="LJ97:LJ101" si="271">ROUND(IF(KU97=KX97,LI97*(1+$CV$95),LI97*(1-$CV$95)),0)</f>
        <v>4</v>
      </c>
      <c r="LK97">
        <f t="shared" ref="LK97:LK101" si="272">LI97</f>
        <v>5</v>
      </c>
      <c r="LL97" s="139">
        <f>LK97*10000*MARGIN!$G13/MARGIN!$D13</f>
        <v>70981.599325000003</v>
      </c>
      <c r="LM97" s="139"/>
      <c r="LN97" s="200">
        <f t="shared" si="259"/>
        <v>0</v>
      </c>
      <c r="LO97" s="200"/>
      <c r="LP97" s="200"/>
      <c r="LQ97" s="200">
        <f t="shared" si="260"/>
        <v>0</v>
      </c>
      <c r="LR97" s="200">
        <f t="shared" si="261"/>
        <v>0</v>
      </c>
    </row>
    <row r="98" spans="1:330" x14ac:dyDescent="0.25">
      <c r="A98" t="s">
        <v>1162</v>
      </c>
      <c r="B98" s="167" t="s">
        <v>7</v>
      </c>
      <c r="D98" s="117" t="s">
        <v>788</v>
      </c>
      <c r="E98">
        <v>50</v>
      </c>
      <c r="F98" t="e">
        <f>IF(#REF!="","FALSE","TRUE")</f>
        <v>#REF!</v>
      </c>
      <c r="G98">
        <f>ROUND(MARGIN!$J14,0)</f>
        <v>10</v>
      </c>
      <c r="I98" t="e">
        <f>-#REF!+J98</f>
        <v>#REF!</v>
      </c>
      <c r="J98">
        <v>-1</v>
      </c>
      <c r="K98" s="117" t="s">
        <v>788</v>
      </c>
      <c r="L98">
        <v>50</v>
      </c>
      <c r="M98" t="str">
        <f t="shared" si="216"/>
        <v>TRUE</v>
      </c>
      <c r="N98">
        <f>ROUND(MARGIN!$J14,0)</f>
        <v>10</v>
      </c>
      <c r="P98">
        <f t="shared" si="217"/>
        <v>2</v>
      </c>
      <c r="Q98">
        <v>1</v>
      </c>
      <c r="S98" t="str">
        <f>FORECAST!B58</f>
        <v>High: Apr // Low: Aug</v>
      </c>
      <c r="T98" s="117" t="s">
        <v>788</v>
      </c>
      <c r="U98">
        <v>50</v>
      </c>
      <c r="V98" t="str">
        <f t="shared" si="218"/>
        <v>TRUE</v>
      </c>
      <c r="W98">
        <f>ROUND(MARGIN!$J14,0)</f>
        <v>10</v>
      </c>
      <c r="Z98">
        <f t="shared" si="219"/>
        <v>-2</v>
      </c>
      <c r="AA98">
        <v>-1</v>
      </c>
      <c r="AB98">
        <v>-1</v>
      </c>
      <c r="AC98" t="s">
        <v>961</v>
      </c>
      <c r="AD98" s="117" t="s">
        <v>789</v>
      </c>
      <c r="AE98">
        <v>50</v>
      </c>
      <c r="AF98" t="str">
        <f t="shared" si="220"/>
        <v>TRUE</v>
      </c>
      <c r="AG98">
        <f>ROUND(MARGIN!$J14,0)</f>
        <v>10</v>
      </c>
      <c r="AH98">
        <f t="shared" si="221"/>
        <v>13</v>
      </c>
      <c r="AK98">
        <f t="shared" si="222"/>
        <v>0</v>
      </c>
      <c r="AL98">
        <v>-1</v>
      </c>
      <c r="AN98" t="s">
        <v>961</v>
      </c>
      <c r="AO98" s="117" t="s">
        <v>963</v>
      </c>
      <c r="AP98">
        <v>50</v>
      </c>
      <c r="AQ98" t="str">
        <f t="shared" si="223"/>
        <v>TRUE</v>
      </c>
      <c r="AR98">
        <f>ROUND(MARGIN!$J14,0)</f>
        <v>10</v>
      </c>
      <c r="AS98">
        <f t="shared" si="224"/>
        <v>10</v>
      </c>
      <c r="AV98">
        <f t="shared" si="225"/>
        <v>2</v>
      </c>
      <c r="AW98">
        <v>1</v>
      </c>
      <c r="AY98" t="s">
        <v>961</v>
      </c>
      <c r="AZ98" s="117" t="s">
        <v>963</v>
      </c>
      <c r="BA98">
        <v>50</v>
      </c>
      <c r="BB98" t="str">
        <f t="shared" si="226"/>
        <v>TRUE</v>
      </c>
      <c r="BC98">
        <f>ROUND(MARGIN!$J14,0)</f>
        <v>10</v>
      </c>
      <c r="BD98">
        <f t="shared" si="227"/>
        <v>10</v>
      </c>
      <c r="BG98">
        <f t="shared" si="228"/>
        <v>-1</v>
      </c>
      <c r="BK98" t="s">
        <v>961</v>
      </c>
      <c r="BL98" s="117" t="s">
        <v>963</v>
      </c>
      <c r="BM98">
        <v>50</v>
      </c>
      <c r="BN98" t="str">
        <f t="shared" si="229"/>
        <v>FALSE</v>
      </c>
      <c r="BO98">
        <f>ROUND(MARGIN!$J14,0)</f>
        <v>10</v>
      </c>
      <c r="BP98">
        <f t="shared" si="230"/>
        <v>10</v>
      </c>
      <c r="BT98">
        <f t="shared" si="231"/>
        <v>1</v>
      </c>
      <c r="BU98">
        <v>1</v>
      </c>
      <c r="BV98">
        <v>-1</v>
      </c>
      <c r="BW98">
        <v>-1</v>
      </c>
      <c r="BX98">
        <f t="shared" si="232"/>
        <v>0</v>
      </c>
      <c r="BY98">
        <f t="shared" si="233"/>
        <v>1</v>
      </c>
      <c r="BZ98" s="187">
        <v>-3.2285536333900001E-3</v>
      </c>
      <c r="CA98" s="117" t="s">
        <v>963</v>
      </c>
      <c r="CB98">
        <v>50</v>
      </c>
      <c r="CC98" t="str">
        <f t="shared" si="234"/>
        <v>TRUE</v>
      </c>
      <c r="CD98">
        <f>ROUND(MARGIN!$J14,0)</f>
        <v>10</v>
      </c>
      <c r="CE98">
        <f t="shared" si="235"/>
        <v>8</v>
      </c>
      <c r="CF98">
        <f t="shared" si="262"/>
        <v>10</v>
      </c>
      <c r="CG98" s="139">
        <f>CF98*10000*MARGIN!$G14/MARGIN!$D14</f>
        <v>73616.706956755312</v>
      </c>
      <c r="CH98" s="145">
        <f t="shared" si="236"/>
        <v>-237.67548672343926</v>
      </c>
      <c r="CI98" s="145">
        <f t="shared" si="237"/>
        <v>237.67548672343926</v>
      </c>
      <c r="CK98">
        <f t="shared" si="238"/>
        <v>-2</v>
      </c>
      <c r="CL98">
        <v>-1</v>
      </c>
      <c r="CM98">
        <v>-1</v>
      </c>
      <c r="CN98">
        <v>1</v>
      </c>
      <c r="CO98">
        <f t="shared" si="239"/>
        <v>0</v>
      </c>
      <c r="CP98">
        <f t="shared" si="240"/>
        <v>0</v>
      </c>
      <c r="CQ98">
        <v>9.8955610247499996E-3</v>
      </c>
      <c r="CR98" s="117" t="s">
        <v>1189</v>
      </c>
      <c r="CS98">
        <v>50</v>
      </c>
      <c r="CT98" t="str">
        <f t="shared" si="241"/>
        <v>TRUE</v>
      </c>
      <c r="CU98">
        <f>ROUND(MARGIN!$J14,0)</f>
        <v>10</v>
      </c>
      <c r="CV98">
        <f t="shared" si="263"/>
        <v>13</v>
      </c>
      <c r="CW98">
        <f t="shared" si="264"/>
        <v>10</v>
      </c>
      <c r="CX98" s="139">
        <f>CW98*10000*MARGIN!$G14/MARGIN!$D14</f>
        <v>73616.706956755312</v>
      </c>
      <c r="CY98" s="200">
        <f t="shared" si="242"/>
        <v>-728.47861613171006</v>
      </c>
      <c r="CZ98" s="200">
        <f t="shared" si="243"/>
        <v>-728.47861613171006</v>
      </c>
      <c r="DB98">
        <f t="shared" si="244"/>
        <v>2</v>
      </c>
      <c r="DC98">
        <v>1</v>
      </c>
      <c r="DD98">
        <v>1</v>
      </c>
      <c r="DE98">
        <v>1</v>
      </c>
      <c r="DF98">
        <f t="shared" si="245"/>
        <v>1</v>
      </c>
      <c r="DG98">
        <f t="shared" si="246"/>
        <v>1</v>
      </c>
      <c r="DH98">
        <v>1.0518340804299999E-2</v>
      </c>
      <c r="DI98" s="117" t="s">
        <v>1189</v>
      </c>
      <c r="DJ98">
        <v>50</v>
      </c>
      <c r="DK98" t="str">
        <f t="shared" si="247"/>
        <v>TRUE</v>
      </c>
      <c r="DL98">
        <f>ROUND(MARGIN!$J14,0)</f>
        <v>10</v>
      </c>
      <c r="DM98">
        <f t="shared" si="265"/>
        <v>13</v>
      </c>
      <c r="DN98">
        <f t="shared" si="266"/>
        <v>10</v>
      </c>
      <c r="DO98" s="139">
        <f>DN98*10000*MARGIN!$G14/MARGIN!$D14</f>
        <v>73616.706956755312</v>
      </c>
      <c r="DP98" s="200">
        <f t="shared" si="248"/>
        <v>774.325612661435</v>
      </c>
      <c r="DQ98" s="200">
        <f t="shared" si="249"/>
        <v>774.325612661435</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f t="shared" si="250"/>
        <v>0</v>
      </c>
      <c r="JV98">
        <v>1</v>
      </c>
      <c r="JX98">
        <v>1</v>
      </c>
      <c r="KA98">
        <f t="shared" si="251"/>
        <v>1</v>
      </c>
      <c r="KC98">
        <f t="shared" si="267"/>
        <v>0</v>
      </c>
      <c r="KF98" s="117" t="s">
        <v>1189</v>
      </c>
      <c r="KG98">
        <v>50</v>
      </c>
      <c r="KH98" t="str">
        <f t="shared" si="252"/>
        <v>FALSE</v>
      </c>
      <c r="KI98">
        <f>ROUND(MARGIN!$J14,0)</f>
        <v>10</v>
      </c>
      <c r="KJ98">
        <f t="shared" si="268"/>
        <v>8</v>
      </c>
      <c r="KK98">
        <f t="shared" si="269"/>
        <v>10</v>
      </c>
      <c r="KL98" s="139">
        <f>KK98*10000*MARGIN!$G14/MARGIN!$D14</f>
        <v>73616.706956755312</v>
      </c>
      <c r="KM98" s="139"/>
      <c r="KN98" s="200">
        <f t="shared" si="253"/>
        <v>0</v>
      </c>
      <c r="KO98" s="200"/>
      <c r="KP98" s="200"/>
      <c r="KQ98" s="200">
        <f t="shared" si="254"/>
        <v>0</v>
      </c>
      <c r="KR98" s="200">
        <f t="shared" si="255"/>
        <v>0</v>
      </c>
      <c r="KT98">
        <f t="shared" si="256"/>
        <v>0</v>
      </c>
      <c r="KV98">
        <v>1</v>
      </c>
      <c r="KX98">
        <v>1</v>
      </c>
      <c r="LA98">
        <f t="shared" si="257"/>
        <v>1</v>
      </c>
      <c r="LC98">
        <f t="shared" si="270"/>
        <v>0</v>
      </c>
      <c r="LF98" s="117" t="s">
        <v>1189</v>
      </c>
      <c r="LG98">
        <v>50</v>
      </c>
      <c r="LH98" t="str">
        <f t="shared" si="258"/>
        <v>FALSE</v>
      </c>
      <c r="LI98">
        <f>ROUND(MARGIN!$J14,0)</f>
        <v>10</v>
      </c>
      <c r="LJ98">
        <f t="shared" si="271"/>
        <v>8</v>
      </c>
      <c r="LK98">
        <f t="shared" si="272"/>
        <v>10</v>
      </c>
      <c r="LL98" s="139">
        <f>LK98*10000*MARGIN!$G14/MARGIN!$D14</f>
        <v>73616.706956755312</v>
      </c>
      <c r="LM98" s="139"/>
      <c r="LN98" s="200">
        <f t="shared" si="259"/>
        <v>0</v>
      </c>
      <c r="LO98" s="200"/>
      <c r="LP98" s="200"/>
      <c r="LQ98" s="200">
        <f t="shared" si="260"/>
        <v>0</v>
      </c>
      <c r="LR98" s="200">
        <f t="shared" si="261"/>
        <v>0</v>
      </c>
    </row>
    <row r="99" spans="1:330" x14ac:dyDescent="0.25">
      <c r="A99" t="s">
        <v>1163</v>
      </c>
      <c r="B99" s="167" t="s">
        <v>21</v>
      </c>
      <c r="D99" s="117" t="s">
        <v>788</v>
      </c>
      <c r="E99">
        <v>50</v>
      </c>
      <c r="F99" t="e">
        <f>IF(#REF!="","FALSE","TRUE")</f>
        <v>#REF!</v>
      </c>
      <c r="G99">
        <f>ROUND(MARGIN!$J13,0)</f>
        <v>5</v>
      </c>
      <c r="I99" t="e">
        <f>-#REF!+J99</f>
        <v>#REF!</v>
      </c>
      <c r="J99">
        <v>1</v>
      </c>
      <c r="K99" s="117" t="s">
        <v>788</v>
      </c>
      <c r="L99">
        <v>50</v>
      </c>
      <c r="M99" t="str">
        <f t="shared" si="216"/>
        <v>TRUE</v>
      </c>
      <c r="N99">
        <f>ROUND(MARGIN!$J13,0)</f>
        <v>5</v>
      </c>
      <c r="P99">
        <f t="shared" si="217"/>
        <v>0</v>
      </c>
      <c r="Q99">
        <v>1</v>
      </c>
      <c r="T99" s="117" t="s">
        <v>788</v>
      </c>
      <c r="U99">
        <v>50</v>
      </c>
      <c r="V99" t="str">
        <f t="shared" si="218"/>
        <v>TRUE</v>
      </c>
      <c r="W99">
        <f>ROUND(MARGIN!$J13,0)</f>
        <v>5</v>
      </c>
      <c r="Z99">
        <f t="shared" si="219"/>
        <v>0</v>
      </c>
      <c r="AA99">
        <v>1</v>
      </c>
      <c r="AD99" s="117" t="s">
        <v>962</v>
      </c>
      <c r="AE99">
        <v>50</v>
      </c>
      <c r="AF99" t="str">
        <f t="shared" si="220"/>
        <v>TRUE</v>
      </c>
      <c r="AG99">
        <f>ROUND(MARGIN!$J13,0)</f>
        <v>5</v>
      </c>
      <c r="AH99">
        <f t="shared" si="221"/>
        <v>5</v>
      </c>
      <c r="AK99">
        <f t="shared" si="222"/>
        <v>0</v>
      </c>
      <c r="AL99">
        <v>1</v>
      </c>
      <c r="AO99" s="117" t="s">
        <v>962</v>
      </c>
      <c r="AP99">
        <v>50</v>
      </c>
      <c r="AQ99" t="str">
        <f t="shared" si="223"/>
        <v>TRUE</v>
      </c>
      <c r="AR99">
        <f>ROUND(MARGIN!$J13,0)</f>
        <v>5</v>
      </c>
      <c r="AS99">
        <f t="shared" si="224"/>
        <v>5</v>
      </c>
      <c r="AV99">
        <f t="shared" si="225"/>
        <v>0</v>
      </c>
      <c r="AW99">
        <v>1</v>
      </c>
      <c r="AZ99" s="117" t="s">
        <v>962</v>
      </c>
      <c r="BA99">
        <v>50</v>
      </c>
      <c r="BB99" t="str">
        <f t="shared" si="226"/>
        <v>TRUE</v>
      </c>
      <c r="BC99">
        <f>ROUND(MARGIN!$J13,0)</f>
        <v>5</v>
      </c>
      <c r="BD99">
        <f t="shared" si="227"/>
        <v>5</v>
      </c>
      <c r="BG99">
        <f t="shared" si="228"/>
        <v>-1</v>
      </c>
      <c r="BL99" s="117" t="s">
        <v>962</v>
      </c>
      <c r="BM99">
        <v>50</v>
      </c>
      <c r="BN99" t="str">
        <f t="shared" si="229"/>
        <v>FALSE</v>
      </c>
      <c r="BO99">
        <f>ROUND(MARGIN!$J13,0)</f>
        <v>5</v>
      </c>
      <c r="BP99">
        <f t="shared" si="230"/>
        <v>5</v>
      </c>
      <c r="BT99">
        <f t="shared" si="231"/>
        <v>-1</v>
      </c>
      <c r="BU99">
        <v>-1</v>
      </c>
      <c r="BV99">
        <v>-1</v>
      </c>
      <c r="BW99">
        <v>1</v>
      </c>
      <c r="BX99">
        <f t="shared" si="232"/>
        <v>0</v>
      </c>
      <c r="BY99">
        <f t="shared" si="233"/>
        <v>0</v>
      </c>
      <c r="BZ99" s="187">
        <v>4.0381175944600002E-3</v>
      </c>
      <c r="CA99" s="117" t="s">
        <v>962</v>
      </c>
      <c r="CB99">
        <v>50</v>
      </c>
      <c r="CC99" t="str">
        <f t="shared" si="234"/>
        <v>TRUE</v>
      </c>
      <c r="CD99">
        <f>ROUND(MARGIN!$J15,0)</f>
        <v>10</v>
      </c>
      <c r="CE99">
        <f t="shared" si="235"/>
        <v>8</v>
      </c>
      <c r="CF99">
        <f t="shared" si="262"/>
        <v>10</v>
      </c>
      <c r="CG99" s="139">
        <f>CF99*10000*MARGIN!$G15/MARGIN!$D15</f>
        <v>73619.186799747113</v>
      </c>
      <c r="CH99" s="145">
        <f t="shared" si="236"/>
        <v>-297.28293350589621</v>
      </c>
      <c r="CI99" s="145">
        <f t="shared" si="237"/>
        <v>-297.28293350589621</v>
      </c>
      <c r="CK99">
        <f t="shared" si="238"/>
        <v>2</v>
      </c>
      <c r="CL99">
        <v>1</v>
      </c>
      <c r="CM99">
        <v>-1</v>
      </c>
      <c r="CN99">
        <v>-1</v>
      </c>
      <c r="CO99">
        <f t="shared" si="239"/>
        <v>0</v>
      </c>
      <c r="CP99">
        <f t="shared" si="240"/>
        <v>1</v>
      </c>
      <c r="CQ99">
        <v>-5.4552792351499997E-3</v>
      </c>
      <c r="CR99" s="117" t="s">
        <v>1189</v>
      </c>
      <c r="CS99">
        <v>50</v>
      </c>
      <c r="CT99" t="str">
        <f t="shared" si="241"/>
        <v>TRUE</v>
      </c>
      <c r="CU99">
        <f>ROUND(MARGIN!$J15,0)</f>
        <v>10</v>
      </c>
      <c r="CV99">
        <f t="shared" si="263"/>
        <v>8</v>
      </c>
      <c r="CW99">
        <f t="shared" si="264"/>
        <v>10</v>
      </c>
      <c r="CX99" s="139">
        <f>CW99*10000*MARGIN!$G15/MARGIN!$D15</f>
        <v>73619.186799747113</v>
      </c>
      <c r="CY99" s="200">
        <f t="shared" si="242"/>
        <v>-401.61322105728937</v>
      </c>
      <c r="CZ99" s="200">
        <f t="shared" si="243"/>
        <v>401.61322105728937</v>
      </c>
      <c r="DB99">
        <f t="shared" si="244"/>
        <v>-2</v>
      </c>
      <c r="DC99">
        <v>-1</v>
      </c>
      <c r="DD99">
        <v>-1</v>
      </c>
      <c r="DE99">
        <v>1</v>
      </c>
      <c r="DF99">
        <f t="shared" si="245"/>
        <v>0</v>
      </c>
      <c r="DG99">
        <f t="shared" si="246"/>
        <v>0</v>
      </c>
      <c r="DH99">
        <v>6.8005317288200003E-3</v>
      </c>
      <c r="DI99" s="117" t="s">
        <v>1189</v>
      </c>
      <c r="DJ99">
        <v>50</v>
      </c>
      <c r="DK99" t="str">
        <f t="shared" si="247"/>
        <v>TRUE</v>
      </c>
      <c r="DL99">
        <f>ROUND(MARGIN!$J15,0)</f>
        <v>10</v>
      </c>
      <c r="DM99">
        <f t="shared" si="265"/>
        <v>13</v>
      </c>
      <c r="DN99">
        <f t="shared" si="266"/>
        <v>10</v>
      </c>
      <c r="DO99" s="139">
        <f>DN99*10000*MARGIN!$G15/MARGIN!$D15</f>
        <v>73619.186799747113</v>
      </c>
      <c r="DP99" s="200">
        <f t="shared" si="248"/>
        <v>-500.6496156816068</v>
      </c>
      <c r="DQ99" s="200">
        <f t="shared" si="249"/>
        <v>-500.6496156816068</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f t="shared" si="250"/>
        <v>0</v>
      </c>
      <c r="JV99">
        <v>1</v>
      </c>
      <c r="JX99">
        <v>1</v>
      </c>
      <c r="KA99">
        <f t="shared" si="251"/>
        <v>1</v>
      </c>
      <c r="KC99">
        <f t="shared" si="267"/>
        <v>0</v>
      </c>
      <c r="KF99" s="117" t="s">
        <v>1189</v>
      </c>
      <c r="KG99">
        <v>50</v>
      </c>
      <c r="KH99" t="str">
        <f t="shared" si="252"/>
        <v>FALSE</v>
      </c>
      <c r="KI99">
        <f>ROUND(MARGIN!$J15,0)</f>
        <v>10</v>
      </c>
      <c r="KJ99">
        <f t="shared" si="268"/>
        <v>8</v>
      </c>
      <c r="KK99">
        <f t="shared" si="269"/>
        <v>10</v>
      </c>
      <c r="KL99" s="139">
        <f>KK99*10000*MARGIN!$G15/MARGIN!$D15</f>
        <v>73619.186799747113</v>
      </c>
      <c r="KM99" s="139"/>
      <c r="KN99" s="200">
        <f t="shared" si="253"/>
        <v>0</v>
      </c>
      <c r="KO99" s="200"/>
      <c r="KP99" s="200"/>
      <c r="KQ99" s="200">
        <f t="shared" si="254"/>
        <v>0</v>
      </c>
      <c r="KR99" s="200">
        <f t="shared" si="255"/>
        <v>0</v>
      </c>
      <c r="KT99">
        <f t="shared" si="256"/>
        <v>0</v>
      </c>
      <c r="KV99">
        <v>1</v>
      </c>
      <c r="KX99">
        <v>1</v>
      </c>
      <c r="LA99">
        <f t="shared" si="257"/>
        <v>1</v>
      </c>
      <c r="LC99">
        <f t="shared" si="270"/>
        <v>0</v>
      </c>
      <c r="LF99" s="117" t="s">
        <v>1189</v>
      </c>
      <c r="LG99">
        <v>50</v>
      </c>
      <c r="LH99" t="str">
        <f t="shared" si="258"/>
        <v>FALSE</v>
      </c>
      <c r="LI99">
        <f>ROUND(MARGIN!$J15,0)</f>
        <v>10</v>
      </c>
      <c r="LJ99">
        <f t="shared" si="271"/>
        <v>8</v>
      </c>
      <c r="LK99">
        <f t="shared" si="272"/>
        <v>10</v>
      </c>
      <c r="LL99" s="139">
        <f>LK99*10000*MARGIN!$G15/MARGIN!$D15</f>
        <v>73619.186799747113</v>
      </c>
      <c r="LM99" s="139"/>
      <c r="LN99" s="200">
        <f t="shared" si="259"/>
        <v>0</v>
      </c>
      <c r="LO99" s="200"/>
      <c r="LP99" s="200"/>
      <c r="LQ99" s="200">
        <f t="shared" si="260"/>
        <v>0</v>
      </c>
      <c r="LR99" s="200">
        <f t="shared" si="261"/>
        <v>0</v>
      </c>
    </row>
    <row r="100" spans="1:330" x14ac:dyDescent="0.25">
      <c r="A100" t="s">
        <v>1164</v>
      </c>
      <c r="B100" s="167" t="s">
        <v>9</v>
      </c>
      <c r="D100" s="117" t="s">
        <v>788</v>
      </c>
      <c r="E100">
        <v>50</v>
      </c>
      <c r="F100" t="e">
        <f>IF(#REF!="","FALSE","TRUE")</f>
        <v>#REF!</v>
      </c>
      <c r="G100">
        <f>ROUND(MARGIN!$J16,0)</f>
        <v>10</v>
      </c>
      <c r="I100" t="e">
        <f>-#REF!+J100</f>
        <v>#REF!</v>
      </c>
      <c r="J100">
        <v>1</v>
      </c>
      <c r="K100" s="117" t="s">
        <v>788</v>
      </c>
      <c r="L100">
        <v>50</v>
      </c>
      <c r="M100" t="str">
        <f t="shared" si="216"/>
        <v>TRUE</v>
      </c>
      <c r="N100">
        <f>ROUND(MARGIN!$J16,0)</f>
        <v>10</v>
      </c>
      <c r="P100">
        <f t="shared" si="217"/>
        <v>0</v>
      </c>
      <c r="Q100">
        <v>1</v>
      </c>
      <c r="S100" t="str">
        <f>FORECAST!$B$60</f>
        <v>High: Apr-May // Low: Aug-Sept</v>
      </c>
      <c r="T100" s="117" t="s">
        <v>788</v>
      </c>
      <c r="U100">
        <v>50</v>
      </c>
      <c r="V100" t="str">
        <f t="shared" si="218"/>
        <v>TRUE</v>
      </c>
      <c r="W100">
        <f>ROUND(MARGIN!$J16,0)</f>
        <v>10</v>
      </c>
      <c r="Z100">
        <f t="shared" si="219"/>
        <v>-2</v>
      </c>
      <c r="AA100">
        <v>-1</v>
      </c>
      <c r="AC100" t="s">
        <v>933</v>
      </c>
      <c r="AD100" s="117" t="s">
        <v>962</v>
      </c>
      <c r="AE100">
        <v>50</v>
      </c>
      <c r="AF100" t="str">
        <f t="shared" si="220"/>
        <v>TRUE</v>
      </c>
      <c r="AG100">
        <f>ROUND(MARGIN!$J16,0)</f>
        <v>10</v>
      </c>
      <c r="AH100">
        <f t="shared" si="221"/>
        <v>10</v>
      </c>
      <c r="AK100">
        <f t="shared" si="222"/>
        <v>0</v>
      </c>
      <c r="AL100">
        <v>-1</v>
      </c>
      <c r="AN100" t="s">
        <v>933</v>
      </c>
      <c r="AO100" s="117" t="s">
        <v>962</v>
      </c>
      <c r="AP100">
        <v>50</v>
      </c>
      <c r="AQ100" t="str">
        <f t="shared" si="223"/>
        <v>TRUE</v>
      </c>
      <c r="AR100">
        <f>ROUND(MARGIN!$J16,0)</f>
        <v>10</v>
      </c>
      <c r="AS100">
        <f t="shared" si="224"/>
        <v>10</v>
      </c>
      <c r="AV100">
        <f t="shared" si="225"/>
        <v>0</v>
      </c>
      <c r="AW100">
        <v>-1</v>
      </c>
      <c r="AY100" t="s">
        <v>933</v>
      </c>
      <c r="AZ100" s="117" t="s">
        <v>962</v>
      </c>
      <c r="BA100">
        <v>50</v>
      </c>
      <c r="BB100" t="str">
        <f t="shared" si="226"/>
        <v>TRUE</v>
      </c>
      <c r="BC100">
        <f>ROUND(MARGIN!$J16,0)</f>
        <v>10</v>
      </c>
      <c r="BD100">
        <f t="shared" si="227"/>
        <v>10</v>
      </c>
      <c r="BG100">
        <f t="shared" si="228"/>
        <v>1</v>
      </c>
      <c r="BK100" t="s">
        <v>933</v>
      </c>
      <c r="BL100" s="117" t="s">
        <v>962</v>
      </c>
      <c r="BM100">
        <v>50</v>
      </c>
      <c r="BN100" t="str">
        <f t="shared" si="229"/>
        <v>FALSE</v>
      </c>
      <c r="BO100">
        <f>ROUND(MARGIN!$J16,0)</f>
        <v>10</v>
      </c>
      <c r="BP100">
        <f t="shared" si="230"/>
        <v>10</v>
      </c>
      <c r="BT100">
        <f t="shared" si="231"/>
        <v>1</v>
      </c>
      <c r="BU100">
        <v>1</v>
      </c>
      <c r="BV100">
        <v>1</v>
      </c>
      <c r="BW100">
        <v>1</v>
      </c>
      <c r="BX100">
        <f t="shared" si="232"/>
        <v>1</v>
      </c>
      <c r="BY100">
        <f t="shared" si="233"/>
        <v>1</v>
      </c>
      <c r="BZ100" s="187">
        <v>1.92464682523E-2</v>
      </c>
      <c r="CA100" s="117" t="s">
        <v>962</v>
      </c>
      <c r="CB100">
        <v>50</v>
      </c>
      <c r="CC100" t="str">
        <f t="shared" si="234"/>
        <v>TRUE</v>
      </c>
      <c r="CD100">
        <f>ROUND(MARGIN!$J16,0)</f>
        <v>10</v>
      </c>
      <c r="CE100">
        <f t="shared" si="235"/>
        <v>13</v>
      </c>
      <c r="CF100">
        <f t="shared" si="262"/>
        <v>10</v>
      </c>
      <c r="CG100" s="139">
        <f>CF100*10000*MARGIN!$G16/MARGIN!$D16</f>
        <v>73619</v>
      </c>
      <c r="CH100" s="145">
        <f t="shared" si="236"/>
        <v>1416.9057462660737</v>
      </c>
      <c r="CI100" s="145">
        <f t="shared" si="237"/>
        <v>1416.9057462660737</v>
      </c>
      <c r="CK100">
        <f t="shared" si="238"/>
        <v>0</v>
      </c>
      <c r="CL100">
        <v>1</v>
      </c>
      <c r="CM100">
        <v>1</v>
      </c>
      <c r="CN100">
        <v>-1</v>
      </c>
      <c r="CO100">
        <f t="shared" si="239"/>
        <v>0</v>
      </c>
      <c r="CP100">
        <f t="shared" si="240"/>
        <v>0</v>
      </c>
      <c r="CQ100">
        <v>-2.5792788879199998E-4</v>
      </c>
      <c r="CR100" s="117" t="s">
        <v>1189</v>
      </c>
      <c r="CS100">
        <v>50</v>
      </c>
      <c r="CT100" t="str">
        <f t="shared" si="241"/>
        <v>TRUE</v>
      </c>
      <c r="CU100">
        <f>ROUND(MARGIN!$J16,0)</f>
        <v>10</v>
      </c>
      <c r="CV100">
        <f t="shared" si="263"/>
        <v>13</v>
      </c>
      <c r="CW100">
        <f t="shared" si="264"/>
        <v>10</v>
      </c>
      <c r="CX100" s="139">
        <f>CW100*10000*MARGIN!$G16/MARGIN!$D16</f>
        <v>73619</v>
      </c>
      <c r="CY100" s="200">
        <f t="shared" si="242"/>
        <v>-18.988393244978248</v>
      </c>
      <c r="CZ100" s="200">
        <f t="shared" si="243"/>
        <v>-18.988393244978248</v>
      </c>
      <c r="DB100">
        <f t="shared" si="244"/>
        <v>-2</v>
      </c>
      <c r="DC100">
        <v>-1</v>
      </c>
      <c r="DD100">
        <v>-1</v>
      </c>
      <c r="DE100">
        <v>1</v>
      </c>
      <c r="DF100">
        <f t="shared" si="245"/>
        <v>0</v>
      </c>
      <c r="DG100">
        <f t="shared" si="246"/>
        <v>0</v>
      </c>
      <c r="DH100">
        <v>1.2342996809000001E-2</v>
      </c>
      <c r="DI100" s="117" t="s">
        <v>1189</v>
      </c>
      <c r="DJ100">
        <v>50</v>
      </c>
      <c r="DK100" t="str">
        <f t="shared" si="247"/>
        <v>TRUE</v>
      </c>
      <c r="DL100">
        <f>ROUND(MARGIN!$J16,0)</f>
        <v>10</v>
      </c>
      <c r="DM100">
        <f t="shared" si="265"/>
        <v>13</v>
      </c>
      <c r="DN100">
        <f t="shared" si="266"/>
        <v>10</v>
      </c>
      <c r="DO100" s="139">
        <f>DN100*10000*MARGIN!$G16/MARGIN!$D16</f>
        <v>73619</v>
      </c>
      <c r="DP100" s="200">
        <f t="shared" si="248"/>
        <v>-908.67908208177107</v>
      </c>
      <c r="DQ100" s="200">
        <f t="shared" si="249"/>
        <v>-908.67908208177107</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f t="shared" si="250"/>
        <v>0</v>
      </c>
      <c r="JV100">
        <v>1</v>
      </c>
      <c r="JX100">
        <v>1</v>
      </c>
      <c r="KA100">
        <f t="shared" si="251"/>
        <v>1</v>
      </c>
      <c r="KC100">
        <f t="shared" si="267"/>
        <v>0</v>
      </c>
      <c r="KF100" s="117" t="s">
        <v>1189</v>
      </c>
      <c r="KG100">
        <v>50</v>
      </c>
      <c r="KH100" t="str">
        <f t="shared" si="252"/>
        <v>FALSE</v>
      </c>
      <c r="KI100">
        <f>ROUND(MARGIN!$J16,0)</f>
        <v>10</v>
      </c>
      <c r="KJ100">
        <f t="shared" si="268"/>
        <v>8</v>
      </c>
      <c r="KK100">
        <f t="shared" si="269"/>
        <v>10</v>
      </c>
      <c r="KL100" s="139">
        <f>KK100*10000*MARGIN!$G16/MARGIN!$D16</f>
        <v>73619</v>
      </c>
      <c r="KM100" s="139"/>
      <c r="KN100" s="200">
        <f t="shared" si="253"/>
        <v>0</v>
      </c>
      <c r="KO100" s="200"/>
      <c r="KP100" s="200"/>
      <c r="KQ100" s="200">
        <f t="shared" si="254"/>
        <v>0</v>
      </c>
      <c r="KR100" s="200">
        <f t="shared" si="255"/>
        <v>0</v>
      </c>
      <c r="KT100">
        <f t="shared" si="256"/>
        <v>0</v>
      </c>
      <c r="KV100">
        <v>1</v>
      </c>
      <c r="KX100">
        <v>1</v>
      </c>
      <c r="LA100">
        <f t="shared" si="257"/>
        <v>1</v>
      </c>
      <c r="LC100">
        <f t="shared" si="270"/>
        <v>0</v>
      </c>
      <c r="LF100" s="117" t="s">
        <v>1189</v>
      </c>
      <c r="LG100">
        <v>50</v>
      </c>
      <c r="LH100" t="str">
        <f t="shared" si="258"/>
        <v>FALSE</v>
      </c>
      <c r="LI100">
        <f>ROUND(MARGIN!$J16,0)</f>
        <v>10</v>
      </c>
      <c r="LJ100">
        <f t="shared" si="271"/>
        <v>8</v>
      </c>
      <c r="LK100">
        <f t="shared" si="272"/>
        <v>10</v>
      </c>
      <c r="LL100" s="139">
        <f>LK100*10000*MARGIN!$G16/MARGIN!$D16</f>
        <v>73619</v>
      </c>
      <c r="LM100" s="139"/>
      <c r="LN100" s="200">
        <f t="shared" si="259"/>
        <v>0</v>
      </c>
      <c r="LO100" s="200"/>
      <c r="LP100" s="200"/>
      <c r="LQ100" s="200">
        <f t="shared" si="260"/>
        <v>0</v>
      </c>
      <c r="LR100" s="200">
        <f t="shared" si="261"/>
        <v>0</v>
      </c>
    </row>
    <row r="101" spans="1:330" x14ac:dyDescent="0.25">
      <c r="A101" t="s">
        <v>1166</v>
      </c>
      <c r="B101" s="167" t="s">
        <v>20</v>
      </c>
      <c r="D101" s="117" t="s">
        <v>788</v>
      </c>
      <c r="E101">
        <v>50</v>
      </c>
      <c r="F101" t="e">
        <f>IF(#REF!="","FALSE","TRUE")</f>
        <v>#REF!</v>
      </c>
      <c r="G101">
        <f>ROUND(MARGIN!$J12,0)</f>
        <v>10</v>
      </c>
      <c r="I101" t="e">
        <f>-#REF!+J101</f>
        <v>#REF!</v>
      </c>
      <c r="J101">
        <v>-1</v>
      </c>
      <c r="K101" s="117" t="s">
        <v>788</v>
      </c>
      <c r="L101">
        <v>50</v>
      </c>
      <c r="M101" t="str">
        <f t="shared" si="216"/>
        <v>TRUE</v>
      </c>
      <c r="N101">
        <f>ROUND(MARGIN!$J12,0)</f>
        <v>10</v>
      </c>
      <c r="P101">
        <f t="shared" si="217"/>
        <v>0</v>
      </c>
      <c r="Q101">
        <v>-1</v>
      </c>
      <c r="T101" s="117" t="s">
        <v>788</v>
      </c>
      <c r="U101">
        <v>50</v>
      </c>
      <c r="V101" t="str">
        <f t="shared" si="218"/>
        <v>TRUE</v>
      </c>
      <c r="W101">
        <f>ROUND(MARGIN!$J12,0)</f>
        <v>10</v>
      </c>
      <c r="Z101">
        <f t="shared" si="219"/>
        <v>0</v>
      </c>
      <c r="AA101">
        <v>-1</v>
      </c>
      <c r="AD101" s="117" t="s">
        <v>962</v>
      </c>
      <c r="AE101">
        <v>50</v>
      </c>
      <c r="AF101" t="str">
        <f t="shared" si="220"/>
        <v>TRUE</v>
      </c>
      <c r="AG101">
        <f>ROUND(MARGIN!$J12,0)</f>
        <v>10</v>
      </c>
      <c r="AH101">
        <f t="shared" si="221"/>
        <v>10</v>
      </c>
      <c r="AK101">
        <f t="shared" si="222"/>
        <v>0</v>
      </c>
      <c r="AL101">
        <v>-1</v>
      </c>
      <c r="AO101" s="117" t="s">
        <v>962</v>
      </c>
      <c r="AP101">
        <v>50</v>
      </c>
      <c r="AQ101" t="str">
        <f t="shared" si="223"/>
        <v>TRUE</v>
      </c>
      <c r="AR101">
        <f>ROUND(MARGIN!$J12,0)</f>
        <v>10</v>
      </c>
      <c r="AS101">
        <f t="shared" si="224"/>
        <v>10</v>
      </c>
      <c r="AV101">
        <f t="shared" si="225"/>
        <v>2</v>
      </c>
      <c r="AW101">
        <v>1</v>
      </c>
      <c r="AZ101" s="117" t="s">
        <v>962</v>
      </c>
      <c r="BA101">
        <v>50</v>
      </c>
      <c r="BB101" t="str">
        <f t="shared" si="226"/>
        <v>TRUE</v>
      </c>
      <c r="BC101">
        <f>ROUND(MARGIN!$J12,0)</f>
        <v>10</v>
      </c>
      <c r="BD101">
        <f t="shared" si="227"/>
        <v>10</v>
      </c>
      <c r="BG101">
        <f t="shared" si="228"/>
        <v>-1</v>
      </c>
      <c r="BL101" s="117" t="s">
        <v>962</v>
      </c>
      <c r="BM101">
        <v>50</v>
      </c>
      <c r="BN101" t="str">
        <f t="shared" si="229"/>
        <v>FALSE</v>
      </c>
      <c r="BO101">
        <f>ROUND(MARGIN!$J12,0)</f>
        <v>10</v>
      </c>
      <c r="BP101">
        <f t="shared" si="230"/>
        <v>10</v>
      </c>
      <c r="BT101">
        <f t="shared" si="231"/>
        <v>-1</v>
      </c>
      <c r="BU101">
        <v>-1</v>
      </c>
      <c r="BV101">
        <v>1</v>
      </c>
      <c r="BW101">
        <v>1</v>
      </c>
      <c r="BX101">
        <f t="shared" si="232"/>
        <v>0</v>
      </c>
      <c r="BY101">
        <f t="shared" si="233"/>
        <v>1</v>
      </c>
      <c r="BZ101" s="187">
        <v>5.7684993449700003E-3</v>
      </c>
      <c r="CA101" s="117" t="s">
        <v>962</v>
      </c>
      <c r="CB101">
        <v>50</v>
      </c>
      <c r="CC101" t="str">
        <f t="shared" si="234"/>
        <v>TRUE</v>
      </c>
      <c r="CD101">
        <f>ROUND(MARGIN!$J17,0)</f>
        <v>10</v>
      </c>
      <c r="CE101">
        <f t="shared" si="235"/>
        <v>8</v>
      </c>
      <c r="CF101">
        <f t="shared" si="262"/>
        <v>10</v>
      </c>
      <c r="CG101" s="139">
        <f>CF101*10000*MARGIN!$G17/MARGIN!$D17</f>
        <v>73626.119351181245</v>
      </c>
      <c r="CH101" s="145">
        <f t="shared" si="236"/>
        <v>-424.71222124997206</v>
      </c>
      <c r="CI101" s="145">
        <f t="shared" si="237"/>
        <v>424.71222124997206</v>
      </c>
      <c r="CK101">
        <f t="shared" si="238"/>
        <v>2</v>
      </c>
      <c r="CL101">
        <v>1</v>
      </c>
      <c r="CM101">
        <v>1</v>
      </c>
      <c r="CN101">
        <v>-1</v>
      </c>
      <c r="CO101">
        <f t="shared" si="239"/>
        <v>0</v>
      </c>
      <c r="CP101">
        <f t="shared" si="240"/>
        <v>0</v>
      </c>
      <c r="CQ101">
        <v>-8.4665644236199995E-3</v>
      </c>
      <c r="CR101" s="117" t="s">
        <v>1189</v>
      </c>
      <c r="CS101">
        <v>50</v>
      </c>
      <c r="CT101" t="str">
        <f t="shared" si="241"/>
        <v>TRUE</v>
      </c>
      <c r="CU101">
        <f>ROUND(MARGIN!$J17,0)</f>
        <v>10</v>
      </c>
      <c r="CV101">
        <f t="shared" si="263"/>
        <v>13</v>
      </c>
      <c r="CW101">
        <f t="shared" si="264"/>
        <v>10</v>
      </c>
      <c r="CX101" s="139">
        <f>CW101*10000*MARGIN!$G17/MARGIN!$D17</f>
        <v>73626.119351181245</v>
      </c>
      <c r="CY101" s="200">
        <f t="shared" si="242"/>
        <v>-623.36028274791113</v>
      </c>
      <c r="CZ101" s="200">
        <f t="shared" si="243"/>
        <v>-623.36028274791113</v>
      </c>
      <c r="DB101">
        <f t="shared" si="244"/>
        <v>0</v>
      </c>
      <c r="DC101">
        <v>1</v>
      </c>
      <c r="DD101">
        <v>1</v>
      </c>
      <c r="DE101">
        <v>1</v>
      </c>
      <c r="DF101">
        <f t="shared" si="245"/>
        <v>1</v>
      </c>
      <c r="DG101">
        <f t="shared" si="246"/>
        <v>1</v>
      </c>
      <c r="DH101">
        <v>5.9327061615400004E-3</v>
      </c>
      <c r="DI101" s="117" t="s">
        <v>1189</v>
      </c>
      <c r="DJ101">
        <v>50</v>
      </c>
      <c r="DK101" t="str">
        <f t="shared" si="247"/>
        <v>TRUE</v>
      </c>
      <c r="DL101">
        <f>ROUND(MARGIN!$J17,0)</f>
        <v>10</v>
      </c>
      <c r="DM101">
        <f t="shared" si="265"/>
        <v>13</v>
      </c>
      <c r="DN101">
        <f t="shared" si="266"/>
        <v>10</v>
      </c>
      <c r="DO101" s="139">
        <f>DN101*10000*MARGIN!$G17/MARGIN!$D17</f>
        <v>73626.119351181245</v>
      </c>
      <c r="DP101" s="200">
        <f t="shared" si="248"/>
        <v>436.80213192503243</v>
      </c>
      <c r="DQ101" s="200">
        <f t="shared" si="249"/>
        <v>436.80213192503243</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f t="shared" si="250"/>
        <v>0</v>
      </c>
      <c r="JV101">
        <v>1</v>
      </c>
      <c r="JX101">
        <v>1</v>
      </c>
      <c r="KA101">
        <f t="shared" si="251"/>
        <v>1</v>
      </c>
      <c r="KC101">
        <f t="shared" si="267"/>
        <v>0</v>
      </c>
      <c r="KF101" s="117" t="s">
        <v>1189</v>
      </c>
      <c r="KG101">
        <v>50</v>
      </c>
      <c r="KH101" t="str">
        <f t="shared" si="252"/>
        <v>FALSE</v>
      </c>
      <c r="KI101">
        <f>ROUND(MARGIN!$J17,0)</f>
        <v>10</v>
      </c>
      <c r="KJ101">
        <f t="shared" si="268"/>
        <v>8</v>
      </c>
      <c r="KK101">
        <f t="shared" si="269"/>
        <v>10</v>
      </c>
      <c r="KL101" s="139">
        <f>KK101*10000*MARGIN!$G17/MARGIN!$D17</f>
        <v>73626.119351181245</v>
      </c>
      <c r="KM101" s="139"/>
      <c r="KN101" s="200">
        <f t="shared" si="253"/>
        <v>0</v>
      </c>
      <c r="KO101" s="200"/>
      <c r="KP101" s="200"/>
      <c r="KQ101" s="200">
        <f t="shared" si="254"/>
        <v>0</v>
      </c>
      <c r="KR101" s="200">
        <f t="shared" si="255"/>
        <v>0</v>
      </c>
      <c r="KT101">
        <f t="shared" si="256"/>
        <v>0</v>
      </c>
      <c r="KV101">
        <v>1</v>
      </c>
      <c r="KX101">
        <v>1</v>
      </c>
      <c r="LA101">
        <f t="shared" si="257"/>
        <v>1</v>
      </c>
      <c r="LC101">
        <f t="shared" si="270"/>
        <v>0</v>
      </c>
      <c r="LF101" s="117" t="s">
        <v>1189</v>
      </c>
      <c r="LG101">
        <v>50</v>
      </c>
      <c r="LH101" t="str">
        <f t="shared" si="258"/>
        <v>FALSE</v>
      </c>
      <c r="LI101">
        <f>ROUND(MARGIN!$J17,0)</f>
        <v>10</v>
      </c>
      <c r="LJ101">
        <f t="shared" si="271"/>
        <v>8</v>
      </c>
      <c r="LK101">
        <f t="shared" si="272"/>
        <v>10</v>
      </c>
      <c r="LL101" s="139">
        <f>LK101*10000*MARGIN!$G17/MARGIN!$D17</f>
        <v>73626.119351181245</v>
      </c>
      <c r="LM101" s="139"/>
      <c r="LN101" s="200">
        <f t="shared" si="259"/>
        <v>0</v>
      </c>
      <c r="LO101" s="200"/>
      <c r="LP101" s="200"/>
      <c r="LQ101" s="200">
        <f t="shared" si="260"/>
        <v>0</v>
      </c>
      <c r="LR101" s="200">
        <f t="shared" si="261"/>
        <v>0</v>
      </c>
    </row>
    <row r="102" spans="1:330" x14ac:dyDescent="0.25">
      <c r="A102" t="s">
        <v>1214</v>
      </c>
      <c r="B102" s="167" t="s">
        <v>29</v>
      </c>
      <c r="D102" s="118" t="s">
        <v>788</v>
      </c>
      <c r="E102">
        <v>50</v>
      </c>
      <c r="F102" t="e">
        <f>IF(#REF!="","FALSE","TRUE")</f>
        <v>#REF!</v>
      </c>
      <c r="G102">
        <f>ROUND(MARGIN!$J34,0)</f>
        <v>11</v>
      </c>
      <c r="I102" t="e">
        <f>-#REF!+J102</f>
        <v>#REF!</v>
      </c>
      <c r="J102">
        <v>1</v>
      </c>
      <c r="K102" s="118" t="s">
        <v>788</v>
      </c>
      <c r="L102">
        <v>50</v>
      </c>
      <c r="M102" t="str">
        <f>IF(J102="","FALSE","TRUE")</f>
        <v>TRUE</v>
      </c>
      <c r="N102">
        <f>ROUND(MARGIN!$J34,0)</f>
        <v>11</v>
      </c>
      <c r="P102">
        <f>-J102+Q102</f>
        <v>-2</v>
      </c>
      <c r="Q102">
        <v>-1</v>
      </c>
      <c r="T102" s="118" t="s">
        <v>788</v>
      </c>
      <c r="U102">
        <v>50</v>
      </c>
      <c r="V102" t="str">
        <f>IF(Q102="","FALSE","TRUE")</f>
        <v>TRUE</v>
      </c>
      <c r="W102">
        <f>ROUND(MARGIN!$J34,0)</f>
        <v>11</v>
      </c>
      <c r="Z102">
        <f>-Q102+AA102</f>
        <v>0</v>
      </c>
      <c r="AA102">
        <v>-1</v>
      </c>
      <c r="AB102">
        <v>-1</v>
      </c>
      <c r="AC102" t="s">
        <v>968</v>
      </c>
      <c r="AD102" s="118" t="s">
        <v>967</v>
      </c>
      <c r="AE102">
        <v>50</v>
      </c>
      <c r="AF102" t="str">
        <f>IF(AA102="","FALSE","TRUE")</f>
        <v>TRUE</v>
      </c>
      <c r="AG102">
        <f>ROUND(MARGIN!$J34,0)</f>
        <v>11</v>
      </c>
      <c r="AH102">
        <f>IF(ABS(AA102+AB102)=2,ROUND(AG102*(1+$X$13),0),IF(AB102="",AG102,ROUND(AG102*(1+-$AH$13),0)))</f>
        <v>14</v>
      </c>
      <c r="AK102">
        <f>-AA102+AL102</f>
        <v>0</v>
      </c>
      <c r="AL102">
        <v>-1</v>
      </c>
      <c r="AO102" s="118" t="s">
        <v>962</v>
      </c>
      <c r="AP102">
        <v>50</v>
      </c>
      <c r="AQ102" t="str">
        <f>IF(AL102="","FALSE","TRUE")</f>
        <v>TRUE</v>
      </c>
      <c r="AR102">
        <f>ROUND(MARGIN!$J34,0)</f>
        <v>11</v>
      </c>
      <c r="AS102">
        <f>IF(ABS(AL102+AM102)=2,ROUND(AR102*(1+$X$13),0),IF(AM102="",AR102,ROUND(AR102*(1+-$AH$13),0)))</f>
        <v>11</v>
      </c>
      <c r="AV102">
        <f>-AL102+AW102</f>
        <v>2</v>
      </c>
      <c r="AW102">
        <v>1</v>
      </c>
      <c r="AZ102" s="118" t="s">
        <v>962</v>
      </c>
      <c r="BA102">
        <v>50</v>
      </c>
      <c r="BB102" t="str">
        <f>IF(AW102="","FALSE","TRUE")</f>
        <v>TRUE</v>
      </c>
      <c r="BC102">
        <f>ROUND(MARGIN!$J34,0)</f>
        <v>11</v>
      </c>
      <c r="BD102">
        <f>IF(ABS(AW102+AX102)=2,ROUND(BC102*(1+$X$13),0),IF(AX102="",BC102,ROUND(BC102*(1+-$AH$13),0)))</f>
        <v>11</v>
      </c>
      <c r="BG102">
        <f>-AW102+BH102</f>
        <v>-1</v>
      </c>
      <c r="BL102" s="118" t="s">
        <v>962</v>
      </c>
      <c r="BM102">
        <v>50</v>
      </c>
      <c r="BN102" t="str">
        <f>IF(BH102="","FALSE","TRUE")</f>
        <v>FALSE</v>
      </c>
      <c r="BO102">
        <f>ROUND(MARGIN!$J34,0)</f>
        <v>11</v>
      </c>
      <c r="BP102">
        <f>IF(ABS(BH102+BI102)=2,ROUND(BO102*(1+$X$13),0),IF(BI102="",BO102,ROUND(BO102*(1+-$AH$13),0)))</f>
        <v>11</v>
      </c>
      <c r="BT102">
        <f>-BI102+BU102</f>
        <v>1</v>
      </c>
      <c r="BU102">
        <v>1</v>
      </c>
      <c r="BW102">
        <v>1</v>
      </c>
      <c r="BX102">
        <f>IF(BU102=BW102,1,0)</f>
        <v>1</v>
      </c>
      <c r="BY102">
        <f>IF(BW102=BV102,1,0)</f>
        <v>0</v>
      </c>
      <c r="BZ102" s="187">
        <v>8.8605749279400004E-3</v>
      </c>
      <c r="CA102" s="118" t="s">
        <v>962</v>
      </c>
      <c r="CB102">
        <v>50</v>
      </c>
      <c r="CC102" t="str">
        <f>IF(BU102="","FALSE","TRUE")</f>
        <v>TRUE</v>
      </c>
      <c r="CD102">
        <f>ROUND(MARGIN!$J18,0)</f>
        <v>11</v>
      </c>
      <c r="CE102">
        <f>IF(ABS(BU102+BW102)=2,ROUND(CD102*(1+$X$13),0),IF(BW102="",CD102,ROUND(CD102*(1+-$AH$13),0)))</f>
        <v>14</v>
      </c>
      <c r="CF102">
        <f>CD102</f>
        <v>11</v>
      </c>
      <c r="CG102" s="139">
        <f>CF102*10000*MARGIN!$G18/MARGIN!$D18</f>
        <v>77447.377960833313</v>
      </c>
      <c r="CH102" s="145">
        <f>IF(BX102=1,ABS(CG102*BZ102),-ABS(CG102*BZ102))</f>
        <v>686.22829539445263</v>
      </c>
      <c r="CI102" s="145">
        <f>IF(BY102=1,ABS(CG102*BZ102),-ABS(CG102*BZ102))</f>
        <v>-686.22829539445263</v>
      </c>
      <c r="CK102">
        <f>-BU102+CL102</f>
        <v>0</v>
      </c>
      <c r="CL102">
        <v>1</v>
      </c>
      <c r="CN102">
        <v>-1</v>
      </c>
      <c r="CO102">
        <f>IF(CL102=CN102,1,0)</f>
        <v>0</v>
      </c>
      <c r="CP102">
        <f>IF(CN102=CM102,1,0)</f>
        <v>0</v>
      </c>
      <c r="CQ102">
        <v>-1.4263638283899999E-2</v>
      </c>
      <c r="CR102" s="118" t="s">
        <v>1189</v>
      </c>
      <c r="CS102">
        <v>50</v>
      </c>
      <c r="CT102" t="str">
        <f>IF(CL102="","FALSE","TRUE")</f>
        <v>TRUE</v>
      </c>
      <c r="CU102">
        <f>ROUND(MARGIN!$J18,0)</f>
        <v>11</v>
      </c>
      <c r="CV102">
        <f>ROUND(IF(CL102=CM102,CU102*(1+$CV$95),CU102*(1-$CV$95)),0)</f>
        <v>8</v>
      </c>
      <c r="CW102">
        <f>CU102</f>
        <v>11</v>
      </c>
      <c r="CX102" s="139">
        <f>CW102*10000*MARGIN!$G18/MARGIN!$D18</f>
        <v>77447.377960833313</v>
      </c>
      <c r="CY102" s="200">
        <f>IF(CO102=1,ABS(CX102*CQ102),-ABS(CX102*CQ102))</f>
        <v>-1104.6813852698151</v>
      </c>
      <c r="CZ102" s="200">
        <f>IF(CP102=1,ABS(CX102*CQ102),-ABS(CX102*CQ102))</f>
        <v>-1104.6813852698151</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11</v>
      </c>
      <c r="DM102">
        <f>ROUND(IF(DC102=DD102,DL102*(1+$CV$95),DL102*(1-$CV$95)),0)</f>
        <v>14</v>
      </c>
      <c r="DN102">
        <f>DL102</f>
        <v>11</v>
      </c>
      <c r="DO102" s="139">
        <f>DN102*10000*MARGIN!$G18/MARGIN!$D18</f>
        <v>77447.377960833313</v>
      </c>
      <c r="DP102" s="200">
        <f>IF(DF102=1,ABS(DO102*DH102),-ABS(DO102*DH102))</f>
        <v>-159.845602224337</v>
      </c>
      <c r="DQ102" s="200">
        <f>IF(DG102=1,ABS(DO102*DH102),-ABS(DO102*DH102))</f>
        <v>-159.845602224337</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f t="shared" si="250"/>
        <v>0</v>
      </c>
      <c r="JV102">
        <v>1</v>
      </c>
      <c r="JX102">
        <v>1</v>
      </c>
      <c r="KA102">
        <f>IF(JU102=JZ102,1,0)</f>
        <v>1</v>
      </c>
      <c r="KC102">
        <f>IF(JZ102=JX102,1,0)</f>
        <v>0</v>
      </c>
      <c r="KF102" s="118" t="s">
        <v>1189</v>
      </c>
      <c r="KG102">
        <v>50</v>
      </c>
      <c r="KH102" t="str">
        <f>IF(JU102="","FALSE","TRUE")</f>
        <v>FALSE</v>
      </c>
      <c r="KI102">
        <f>ROUND(MARGIN!$J18,0)</f>
        <v>11</v>
      </c>
      <c r="KJ102">
        <f>ROUND(IF(JU102=JX102,KI102*(1+$CV$95),KI102*(1-$CV$95)),0)</f>
        <v>8</v>
      </c>
      <c r="KK102">
        <f>KI102</f>
        <v>11</v>
      </c>
      <c r="KL102" s="139">
        <f>KK102*10000*MARGIN!$G18/MARGIN!$D18</f>
        <v>77447.377960833313</v>
      </c>
      <c r="KM102" s="139"/>
      <c r="KN102" s="200">
        <f>IF(KA102=1,ABS(KL102*KE102),-ABS(KL102*KE102))</f>
        <v>0</v>
      </c>
      <c r="KO102" s="200"/>
      <c r="KP102" s="200"/>
      <c r="KQ102" s="200">
        <f t="shared" si="254"/>
        <v>0</v>
      </c>
      <c r="KR102" s="200">
        <f>IF(KE102=1,ABS(KN102*KF102),-ABS(KN102*KF102))</f>
        <v>0</v>
      </c>
      <c r="KT102">
        <f t="shared" si="256"/>
        <v>0</v>
      </c>
      <c r="KV102">
        <v>1</v>
      </c>
      <c r="KX102">
        <v>1</v>
      </c>
      <c r="LA102">
        <f>IF(KU102=KZ102,1,0)</f>
        <v>1</v>
      </c>
      <c r="LC102">
        <f>IF(KZ102=KX102,1,0)</f>
        <v>0</v>
      </c>
      <c r="LF102" s="118" t="s">
        <v>1189</v>
      </c>
      <c r="LG102">
        <v>50</v>
      </c>
      <c r="LH102" t="str">
        <f>IF(KU102="","FALSE","TRUE")</f>
        <v>FALSE</v>
      </c>
      <c r="LI102">
        <f>ROUND(MARGIN!$J18,0)</f>
        <v>11</v>
      </c>
      <c r="LJ102">
        <f>ROUND(IF(KU102=KX102,LI102*(1+$CV$95),LI102*(1-$CV$95)),0)</f>
        <v>8</v>
      </c>
      <c r="LK102">
        <f>LI102</f>
        <v>11</v>
      </c>
      <c r="LL102" s="139">
        <f>LK102*10000*MARGIN!$G18/MARGIN!$D18</f>
        <v>77447.377960833313</v>
      </c>
      <c r="LM102" s="139"/>
      <c r="LN102" s="200">
        <f>IF(LA102=1,ABS(LL102*LE102),-ABS(LL102*LE102))</f>
        <v>0</v>
      </c>
      <c r="LO102" s="200"/>
      <c r="LP102" s="200"/>
      <c r="LQ102" s="200">
        <f t="shared" si="260"/>
        <v>0</v>
      </c>
      <c r="LR102" s="200">
        <f>IF(LE102=1,ABS(LN102*LF102),-ABS(LN102*LF102))</f>
        <v>0</v>
      </c>
    </row>
    <row r="103" spans="1:330" x14ac:dyDescent="0.25">
      <c r="A103" s="186" t="s">
        <v>1208</v>
      </c>
      <c r="B103" s="167" t="s">
        <v>27</v>
      </c>
      <c r="D103" s="117" t="s">
        <v>788</v>
      </c>
      <c r="E103">
        <v>50</v>
      </c>
      <c r="F103" t="e">
        <f>IF(#REF!="","FALSE","TRUE")</f>
        <v>#REF!</v>
      </c>
      <c r="G103">
        <f>ROUND(MARGIN!$J17,0)</f>
        <v>10</v>
      </c>
      <c r="I103" t="e">
        <f>-#REF!+J103</f>
        <v>#REF!</v>
      </c>
      <c r="J103">
        <v>-1</v>
      </c>
      <c r="K103" s="117" t="s">
        <v>788</v>
      </c>
      <c r="L103">
        <v>50</v>
      </c>
      <c r="M103" t="str">
        <f t="shared" si="216"/>
        <v>TRUE</v>
      </c>
      <c r="N103">
        <f>ROUND(MARGIN!$J17,0)</f>
        <v>10</v>
      </c>
      <c r="P103">
        <f t="shared" si="217"/>
        <v>0</v>
      </c>
      <c r="Q103">
        <v>-1</v>
      </c>
      <c r="T103" s="117" t="s">
        <v>788</v>
      </c>
      <c r="U103">
        <v>50</v>
      </c>
      <c r="V103" t="str">
        <f t="shared" si="218"/>
        <v>TRUE</v>
      </c>
      <c r="W103">
        <f>ROUND(MARGIN!$J17,0)</f>
        <v>10</v>
      </c>
      <c r="Z103">
        <f t="shared" si="219"/>
        <v>0</v>
      </c>
      <c r="AA103">
        <v>-1</v>
      </c>
      <c r="AD103" s="117" t="s">
        <v>32</v>
      </c>
      <c r="AE103">
        <v>50</v>
      </c>
      <c r="AF103" t="str">
        <f t="shared" si="220"/>
        <v>TRUE</v>
      </c>
      <c r="AG103">
        <f>ROUND(MARGIN!$J17,0)</f>
        <v>10</v>
      </c>
      <c r="AH103">
        <f t="shared" si="221"/>
        <v>10</v>
      </c>
      <c r="AK103">
        <f t="shared" si="222"/>
        <v>0</v>
      </c>
      <c r="AL103">
        <v>-1</v>
      </c>
      <c r="AO103" s="117" t="s">
        <v>32</v>
      </c>
      <c r="AP103">
        <v>50</v>
      </c>
      <c r="AQ103" t="str">
        <f t="shared" si="223"/>
        <v>TRUE</v>
      </c>
      <c r="AR103">
        <f>ROUND(MARGIN!$J17,0)</f>
        <v>10</v>
      </c>
      <c r="AS103">
        <f t="shared" si="224"/>
        <v>10</v>
      </c>
      <c r="AV103">
        <f t="shared" si="225"/>
        <v>2</v>
      </c>
      <c r="AW103">
        <v>1</v>
      </c>
      <c r="AZ103" s="117" t="s">
        <v>32</v>
      </c>
      <c r="BA103">
        <v>50</v>
      </c>
      <c r="BB103" t="str">
        <f t="shared" si="226"/>
        <v>TRUE</v>
      </c>
      <c r="BC103">
        <f>ROUND(MARGIN!$J17,0)</f>
        <v>10</v>
      </c>
      <c r="BD103">
        <f t="shared" si="227"/>
        <v>10</v>
      </c>
      <c r="BG103">
        <f t="shared" si="228"/>
        <v>-1</v>
      </c>
      <c r="BL103" s="117" t="s">
        <v>32</v>
      </c>
      <c r="BM103">
        <v>50</v>
      </c>
      <c r="BN103" t="str">
        <f t="shared" si="229"/>
        <v>FALSE</v>
      </c>
      <c r="BO103">
        <f>ROUND(MARGIN!$J17,0)</f>
        <v>10</v>
      </c>
      <c r="BP103">
        <f t="shared" si="230"/>
        <v>10</v>
      </c>
      <c r="BT103">
        <f t="shared" si="231"/>
        <v>-1</v>
      </c>
      <c r="BU103">
        <v>-1</v>
      </c>
      <c r="BV103">
        <v>-1</v>
      </c>
      <c r="BW103">
        <v>-1</v>
      </c>
      <c r="BX103">
        <f t="shared" si="232"/>
        <v>1</v>
      </c>
      <c r="BY103">
        <f t="shared" si="233"/>
        <v>1</v>
      </c>
      <c r="BZ103" s="187">
        <v>-2.6722758000300001E-3</v>
      </c>
      <c r="CA103" s="117" t="s">
        <v>32</v>
      </c>
      <c r="CB103">
        <v>50</v>
      </c>
      <c r="CC103" t="str">
        <f t="shared" si="234"/>
        <v>TRUE</v>
      </c>
      <c r="CD103">
        <f>ROUND(MARGIN!$J19,0)</f>
        <v>10</v>
      </c>
      <c r="CE103">
        <f t="shared" si="235"/>
        <v>13</v>
      </c>
      <c r="CF103">
        <f t="shared" si="262"/>
        <v>10</v>
      </c>
      <c r="CG103" s="139">
        <f>CF103*10000*MARGIN!$G19/MARGIN!$D19</f>
        <v>77103.738482426954</v>
      </c>
      <c r="CH103" s="145">
        <f t="shared" si="236"/>
        <v>206.04245443843141</v>
      </c>
      <c r="CI103" s="145">
        <f t="shared" si="237"/>
        <v>206.04245443843141</v>
      </c>
      <c r="CK103">
        <f t="shared" si="238"/>
        <v>0</v>
      </c>
      <c r="CL103">
        <v>-1</v>
      </c>
      <c r="CM103">
        <v>-1</v>
      </c>
      <c r="CN103">
        <v>1</v>
      </c>
      <c r="CO103">
        <f t="shared" si="239"/>
        <v>0</v>
      </c>
      <c r="CP103">
        <f t="shared" si="240"/>
        <v>0</v>
      </c>
      <c r="CQ103">
        <v>4.0058894533699999E-3</v>
      </c>
      <c r="CR103" s="117" t="s">
        <v>1189</v>
      </c>
      <c r="CS103">
        <v>50</v>
      </c>
      <c r="CT103" t="str">
        <f t="shared" si="241"/>
        <v>TRUE</v>
      </c>
      <c r="CU103">
        <f>ROUND(MARGIN!$J19,0)</f>
        <v>10</v>
      </c>
      <c r="CV103">
        <f t="shared" si="263"/>
        <v>13</v>
      </c>
      <c r="CW103">
        <f t="shared" si="264"/>
        <v>10</v>
      </c>
      <c r="CX103" s="139">
        <f>CW103*10000*MARGIN!$G19/MARGIN!$D19</f>
        <v>77103.738482426954</v>
      </c>
      <c r="CY103" s="200">
        <f t="shared" si="242"/>
        <v>-308.86905280215274</v>
      </c>
      <c r="CZ103" s="200">
        <f t="shared" si="243"/>
        <v>-308.86905280215274</v>
      </c>
      <c r="DB103">
        <f t="shared" si="244"/>
        <v>2</v>
      </c>
      <c r="DC103">
        <v>1</v>
      </c>
      <c r="DD103">
        <v>-1</v>
      </c>
      <c r="DE103">
        <v>1</v>
      </c>
      <c r="DF103">
        <f t="shared" si="245"/>
        <v>1</v>
      </c>
      <c r="DG103">
        <f t="shared" si="246"/>
        <v>0</v>
      </c>
      <c r="DH103">
        <v>8.9838950469699999E-4</v>
      </c>
      <c r="DI103" s="117" t="s">
        <v>1189</v>
      </c>
      <c r="DJ103">
        <v>50</v>
      </c>
      <c r="DK103" t="str">
        <f t="shared" si="247"/>
        <v>TRUE</v>
      </c>
      <c r="DL103">
        <f>ROUND(MARGIN!$J19,0)</f>
        <v>10</v>
      </c>
      <c r="DM103">
        <f t="shared" si="265"/>
        <v>8</v>
      </c>
      <c r="DN103">
        <f t="shared" si="266"/>
        <v>10</v>
      </c>
      <c r="DO103" s="139">
        <f>DN103*10000*MARGIN!$G19/MARGIN!$D19</f>
        <v>77103.738482426954</v>
      </c>
      <c r="DP103" s="200">
        <f t="shared" si="248"/>
        <v>69.269189425514568</v>
      </c>
      <c r="DQ103" s="200">
        <f t="shared" si="249"/>
        <v>-69.269189425514568</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f t="shared" si="250"/>
        <v>0</v>
      </c>
      <c r="JV103">
        <v>1</v>
      </c>
      <c r="JX103">
        <v>1</v>
      </c>
      <c r="KA103">
        <f t="shared" ref="KA103:KA123" si="273">IF(JU103=JZ103,1,0)</f>
        <v>1</v>
      </c>
      <c r="KC103">
        <f t="shared" ref="KC103:KC123" si="274">IF(JZ103=JX103,1,0)</f>
        <v>0</v>
      </c>
      <c r="KF103" s="117" t="s">
        <v>1189</v>
      </c>
      <c r="KG103">
        <v>50</v>
      </c>
      <c r="KH103" t="str">
        <f t="shared" ref="KH103:KH123" si="275">IF(JU103="","FALSE","TRUE")</f>
        <v>FALSE</v>
      </c>
      <c r="KI103">
        <f>ROUND(MARGIN!$J19,0)</f>
        <v>10</v>
      </c>
      <c r="KJ103">
        <f t="shared" ref="KJ103:KJ123" si="276">ROUND(IF(JU103=JX103,KI103*(1+$CV$95),KI103*(1-$CV$95)),0)</f>
        <v>8</v>
      </c>
      <c r="KK103">
        <f t="shared" ref="KK103:KK123" si="277">KI103</f>
        <v>10</v>
      </c>
      <c r="KL103" s="139">
        <f>KK103*10000*MARGIN!$G19/MARGIN!$D19</f>
        <v>77103.738482426954</v>
      </c>
      <c r="KM103" s="139"/>
      <c r="KN103" s="200">
        <f t="shared" ref="KN103:KN123" si="278">IF(KA103=1,ABS(KL103*KE103),-ABS(KL103*KE103))</f>
        <v>0</v>
      </c>
      <c r="KO103" s="200"/>
      <c r="KP103" s="200"/>
      <c r="KQ103" s="200">
        <f t="shared" si="254"/>
        <v>0</v>
      </c>
      <c r="KR103" s="200">
        <f t="shared" ref="KR103:KR123" si="279">IF(KE103=1,ABS(KN103*KF103),-ABS(KN103*KF103))</f>
        <v>0</v>
      </c>
      <c r="KT103">
        <f t="shared" si="256"/>
        <v>0</v>
      </c>
      <c r="KV103">
        <v>1</v>
      </c>
      <c r="KX103">
        <v>1</v>
      </c>
      <c r="LA103">
        <f t="shared" ref="LA103:LA123" si="280">IF(KU103=KZ103,1,0)</f>
        <v>1</v>
      </c>
      <c r="LC103">
        <f t="shared" ref="LC103:LC123" si="281">IF(KZ103=KX103,1,0)</f>
        <v>0</v>
      </c>
      <c r="LF103" s="117" t="s">
        <v>1189</v>
      </c>
      <c r="LG103">
        <v>50</v>
      </c>
      <c r="LH103" t="str">
        <f t="shared" ref="LH103:LH123" si="282">IF(KU103="","FALSE","TRUE")</f>
        <v>FALSE</v>
      </c>
      <c r="LI103">
        <f>ROUND(MARGIN!$J19,0)</f>
        <v>10</v>
      </c>
      <c r="LJ103">
        <f t="shared" ref="LJ103:LJ123" si="283">ROUND(IF(KU103=KX103,LI103*(1+$CV$95),LI103*(1-$CV$95)),0)</f>
        <v>8</v>
      </c>
      <c r="LK103">
        <f t="shared" ref="LK103:LK123" si="284">LI103</f>
        <v>10</v>
      </c>
      <c r="LL103" s="139">
        <f>LK103*10000*MARGIN!$G19/MARGIN!$D19</f>
        <v>77103.738482426954</v>
      </c>
      <c r="LM103" s="139"/>
      <c r="LN103" s="200">
        <f t="shared" ref="LN103:LN123" si="285">IF(LA103=1,ABS(LL103*LE103),-ABS(LL103*LE103))</f>
        <v>0</v>
      </c>
      <c r="LO103" s="200"/>
      <c r="LP103" s="200"/>
      <c r="LQ103" s="200">
        <f t="shared" si="260"/>
        <v>0</v>
      </c>
      <c r="LR103" s="200">
        <f t="shared" ref="LR103:LR123" si="286">IF(LE103=1,ABS(LN103*LF103),-ABS(LN103*LF103))</f>
        <v>0</v>
      </c>
    </row>
    <row r="104" spans="1:330" x14ac:dyDescent="0.25">
      <c r="A104" s="186" t="s">
        <v>1209</v>
      </c>
      <c r="B104" s="167" t="s">
        <v>28</v>
      </c>
      <c r="D104" s="118" t="s">
        <v>788</v>
      </c>
      <c r="E104">
        <v>50</v>
      </c>
      <c r="F104" t="e">
        <f>IF(#REF!="","FALSE","TRUE")</f>
        <v>#REF!</v>
      </c>
      <c r="G104">
        <f>ROUND(MARGIN!$J35,0)</f>
        <v>7</v>
      </c>
      <c r="I104" t="e">
        <f>-#REF!+J104</f>
        <v>#REF!</v>
      </c>
      <c r="J104">
        <v>1</v>
      </c>
      <c r="K104" s="118" t="s">
        <v>788</v>
      </c>
      <c r="L104">
        <v>50</v>
      </c>
      <c r="M104" t="str">
        <f t="shared" si="216"/>
        <v>TRUE</v>
      </c>
      <c r="N104">
        <f>ROUND(MARGIN!$J35,0)</f>
        <v>7</v>
      </c>
      <c r="P104">
        <f t="shared" si="217"/>
        <v>-2</v>
      </c>
      <c r="Q104">
        <v>-1</v>
      </c>
      <c r="T104" s="118" t="s">
        <v>788</v>
      </c>
      <c r="U104">
        <v>50</v>
      </c>
      <c r="V104" t="str">
        <f t="shared" si="218"/>
        <v>TRUE</v>
      </c>
      <c r="W104">
        <f>ROUND(MARGIN!$J35,0)</f>
        <v>7</v>
      </c>
      <c r="Z104">
        <f t="shared" si="219"/>
        <v>2</v>
      </c>
      <c r="AA104">
        <v>1</v>
      </c>
      <c r="AD104" s="118" t="s">
        <v>962</v>
      </c>
      <c r="AE104">
        <v>50</v>
      </c>
      <c r="AF104" t="str">
        <f t="shared" si="220"/>
        <v>TRUE</v>
      </c>
      <c r="AG104">
        <f>ROUND(MARGIN!$J35,0)</f>
        <v>7</v>
      </c>
      <c r="AH104">
        <f t="shared" si="221"/>
        <v>7</v>
      </c>
      <c r="AK104">
        <f t="shared" si="222"/>
        <v>0</v>
      </c>
      <c r="AL104">
        <v>1</v>
      </c>
      <c r="AO104" s="118" t="s">
        <v>962</v>
      </c>
      <c r="AP104">
        <v>50</v>
      </c>
      <c r="AQ104" t="str">
        <f t="shared" si="223"/>
        <v>TRUE</v>
      </c>
      <c r="AR104">
        <f>ROUND(MARGIN!$J35,0)</f>
        <v>7</v>
      </c>
      <c r="AS104">
        <f t="shared" si="224"/>
        <v>7</v>
      </c>
      <c r="AV104">
        <f t="shared" si="225"/>
        <v>-2</v>
      </c>
      <c r="AW104">
        <v>-1</v>
      </c>
      <c r="AZ104" s="118" t="s">
        <v>962</v>
      </c>
      <c r="BA104">
        <v>50</v>
      </c>
      <c r="BB104" t="str">
        <f t="shared" si="226"/>
        <v>TRUE</v>
      </c>
      <c r="BC104">
        <f>ROUND(MARGIN!$J35,0)</f>
        <v>7</v>
      </c>
      <c r="BD104">
        <f t="shared" si="227"/>
        <v>7</v>
      </c>
      <c r="BG104">
        <f t="shared" si="228"/>
        <v>1</v>
      </c>
      <c r="BL104" s="118" t="s">
        <v>962</v>
      </c>
      <c r="BM104">
        <v>50</v>
      </c>
      <c r="BN104" t="str">
        <f t="shared" si="229"/>
        <v>FALSE</v>
      </c>
      <c r="BO104">
        <f>ROUND(MARGIN!$J35,0)</f>
        <v>7</v>
      </c>
      <c r="BP104">
        <f t="shared" si="230"/>
        <v>7</v>
      </c>
      <c r="BT104">
        <f t="shared" si="231"/>
        <v>1</v>
      </c>
      <c r="BU104">
        <v>1</v>
      </c>
      <c r="BV104">
        <v>-1</v>
      </c>
      <c r="BW104">
        <v>1</v>
      </c>
      <c r="BX104">
        <f t="shared" si="232"/>
        <v>1</v>
      </c>
      <c r="BY104">
        <f t="shared" si="233"/>
        <v>0</v>
      </c>
      <c r="BZ104" s="187">
        <v>7.1067194848700001E-3</v>
      </c>
      <c r="CA104" s="118" t="s">
        <v>962</v>
      </c>
      <c r="CB104">
        <v>50</v>
      </c>
      <c r="CC104" t="str">
        <f t="shared" si="234"/>
        <v>TRUE</v>
      </c>
      <c r="CD104">
        <f>ROUND(MARGIN!$J20,0)</f>
        <v>11</v>
      </c>
      <c r="CE104">
        <f t="shared" si="235"/>
        <v>14</v>
      </c>
      <c r="CF104">
        <f t="shared" si="262"/>
        <v>11</v>
      </c>
      <c r="CG104" s="139">
        <f>CF104*10000*MARGIN!$G20/MARGIN!$D20</f>
        <v>77465.045655711365</v>
      </c>
      <c r="CH104" s="145">
        <f t="shared" si="236"/>
        <v>550.52234935778813</v>
      </c>
      <c r="CI104" s="145">
        <f t="shared" si="237"/>
        <v>-550.52234935778813</v>
      </c>
      <c r="CK104">
        <f t="shared" si="238"/>
        <v>0</v>
      </c>
      <c r="CL104">
        <v>1</v>
      </c>
      <c r="CM104">
        <v>-1</v>
      </c>
      <c r="CN104">
        <v>-1</v>
      </c>
      <c r="CO104">
        <f t="shared" si="239"/>
        <v>0</v>
      </c>
      <c r="CP104">
        <f t="shared" si="240"/>
        <v>1</v>
      </c>
      <c r="CQ104">
        <v>-1.1078373600499999E-2</v>
      </c>
      <c r="CR104" s="118" t="s">
        <v>1189</v>
      </c>
      <c r="CS104">
        <v>50</v>
      </c>
      <c r="CT104" t="str">
        <f t="shared" si="241"/>
        <v>TRUE</v>
      </c>
      <c r="CU104">
        <f>ROUND(MARGIN!$J20,0)</f>
        <v>11</v>
      </c>
      <c r="CV104">
        <f t="shared" si="263"/>
        <v>8</v>
      </c>
      <c r="CW104">
        <f t="shared" si="264"/>
        <v>11</v>
      </c>
      <c r="CX104" s="139">
        <f>CW104*10000*MARGIN!$G20/MARGIN!$D20</f>
        <v>77465.045655711365</v>
      </c>
      <c r="CY104" s="200">
        <f t="shared" si="242"/>
        <v>-858.18671675375992</v>
      </c>
      <c r="CZ104" s="200">
        <f t="shared" si="243"/>
        <v>858.18671675375992</v>
      </c>
      <c r="DB104">
        <f t="shared" si="244"/>
        <v>-2</v>
      </c>
      <c r="DC104">
        <v>-1</v>
      </c>
      <c r="DD104">
        <v>1</v>
      </c>
      <c r="DE104">
        <v>1</v>
      </c>
      <c r="DF104">
        <f t="shared" si="245"/>
        <v>0</v>
      </c>
      <c r="DG104">
        <f t="shared" si="246"/>
        <v>1</v>
      </c>
      <c r="DH104">
        <v>2.8751042783900001E-3</v>
      </c>
      <c r="DI104" s="118" t="s">
        <v>1189</v>
      </c>
      <c r="DJ104">
        <v>50</v>
      </c>
      <c r="DK104" t="str">
        <f t="shared" si="247"/>
        <v>TRUE</v>
      </c>
      <c r="DL104">
        <f>ROUND(MARGIN!$J20,0)</f>
        <v>11</v>
      </c>
      <c r="DM104">
        <f t="shared" si="265"/>
        <v>8</v>
      </c>
      <c r="DN104">
        <f t="shared" si="266"/>
        <v>11</v>
      </c>
      <c r="DO104" s="139">
        <f>DN104*10000*MARGIN!$G20/MARGIN!$D20</f>
        <v>77465.045655711365</v>
      </c>
      <c r="DP104" s="200">
        <f t="shared" si="248"/>
        <v>-222.72008419041245</v>
      </c>
      <c r="DQ104" s="200">
        <f t="shared" si="249"/>
        <v>222.72008419041245</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f t="shared" si="250"/>
        <v>0</v>
      </c>
      <c r="JV104">
        <v>-1</v>
      </c>
      <c r="JX104">
        <v>-1</v>
      </c>
      <c r="KA104">
        <f t="shared" si="273"/>
        <v>1</v>
      </c>
      <c r="KC104">
        <f t="shared" si="274"/>
        <v>0</v>
      </c>
      <c r="KF104" s="118" t="s">
        <v>1189</v>
      </c>
      <c r="KG104">
        <v>50</v>
      </c>
      <c r="KH104" t="str">
        <f t="shared" si="275"/>
        <v>FALSE</v>
      </c>
      <c r="KI104">
        <f>ROUND(MARGIN!$J20,0)</f>
        <v>11</v>
      </c>
      <c r="KJ104">
        <f t="shared" si="276"/>
        <v>8</v>
      </c>
      <c r="KK104">
        <f t="shared" si="277"/>
        <v>11</v>
      </c>
      <c r="KL104" s="139">
        <f>KK104*10000*MARGIN!$G20/MARGIN!$D20</f>
        <v>77465.045655711365</v>
      </c>
      <c r="KM104" s="139"/>
      <c r="KN104" s="200">
        <f t="shared" si="278"/>
        <v>0</v>
      </c>
      <c r="KO104" s="200"/>
      <c r="KP104" s="200"/>
      <c r="KQ104" s="200">
        <f t="shared" si="254"/>
        <v>0</v>
      </c>
      <c r="KR104" s="200">
        <f t="shared" si="279"/>
        <v>0</v>
      </c>
      <c r="KT104">
        <f t="shared" si="256"/>
        <v>0</v>
      </c>
      <c r="KV104">
        <v>-1</v>
      </c>
      <c r="KX104">
        <v>-1</v>
      </c>
      <c r="LA104">
        <f t="shared" si="280"/>
        <v>1</v>
      </c>
      <c r="LC104">
        <f t="shared" si="281"/>
        <v>0</v>
      </c>
      <c r="LF104" s="118" t="s">
        <v>1189</v>
      </c>
      <c r="LG104">
        <v>50</v>
      </c>
      <c r="LH104" t="str">
        <f t="shared" si="282"/>
        <v>FALSE</v>
      </c>
      <c r="LI104">
        <f>ROUND(MARGIN!$J20,0)</f>
        <v>11</v>
      </c>
      <c r="LJ104">
        <f t="shared" si="283"/>
        <v>8</v>
      </c>
      <c r="LK104">
        <f t="shared" si="284"/>
        <v>11</v>
      </c>
      <c r="LL104" s="139">
        <f>LK104*10000*MARGIN!$G20/MARGIN!$D20</f>
        <v>77465.045655711365</v>
      </c>
      <c r="LM104" s="139"/>
      <c r="LN104" s="200">
        <f t="shared" si="285"/>
        <v>0</v>
      </c>
      <c r="LO104" s="200"/>
      <c r="LP104" s="200"/>
      <c r="LQ104" s="200">
        <f t="shared" si="260"/>
        <v>0</v>
      </c>
      <c r="LR104" s="200">
        <f t="shared" si="286"/>
        <v>0</v>
      </c>
    </row>
    <row r="105" spans="1:330" x14ac:dyDescent="0.25">
      <c r="A105" t="s">
        <v>1181</v>
      </c>
      <c r="B105" s="167" t="s">
        <v>25</v>
      </c>
      <c r="D105" s="118" t="s">
        <v>788</v>
      </c>
      <c r="E105">
        <v>50</v>
      </c>
      <c r="F105" t="e">
        <f>IF(#REF!="","FALSE","TRUE")</f>
        <v>#REF!</v>
      </c>
      <c r="G105">
        <f>ROUND(MARGIN!$J32,0)</f>
        <v>7</v>
      </c>
      <c r="I105" t="e">
        <f>-#REF!+J105</f>
        <v>#REF!</v>
      </c>
      <c r="J105">
        <v>1</v>
      </c>
      <c r="K105" s="118" t="s">
        <v>788</v>
      </c>
      <c r="L105">
        <v>50</v>
      </c>
      <c r="M105" t="str">
        <f t="shared" si="216"/>
        <v>TRUE</v>
      </c>
      <c r="N105">
        <f>ROUND(MARGIN!$J32,0)</f>
        <v>7</v>
      </c>
      <c r="P105">
        <f t="shared" si="217"/>
        <v>-2</v>
      </c>
      <c r="Q105">
        <v>-1</v>
      </c>
      <c r="T105" s="118" t="s">
        <v>788</v>
      </c>
      <c r="U105">
        <v>50</v>
      </c>
      <c r="V105" t="str">
        <f t="shared" si="218"/>
        <v>TRUE</v>
      </c>
      <c r="W105">
        <f>ROUND(MARGIN!$J32,0)</f>
        <v>7</v>
      </c>
      <c r="Z105">
        <f t="shared" si="219"/>
        <v>2</v>
      </c>
      <c r="AA105">
        <v>1</v>
      </c>
      <c r="AB105">
        <v>1</v>
      </c>
      <c r="AC105" t="s">
        <v>966</v>
      </c>
      <c r="AD105" s="118" t="s">
        <v>962</v>
      </c>
      <c r="AE105">
        <v>50</v>
      </c>
      <c r="AF105" t="str">
        <f t="shared" si="220"/>
        <v>TRUE</v>
      </c>
      <c r="AG105">
        <f>ROUND(MARGIN!$J32,0)</f>
        <v>7</v>
      </c>
      <c r="AH105">
        <f t="shared" si="221"/>
        <v>9</v>
      </c>
      <c r="AK105">
        <f t="shared" si="222"/>
        <v>0</v>
      </c>
      <c r="AL105">
        <v>1</v>
      </c>
      <c r="AM105">
        <v>1</v>
      </c>
      <c r="AN105" t="s">
        <v>966</v>
      </c>
      <c r="AO105" s="118" t="s">
        <v>31</v>
      </c>
      <c r="AP105">
        <v>50</v>
      </c>
      <c r="AQ105" t="str">
        <f t="shared" si="223"/>
        <v>TRUE</v>
      </c>
      <c r="AR105">
        <f>ROUND(MARGIN!$J32,0)</f>
        <v>7</v>
      </c>
      <c r="AS105">
        <f t="shared" si="224"/>
        <v>9</v>
      </c>
      <c r="AV105">
        <f t="shared" si="225"/>
        <v>0</v>
      </c>
      <c r="AW105">
        <v>1</v>
      </c>
      <c r="AY105" t="s">
        <v>966</v>
      </c>
      <c r="AZ105" s="118" t="s">
        <v>962</v>
      </c>
      <c r="BA105">
        <v>50</v>
      </c>
      <c r="BB105" t="str">
        <f t="shared" si="226"/>
        <v>TRUE</v>
      </c>
      <c r="BC105">
        <f>ROUND(MARGIN!$J32,0)</f>
        <v>7</v>
      </c>
      <c r="BD105">
        <f t="shared" si="227"/>
        <v>7</v>
      </c>
      <c r="BG105">
        <f t="shared" si="228"/>
        <v>-1</v>
      </c>
      <c r="BK105" t="s">
        <v>966</v>
      </c>
      <c r="BL105" s="118" t="s">
        <v>962</v>
      </c>
      <c r="BM105">
        <v>50</v>
      </c>
      <c r="BN105" t="str">
        <f t="shared" si="229"/>
        <v>FALSE</v>
      </c>
      <c r="BO105">
        <f>ROUND(MARGIN!$J32,0)</f>
        <v>7</v>
      </c>
      <c r="BP105">
        <f t="shared" si="230"/>
        <v>7</v>
      </c>
      <c r="BT105">
        <f t="shared" si="231"/>
        <v>-1</v>
      </c>
      <c r="BU105">
        <v>-1</v>
      </c>
      <c r="BV105">
        <v>1</v>
      </c>
      <c r="BW105">
        <v>-1</v>
      </c>
      <c r="BX105">
        <f t="shared" si="232"/>
        <v>1</v>
      </c>
      <c r="BY105">
        <f t="shared" si="233"/>
        <v>0</v>
      </c>
      <c r="BZ105" s="187">
        <v>-1.5133838109499999E-2</v>
      </c>
      <c r="CA105" s="118" t="s">
        <v>962</v>
      </c>
      <c r="CB105">
        <v>50</v>
      </c>
      <c r="CC105" t="str">
        <f t="shared" si="234"/>
        <v>TRUE</v>
      </c>
      <c r="CD105">
        <f>ROUND(MARGIN!$J21,0)</f>
        <v>5</v>
      </c>
      <c r="CE105">
        <f t="shared" si="235"/>
        <v>6</v>
      </c>
      <c r="CF105">
        <f t="shared" si="262"/>
        <v>5</v>
      </c>
      <c r="CG105" s="139">
        <f>CF105*10000*MARGIN!$G21/MARGIN!$D21</f>
        <v>70952.033284999998</v>
      </c>
      <c r="CH105" s="145">
        <f t="shared" si="236"/>
        <v>1073.7765852750454</v>
      </c>
      <c r="CI105" s="145">
        <f t="shared" si="237"/>
        <v>-1073.7765852750454</v>
      </c>
      <c r="CK105">
        <f t="shared" si="238"/>
        <v>2</v>
      </c>
      <c r="CL105">
        <v>1</v>
      </c>
      <c r="CM105">
        <v>1</v>
      </c>
      <c r="CN105">
        <v>-1</v>
      </c>
      <c r="CO105">
        <f t="shared" si="239"/>
        <v>0</v>
      </c>
      <c r="CP105">
        <f t="shared" si="240"/>
        <v>0</v>
      </c>
      <c r="CQ105">
        <v>-2.6857611495100002E-4</v>
      </c>
      <c r="CR105" s="118" t="s">
        <v>1189</v>
      </c>
      <c r="CS105">
        <v>50</v>
      </c>
      <c r="CT105" t="str">
        <f t="shared" si="241"/>
        <v>TRUE</v>
      </c>
      <c r="CU105">
        <f>ROUND(MARGIN!$J21,0)</f>
        <v>5</v>
      </c>
      <c r="CV105">
        <f t="shared" si="263"/>
        <v>6</v>
      </c>
      <c r="CW105">
        <f t="shared" si="264"/>
        <v>5</v>
      </c>
      <c r="CX105" s="139">
        <f>CW105*10000*MARGIN!$G21/MARGIN!$D21</f>
        <v>70952.033284999998</v>
      </c>
      <c r="CY105" s="200">
        <f t="shared" si="242"/>
        <v>-19.056021447559338</v>
      </c>
      <c r="CZ105" s="200">
        <f t="shared" si="243"/>
        <v>-19.056021447559338</v>
      </c>
      <c r="DB105">
        <f t="shared" si="244"/>
        <v>0</v>
      </c>
      <c r="DC105">
        <v>1</v>
      </c>
      <c r="DD105">
        <v>1</v>
      </c>
      <c r="DE105">
        <v>-1</v>
      </c>
      <c r="DF105">
        <f t="shared" si="245"/>
        <v>0</v>
      </c>
      <c r="DG105">
        <f t="shared" si="246"/>
        <v>0</v>
      </c>
      <c r="DH105">
        <v>-6.2364776374300001E-4</v>
      </c>
      <c r="DI105" s="118" t="s">
        <v>1189</v>
      </c>
      <c r="DJ105">
        <v>50</v>
      </c>
      <c r="DK105" t="str">
        <f t="shared" si="247"/>
        <v>TRUE</v>
      </c>
      <c r="DL105">
        <f>ROUND(MARGIN!$J21,0)</f>
        <v>5</v>
      </c>
      <c r="DM105">
        <f t="shared" si="265"/>
        <v>6</v>
      </c>
      <c r="DN105">
        <f t="shared" si="266"/>
        <v>5</v>
      </c>
      <c r="DO105" s="139">
        <f>DN105*10000*MARGIN!$G21/MARGIN!$D21</f>
        <v>70952.033284999998</v>
      </c>
      <c r="DP105" s="200">
        <f t="shared" si="248"/>
        <v>-44.24907689120915</v>
      </c>
      <c r="DQ105" s="200">
        <f t="shared" si="249"/>
        <v>-44.24907689120915</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f t="shared" si="250"/>
        <v>0</v>
      </c>
      <c r="JV105">
        <v>1</v>
      </c>
      <c r="JX105">
        <v>1</v>
      </c>
      <c r="KA105">
        <f t="shared" si="273"/>
        <v>1</v>
      </c>
      <c r="KC105">
        <f t="shared" si="274"/>
        <v>0</v>
      </c>
      <c r="KF105" s="118" t="s">
        <v>1189</v>
      </c>
      <c r="KG105">
        <v>50</v>
      </c>
      <c r="KH105" t="str">
        <f t="shared" si="275"/>
        <v>FALSE</v>
      </c>
      <c r="KI105">
        <f>ROUND(MARGIN!$J21,0)</f>
        <v>5</v>
      </c>
      <c r="KJ105">
        <f t="shared" si="276"/>
        <v>4</v>
      </c>
      <c r="KK105">
        <f t="shared" si="277"/>
        <v>5</v>
      </c>
      <c r="KL105" s="139">
        <f>KK105*10000*MARGIN!$G21/MARGIN!$D21</f>
        <v>70952.033284999998</v>
      </c>
      <c r="KM105" s="139"/>
      <c r="KN105" s="200">
        <f t="shared" si="278"/>
        <v>0</v>
      </c>
      <c r="KO105" s="200"/>
      <c r="KP105" s="200"/>
      <c r="KQ105" s="200">
        <f t="shared" si="254"/>
        <v>0</v>
      </c>
      <c r="KR105" s="200">
        <f t="shared" si="279"/>
        <v>0</v>
      </c>
      <c r="KT105">
        <f t="shared" si="256"/>
        <v>0</v>
      </c>
      <c r="KV105">
        <v>1</v>
      </c>
      <c r="KX105">
        <v>1</v>
      </c>
      <c r="LA105">
        <f t="shared" si="280"/>
        <v>1</v>
      </c>
      <c r="LC105">
        <f t="shared" si="281"/>
        <v>0</v>
      </c>
      <c r="LF105" s="118" t="s">
        <v>1189</v>
      </c>
      <c r="LG105">
        <v>50</v>
      </c>
      <c r="LH105" t="str">
        <f t="shared" si="282"/>
        <v>FALSE</v>
      </c>
      <c r="LI105">
        <f>ROUND(MARGIN!$J21,0)</f>
        <v>5</v>
      </c>
      <c r="LJ105">
        <f t="shared" si="283"/>
        <v>4</v>
      </c>
      <c r="LK105">
        <f t="shared" si="284"/>
        <v>5</v>
      </c>
      <c r="LL105" s="139">
        <f>LK105*10000*MARGIN!$G21/MARGIN!$D21</f>
        <v>70952.033284999998</v>
      </c>
      <c r="LM105" s="139"/>
      <c r="LN105" s="200">
        <f t="shared" si="285"/>
        <v>0</v>
      </c>
      <c r="LO105" s="200"/>
      <c r="LP105" s="200"/>
      <c r="LQ105" s="200">
        <f t="shared" si="260"/>
        <v>0</v>
      </c>
      <c r="LR105" s="200">
        <f t="shared" si="286"/>
        <v>0</v>
      </c>
    </row>
    <row r="106" spans="1:330" x14ac:dyDescent="0.25">
      <c r="A106" t="s">
        <v>1179</v>
      </c>
      <c r="B106" s="167" t="s">
        <v>26</v>
      </c>
      <c r="D106" s="118" t="s">
        <v>788</v>
      </c>
      <c r="E106">
        <v>50</v>
      </c>
      <c r="F106" t="e">
        <f>IF(#REF!="","FALSE","TRUE")</f>
        <v>#REF!</v>
      </c>
      <c r="G106">
        <f>ROUND(MARGIN!$J30,0)</f>
        <v>7</v>
      </c>
      <c r="I106" t="e">
        <f>-#REF!+J106</f>
        <v>#REF!</v>
      </c>
      <c r="J106">
        <v>1</v>
      </c>
      <c r="K106" s="118" t="s">
        <v>788</v>
      </c>
      <c r="L106">
        <v>50</v>
      </c>
      <c r="M106" t="str">
        <f t="shared" si="216"/>
        <v>TRUE</v>
      </c>
      <c r="N106">
        <f>ROUND(MARGIN!$J30,0)</f>
        <v>7</v>
      </c>
      <c r="P106">
        <f t="shared" si="217"/>
        <v>0</v>
      </c>
      <c r="Q106">
        <v>1</v>
      </c>
      <c r="T106" s="118" t="s">
        <v>788</v>
      </c>
      <c r="U106">
        <v>50</v>
      </c>
      <c r="V106" t="str">
        <f t="shared" si="218"/>
        <v>TRUE</v>
      </c>
      <c r="W106">
        <f>ROUND(MARGIN!$J30,0)</f>
        <v>7</v>
      </c>
      <c r="Z106">
        <f t="shared" si="219"/>
        <v>0</v>
      </c>
      <c r="AA106">
        <v>1</v>
      </c>
      <c r="AD106" s="118" t="s">
        <v>962</v>
      </c>
      <c r="AE106">
        <v>50</v>
      </c>
      <c r="AF106" t="str">
        <f t="shared" si="220"/>
        <v>TRUE</v>
      </c>
      <c r="AG106">
        <f>ROUND(MARGIN!$J30,0)</f>
        <v>7</v>
      </c>
      <c r="AH106">
        <f t="shared" si="221"/>
        <v>7</v>
      </c>
      <c r="AK106">
        <f t="shared" si="222"/>
        <v>0</v>
      </c>
      <c r="AL106">
        <v>1</v>
      </c>
      <c r="AO106" s="118" t="s">
        <v>962</v>
      </c>
      <c r="AP106">
        <v>50</v>
      </c>
      <c r="AQ106" t="str">
        <f t="shared" si="223"/>
        <v>TRUE</v>
      </c>
      <c r="AR106">
        <f>ROUND(MARGIN!$J30,0)</f>
        <v>7</v>
      </c>
      <c r="AS106">
        <f t="shared" si="224"/>
        <v>7</v>
      </c>
      <c r="AV106">
        <f t="shared" si="225"/>
        <v>0</v>
      </c>
      <c r="AW106">
        <v>1</v>
      </c>
      <c r="AZ106" s="118" t="s">
        <v>962</v>
      </c>
      <c r="BA106">
        <v>50</v>
      </c>
      <c r="BB106" t="str">
        <f t="shared" si="226"/>
        <v>TRUE</v>
      </c>
      <c r="BC106">
        <f>ROUND(MARGIN!$J30,0)</f>
        <v>7</v>
      </c>
      <c r="BD106">
        <f t="shared" si="227"/>
        <v>7</v>
      </c>
      <c r="BG106">
        <f t="shared" si="228"/>
        <v>-1</v>
      </c>
      <c r="BL106" s="118" t="s">
        <v>962</v>
      </c>
      <c r="BM106">
        <v>50</v>
      </c>
      <c r="BN106" t="str">
        <f t="shared" si="229"/>
        <v>FALSE</v>
      </c>
      <c r="BO106">
        <f>ROUND(MARGIN!$J30,0)</f>
        <v>7</v>
      </c>
      <c r="BP106">
        <f t="shared" si="230"/>
        <v>7</v>
      </c>
      <c r="BT106">
        <f t="shared" si="231"/>
        <v>1</v>
      </c>
      <c r="BU106">
        <v>1</v>
      </c>
      <c r="BV106">
        <v>1</v>
      </c>
      <c r="BW106">
        <v>-1</v>
      </c>
      <c r="BX106">
        <f t="shared" si="232"/>
        <v>0</v>
      </c>
      <c r="BY106">
        <f t="shared" si="233"/>
        <v>0</v>
      </c>
      <c r="BZ106" s="187">
        <v>-7.7945543167700004E-3</v>
      </c>
      <c r="CA106" s="118" t="s">
        <v>962</v>
      </c>
      <c r="CB106">
        <v>50</v>
      </c>
      <c r="CC106" t="str">
        <f t="shared" si="234"/>
        <v>TRUE</v>
      </c>
      <c r="CD106">
        <f>ROUND(MARGIN!$J22,0)</f>
        <v>5</v>
      </c>
      <c r="CE106">
        <f t="shared" si="235"/>
        <v>4</v>
      </c>
      <c r="CF106">
        <f t="shared" si="262"/>
        <v>5</v>
      </c>
      <c r="CG106" s="139">
        <f>CF106*10000*MARGIN!$G22/MARGIN!$D22</f>
        <v>71013.546427868117</v>
      </c>
      <c r="CH106" s="145">
        <f t="shared" si="236"/>
        <v>-553.51894485848629</v>
      </c>
      <c r="CI106" s="145">
        <f t="shared" si="237"/>
        <v>-553.51894485848629</v>
      </c>
      <c r="CK106">
        <f t="shared" si="238"/>
        <v>-2</v>
      </c>
      <c r="CL106">
        <v>-1</v>
      </c>
      <c r="CM106">
        <v>1</v>
      </c>
      <c r="CN106">
        <v>-1</v>
      </c>
      <c r="CO106">
        <f t="shared" si="239"/>
        <v>1</v>
      </c>
      <c r="CP106">
        <f t="shared" si="240"/>
        <v>0</v>
      </c>
      <c r="CQ106">
        <v>-1.114491209E-2</v>
      </c>
      <c r="CR106" s="118" t="s">
        <v>1189</v>
      </c>
      <c r="CS106">
        <v>50</v>
      </c>
      <c r="CT106" t="str">
        <f t="shared" si="241"/>
        <v>TRUE</v>
      </c>
      <c r="CU106">
        <f>ROUND(MARGIN!$J22,0)</f>
        <v>5</v>
      </c>
      <c r="CV106">
        <f t="shared" si="263"/>
        <v>4</v>
      </c>
      <c r="CW106">
        <f t="shared" si="264"/>
        <v>5</v>
      </c>
      <c r="CX106" s="139">
        <f>CW106*10000*MARGIN!$G22/MARGIN!$D22</f>
        <v>71013.546427868117</v>
      </c>
      <c r="CY106" s="200">
        <f t="shared" si="242"/>
        <v>791.43973213772369</v>
      </c>
      <c r="CZ106" s="200">
        <f t="shared" si="243"/>
        <v>-791.43973213772369</v>
      </c>
      <c r="DB106">
        <f t="shared" si="244"/>
        <v>0</v>
      </c>
      <c r="DC106">
        <v>-1</v>
      </c>
      <c r="DD106">
        <v>1</v>
      </c>
      <c r="DE106">
        <v>1</v>
      </c>
      <c r="DF106">
        <f t="shared" si="245"/>
        <v>0</v>
      </c>
      <c r="DG106">
        <f t="shared" si="246"/>
        <v>1</v>
      </c>
      <c r="DH106">
        <v>1.7130620985E-3</v>
      </c>
      <c r="DI106" s="118" t="s">
        <v>1189</v>
      </c>
      <c r="DJ106">
        <v>50</v>
      </c>
      <c r="DK106" t="str">
        <f t="shared" si="247"/>
        <v>TRUE</v>
      </c>
      <c r="DL106">
        <f>ROUND(MARGIN!$J22,0)</f>
        <v>5</v>
      </c>
      <c r="DM106">
        <f t="shared" si="265"/>
        <v>4</v>
      </c>
      <c r="DN106">
        <f t="shared" si="266"/>
        <v>5</v>
      </c>
      <c r="DO106" s="139">
        <f>DN106*10000*MARGIN!$G22/MARGIN!$D22</f>
        <v>71013.546427868117</v>
      </c>
      <c r="DP106" s="200">
        <f t="shared" si="248"/>
        <v>-121.65061486565094</v>
      </c>
      <c r="DQ106" s="200">
        <f t="shared" si="249"/>
        <v>121.65061486565094</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f t="shared" si="250"/>
        <v>0</v>
      </c>
      <c r="JV106">
        <v>1</v>
      </c>
      <c r="JX106">
        <v>1</v>
      </c>
      <c r="KA106">
        <f t="shared" si="273"/>
        <v>1</v>
      </c>
      <c r="KC106">
        <f t="shared" si="274"/>
        <v>0</v>
      </c>
      <c r="KF106" s="118" t="s">
        <v>1189</v>
      </c>
      <c r="KG106">
        <v>50</v>
      </c>
      <c r="KH106" t="str">
        <f t="shared" si="275"/>
        <v>FALSE</v>
      </c>
      <c r="KI106">
        <f>ROUND(MARGIN!$J22,0)</f>
        <v>5</v>
      </c>
      <c r="KJ106">
        <f t="shared" si="276"/>
        <v>4</v>
      </c>
      <c r="KK106">
        <f t="shared" si="277"/>
        <v>5</v>
      </c>
      <c r="KL106" s="139">
        <f>KK106*10000*MARGIN!$G22/MARGIN!$D22</f>
        <v>71013.546427868117</v>
      </c>
      <c r="KM106" s="139"/>
      <c r="KN106" s="200">
        <f t="shared" si="278"/>
        <v>0</v>
      </c>
      <c r="KO106" s="200"/>
      <c r="KP106" s="200"/>
      <c r="KQ106" s="200">
        <f t="shared" si="254"/>
        <v>0</v>
      </c>
      <c r="KR106" s="200">
        <f t="shared" si="279"/>
        <v>0</v>
      </c>
      <c r="KT106">
        <f t="shared" si="256"/>
        <v>0</v>
      </c>
      <c r="KV106">
        <v>1</v>
      </c>
      <c r="KX106">
        <v>1</v>
      </c>
      <c r="LA106">
        <f t="shared" si="280"/>
        <v>1</v>
      </c>
      <c r="LC106">
        <f t="shared" si="281"/>
        <v>0</v>
      </c>
      <c r="LF106" s="118" t="s">
        <v>1189</v>
      </c>
      <c r="LG106">
        <v>50</v>
      </c>
      <c r="LH106" t="str">
        <f t="shared" si="282"/>
        <v>FALSE</v>
      </c>
      <c r="LI106">
        <f>ROUND(MARGIN!$J22,0)</f>
        <v>5</v>
      </c>
      <c r="LJ106">
        <f t="shared" si="283"/>
        <v>4</v>
      </c>
      <c r="LK106">
        <f t="shared" si="284"/>
        <v>5</v>
      </c>
      <c r="LL106" s="139">
        <f>LK106*10000*MARGIN!$G22/MARGIN!$D22</f>
        <v>71013.546427868117</v>
      </c>
      <c r="LM106" s="139"/>
      <c r="LN106" s="200">
        <f t="shared" si="285"/>
        <v>0</v>
      </c>
      <c r="LO106" s="200"/>
      <c r="LP106" s="200"/>
      <c r="LQ106" s="200">
        <f t="shared" si="260"/>
        <v>0</v>
      </c>
      <c r="LR106" s="200">
        <f t="shared" si="286"/>
        <v>0</v>
      </c>
    </row>
    <row r="107" spans="1:330" x14ac:dyDescent="0.25">
      <c r="A107" t="s">
        <v>1182</v>
      </c>
      <c r="B107" s="167" t="s">
        <v>14</v>
      </c>
      <c r="D107" s="117" t="s">
        <v>788</v>
      </c>
      <c r="E107">
        <v>50</v>
      </c>
      <c r="F107" t="e">
        <f>IF(#REF!="","FALSE","TRUE")</f>
        <v>#REF!</v>
      </c>
      <c r="G107">
        <f>ROUND(MARGIN!$J33,0)</f>
        <v>10</v>
      </c>
      <c r="I107" t="e">
        <f>-#REF!+J107</f>
        <v>#REF!</v>
      </c>
      <c r="J107">
        <v>1</v>
      </c>
      <c r="K107" s="117" t="s">
        <v>788</v>
      </c>
      <c r="L107">
        <v>50</v>
      </c>
      <c r="M107" t="str">
        <f t="shared" si="216"/>
        <v>TRUE</v>
      </c>
      <c r="N107">
        <f>ROUND(MARGIN!$J33,0)</f>
        <v>10</v>
      </c>
      <c r="P107">
        <f t="shared" si="217"/>
        <v>-2</v>
      </c>
      <c r="Q107">
        <v>-1</v>
      </c>
      <c r="S107" t="str">
        <f>FORECAST!$B$51</f>
        <v>High: Nov//Low: Mar or Sept</v>
      </c>
      <c r="T107" s="117" t="s">
        <v>788</v>
      </c>
      <c r="U107">
        <v>50</v>
      </c>
      <c r="V107" t="str">
        <f t="shared" si="218"/>
        <v>TRUE</v>
      </c>
      <c r="W107">
        <f>ROUND(MARGIN!$J33,0)</f>
        <v>10</v>
      </c>
      <c r="Z107">
        <f t="shared" si="219"/>
        <v>0</v>
      </c>
      <c r="AA107">
        <v>-1</v>
      </c>
      <c r="AC107" t="s">
        <v>140</v>
      </c>
      <c r="AD107" s="117" t="s">
        <v>962</v>
      </c>
      <c r="AE107">
        <v>50</v>
      </c>
      <c r="AF107" t="str">
        <f t="shared" si="220"/>
        <v>TRUE</v>
      </c>
      <c r="AG107">
        <f>ROUND(MARGIN!$J33,0)</f>
        <v>10</v>
      </c>
      <c r="AH107">
        <f t="shared" si="221"/>
        <v>10</v>
      </c>
      <c r="AK107">
        <f t="shared" si="222"/>
        <v>0</v>
      </c>
      <c r="AL107">
        <v>-1</v>
      </c>
      <c r="AN107" t="s">
        <v>140</v>
      </c>
      <c r="AO107" s="117" t="s">
        <v>962</v>
      </c>
      <c r="AP107">
        <v>50</v>
      </c>
      <c r="AQ107" t="str">
        <f t="shared" si="223"/>
        <v>TRUE</v>
      </c>
      <c r="AR107">
        <f>ROUND(MARGIN!$J33,0)</f>
        <v>10</v>
      </c>
      <c r="AS107">
        <f t="shared" si="224"/>
        <v>10</v>
      </c>
      <c r="AV107">
        <f t="shared" si="225"/>
        <v>2</v>
      </c>
      <c r="AW107">
        <v>1</v>
      </c>
      <c r="AY107" t="s">
        <v>140</v>
      </c>
      <c r="AZ107" s="117" t="s">
        <v>962</v>
      </c>
      <c r="BA107">
        <v>50</v>
      </c>
      <c r="BB107" t="str">
        <f t="shared" si="226"/>
        <v>TRUE</v>
      </c>
      <c r="BC107">
        <f>ROUND(MARGIN!$J33,0)</f>
        <v>10</v>
      </c>
      <c r="BD107">
        <f t="shared" si="227"/>
        <v>10</v>
      </c>
      <c r="BG107">
        <f t="shared" si="228"/>
        <v>-1</v>
      </c>
      <c r="BK107" t="s">
        <v>140</v>
      </c>
      <c r="BL107" s="117" t="s">
        <v>962</v>
      </c>
      <c r="BM107">
        <v>50</v>
      </c>
      <c r="BN107" t="str">
        <f t="shared" si="229"/>
        <v>FALSE</v>
      </c>
      <c r="BO107">
        <f>ROUND(MARGIN!$J33,0)</f>
        <v>10</v>
      </c>
      <c r="BP107">
        <f t="shared" si="230"/>
        <v>10</v>
      </c>
      <c r="BT107">
        <f t="shared" si="231"/>
        <v>-1</v>
      </c>
      <c r="BU107">
        <v>-1</v>
      </c>
      <c r="BV107">
        <v>1</v>
      </c>
      <c r="BW107">
        <v>1</v>
      </c>
      <c r="BX107">
        <f t="shared" si="232"/>
        <v>0</v>
      </c>
      <c r="BY107">
        <f t="shared" si="233"/>
        <v>1</v>
      </c>
      <c r="BZ107" s="187">
        <v>7.40586644477E-3</v>
      </c>
      <c r="CA107" s="117" t="s">
        <v>962</v>
      </c>
      <c r="CB107">
        <v>50</v>
      </c>
      <c r="CC107" t="str">
        <f t="shared" si="234"/>
        <v>TRUE</v>
      </c>
      <c r="CD107">
        <f>ROUND(MARGIN!$J23,0)</f>
        <v>5</v>
      </c>
      <c r="CE107">
        <f t="shared" si="235"/>
        <v>4</v>
      </c>
      <c r="CF107">
        <f t="shared" si="262"/>
        <v>5</v>
      </c>
      <c r="CG107" s="139">
        <f>CF107*10000*MARGIN!$G23/MARGIN!$D23</f>
        <v>71010.5</v>
      </c>
      <c r="CH107" s="145">
        <f t="shared" si="236"/>
        <v>-525.89427917634009</v>
      </c>
      <c r="CI107" s="145">
        <f t="shared" si="237"/>
        <v>525.89427917634009</v>
      </c>
      <c r="CK107">
        <f t="shared" si="238"/>
        <v>2</v>
      </c>
      <c r="CL107">
        <v>1</v>
      </c>
      <c r="CM107">
        <v>1</v>
      </c>
      <c r="CN107">
        <v>-1</v>
      </c>
      <c r="CO107">
        <f t="shared" si="239"/>
        <v>0</v>
      </c>
      <c r="CP107">
        <f t="shared" si="240"/>
        <v>0</v>
      </c>
      <c r="CQ107">
        <v>-6.1468357218600004E-3</v>
      </c>
      <c r="CR107" s="117" t="s">
        <v>1189</v>
      </c>
      <c r="CS107">
        <v>50</v>
      </c>
      <c r="CT107" t="str">
        <f t="shared" si="241"/>
        <v>TRUE</v>
      </c>
      <c r="CU107">
        <f>ROUND(MARGIN!$J23,0)</f>
        <v>5</v>
      </c>
      <c r="CV107">
        <f t="shared" si="263"/>
        <v>6</v>
      </c>
      <c r="CW107">
        <f t="shared" si="264"/>
        <v>5</v>
      </c>
      <c r="CX107" s="139">
        <f>CW107*10000*MARGIN!$G23/MARGIN!$D23</f>
        <v>71010.5</v>
      </c>
      <c r="CY107" s="200">
        <f t="shared" si="242"/>
        <v>-436.48987802713958</v>
      </c>
      <c r="CZ107" s="200">
        <f t="shared" si="243"/>
        <v>-436.48987802713958</v>
      </c>
      <c r="DB107">
        <f t="shared" si="244"/>
        <v>-2</v>
      </c>
      <c r="DC107">
        <v>-1</v>
      </c>
      <c r="DD107">
        <v>-1</v>
      </c>
      <c r="DE107">
        <v>1</v>
      </c>
      <c r="DF107">
        <f t="shared" si="245"/>
        <v>0</v>
      </c>
      <c r="DG107">
        <f t="shared" si="246"/>
        <v>0</v>
      </c>
      <c r="DH107">
        <v>7.2168161512600002E-3</v>
      </c>
      <c r="DI107" s="117" t="s">
        <v>1189</v>
      </c>
      <c r="DJ107">
        <v>50</v>
      </c>
      <c r="DK107" t="str">
        <f t="shared" si="247"/>
        <v>TRUE</v>
      </c>
      <c r="DL107">
        <f>ROUND(MARGIN!$J23,0)</f>
        <v>5</v>
      </c>
      <c r="DM107">
        <f t="shared" si="265"/>
        <v>6</v>
      </c>
      <c r="DN107">
        <f t="shared" si="266"/>
        <v>5</v>
      </c>
      <c r="DO107" s="139">
        <f>DN107*10000*MARGIN!$G23/MARGIN!$D23</f>
        <v>71010.5</v>
      </c>
      <c r="DP107" s="200">
        <f t="shared" si="248"/>
        <v>-512.46972330904828</v>
      </c>
      <c r="DQ107" s="200">
        <f t="shared" si="249"/>
        <v>-512.46972330904828</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f t="shared" si="250"/>
        <v>0</v>
      </c>
      <c r="JV107">
        <v>1</v>
      </c>
      <c r="JX107">
        <v>1</v>
      </c>
      <c r="KA107">
        <f t="shared" si="273"/>
        <v>1</v>
      </c>
      <c r="KC107">
        <f t="shared" si="274"/>
        <v>0</v>
      </c>
      <c r="KF107" s="117" t="s">
        <v>1189</v>
      </c>
      <c r="KG107">
        <v>50</v>
      </c>
      <c r="KH107" t="str">
        <f t="shared" si="275"/>
        <v>FALSE</v>
      </c>
      <c r="KI107">
        <f>ROUND(MARGIN!$J23,0)</f>
        <v>5</v>
      </c>
      <c r="KJ107">
        <f t="shared" si="276"/>
        <v>4</v>
      </c>
      <c r="KK107">
        <f t="shared" si="277"/>
        <v>5</v>
      </c>
      <c r="KL107" s="139">
        <f>KK107*10000*MARGIN!$G23/MARGIN!$D23</f>
        <v>71010.5</v>
      </c>
      <c r="KM107" s="139"/>
      <c r="KN107" s="200">
        <f t="shared" si="278"/>
        <v>0</v>
      </c>
      <c r="KO107" s="200"/>
      <c r="KP107" s="200"/>
      <c r="KQ107" s="200">
        <f t="shared" si="254"/>
        <v>0</v>
      </c>
      <c r="KR107" s="200">
        <f t="shared" si="279"/>
        <v>0</v>
      </c>
      <c r="KT107">
        <f t="shared" si="256"/>
        <v>0</v>
      </c>
      <c r="KV107">
        <v>1</v>
      </c>
      <c r="KX107">
        <v>1</v>
      </c>
      <c r="LA107">
        <f t="shared" si="280"/>
        <v>1</v>
      </c>
      <c r="LC107">
        <f t="shared" si="281"/>
        <v>0</v>
      </c>
      <c r="LF107" s="117" t="s">
        <v>1189</v>
      </c>
      <c r="LG107">
        <v>50</v>
      </c>
      <c r="LH107" t="str">
        <f t="shared" si="282"/>
        <v>FALSE</v>
      </c>
      <c r="LI107">
        <f>ROUND(MARGIN!$J23,0)</f>
        <v>5</v>
      </c>
      <c r="LJ107">
        <f t="shared" si="283"/>
        <v>4</v>
      </c>
      <c r="LK107">
        <f t="shared" si="284"/>
        <v>5</v>
      </c>
      <c r="LL107" s="139">
        <f>LK107*10000*MARGIN!$G23/MARGIN!$D23</f>
        <v>71010.5</v>
      </c>
      <c r="LM107" s="139"/>
      <c r="LN107" s="200">
        <f t="shared" si="285"/>
        <v>0</v>
      </c>
      <c r="LO107" s="200"/>
      <c r="LP107" s="200"/>
      <c r="LQ107" s="200">
        <f t="shared" si="260"/>
        <v>0</v>
      </c>
      <c r="LR107" s="200">
        <f t="shared" si="286"/>
        <v>0</v>
      </c>
    </row>
    <row r="108" spans="1:330" x14ac:dyDescent="0.25">
      <c r="A108" t="s">
        <v>1180</v>
      </c>
      <c r="B108" s="167" t="s">
        <v>6</v>
      </c>
      <c r="D108" s="117" t="s">
        <v>788</v>
      </c>
      <c r="E108">
        <v>50</v>
      </c>
      <c r="F108" t="e">
        <f>IF(#REF!="","FALSE","TRUE")</f>
        <v>#REF!</v>
      </c>
      <c r="G108">
        <f>ROUND(MARGIN!$J31,0)</f>
        <v>7</v>
      </c>
      <c r="I108" t="e">
        <f>-#REF!+J108</f>
        <v>#REF!</v>
      </c>
      <c r="J108">
        <v>1</v>
      </c>
      <c r="K108" s="117" t="s">
        <v>788</v>
      </c>
      <c r="L108">
        <v>50</v>
      </c>
      <c r="M108" t="str">
        <f t="shared" si="216"/>
        <v>TRUE</v>
      </c>
      <c r="N108">
        <f>ROUND(MARGIN!$J31,0)</f>
        <v>7</v>
      </c>
      <c r="P108">
        <f t="shared" si="217"/>
        <v>-2</v>
      </c>
      <c r="Q108">
        <v>-1</v>
      </c>
      <c r="S108" t="str">
        <f>FORECAST!B57</f>
        <v>High: Apr-Jun // Low: Oct-Nov</v>
      </c>
      <c r="T108" s="117" t="s">
        <v>788</v>
      </c>
      <c r="U108">
        <v>50</v>
      </c>
      <c r="V108" t="str">
        <f t="shared" si="218"/>
        <v>TRUE</v>
      </c>
      <c r="W108">
        <f>ROUND(MARGIN!$J31,0)</f>
        <v>7</v>
      </c>
      <c r="Z108">
        <f t="shared" si="219"/>
        <v>2</v>
      </c>
      <c r="AA108">
        <v>1</v>
      </c>
      <c r="AB108">
        <v>1</v>
      </c>
      <c r="AC108" t="s">
        <v>965</v>
      </c>
      <c r="AD108" s="117" t="s">
        <v>32</v>
      </c>
      <c r="AE108">
        <v>50</v>
      </c>
      <c r="AF108" t="str">
        <f t="shared" si="220"/>
        <v>TRUE</v>
      </c>
      <c r="AG108">
        <f>ROUND(MARGIN!$J31,0)</f>
        <v>7</v>
      </c>
      <c r="AH108">
        <f t="shared" si="221"/>
        <v>9</v>
      </c>
      <c r="AK108">
        <f t="shared" si="222"/>
        <v>0</v>
      </c>
      <c r="AL108">
        <v>1</v>
      </c>
      <c r="AM108">
        <v>1</v>
      </c>
      <c r="AN108" t="s">
        <v>965</v>
      </c>
      <c r="AO108" s="117" t="s">
        <v>32</v>
      </c>
      <c r="AP108">
        <v>50</v>
      </c>
      <c r="AQ108" t="str">
        <f t="shared" si="223"/>
        <v>TRUE</v>
      </c>
      <c r="AR108">
        <f>ROUND(MARGIN!$J31,0)</f>
        <v>7</v>
      </c>
      <c r="AS108">
        <f t="shared" si="224"/>
        <v>9</v>
      </c>
      <c r="AV108">
        <f t="shared" si="225"/>
        <v>0</v>
      </c>
      <c r="AW108">
        <v>1</v>
      </c>
      <c r="AY108" t="s">
        <v>965</v>
      </c>
      <c r="AZ108" s="118" t="s">
        <v>962</v>
      </c>
      <c r="BA108">
        <v>50</v>
      </c>
      <c r="BB108" t="str">
        <f t="shared" si="226"/>
        <v>TRUE</v>
      </c>
      <c r="BC108">
        <f>ROUND(MARGIN!$J31,0)</f>
        <v>7</v>
      </c>
      <c r="BD108">
        <f t="shared" si="227"/>
        <v>7</v>
      </c>
      <c r="BG108">
        <f t="shared" si="228"/>
        <v>-1</v>
      </c>
      <c r="BK108" t="s">
        <v>965</v>
      </c>
      <c r="BL108" s="118" t="s">
        <v>962</v>
      </c>
      <c r="BM108">
        <v>50</v>
      </c>
      <c r="BN108" t="str">
        <f t="shared" si="229"/>
        <v>FALSE</v>
      </c>
      <c r="BO108">
        <f>ROUND(MARGIN!$J31,0)</f>
        <v>7</v>
      </c>
      <c r="BP108">
        <f t="shared" si="230"/>
        <v>7</v>
      </c>
      <c r="BT108">
        <f t="shared" si="231"/>
        <v>-1</v>
      </c>
      <c r="BU108">
        <v>-1</v>
      </c>
      <c r="BV108">
        <v>-1</v>
      </c>
      <c r="BW108">
        <v>-1</v>
      </c>
      <c r="BX108">
        <f t="shared" si="232"/>
        <v>1</v>
      </c>
      <c r="BY108">
        <f t="shared" si="233"/>
        <v>1</v>
      </c>
      <c r="BZ108" s="187">
        <v>-1.50379292115E-2</v>
      </c>
      <c r="CA108" s="118" t="s">
        <v>962</v>
      </c>
      <c r="CB108">
        <v>50</v>
      </c>
      <c r="CC108" t="str">
        <f t="shared" si="234"/>
        <v>TRUE</v>
      </c>
      <c r="CD108">
        <f>ROUND(MARGIN!$J24,0)</f>
        <v>5</v>
      </c>
      <c r="CE108">
        <f t="shared" si="235"/>
        <v>6</v>
      </c>
      <c r="CF108">
        <f t="shared" si="262"/>
        <v>5</v>
      </c>
      <c r="CG108" s="139">
        <f>CF108*10000*MARGIN!$G24/MARGIN!$D24</f>
        <v>71006.964429607455</v>
      </c>
      <c r="CH108" s="145">
        <f t="shared" si="236"/>
        <v>1067.7977046159353</v>
      </c>
      <c r="CI108" s="145">
        <f t="shared" si="237"/>
        <v>1067.7977046159353</v>
      </c>
      <c r="CK108">
        <f t="shared" si="238"/>
        <v>0</v>
      </c>
      <c r="CL108">
        <v>-1</v>
      </c>
      <c r="CM108">
        <v>-1</v>
      </c>
      <c r="CN108">
        <v>1</v>
      </c>
      <c r="CO108">
        <f t="shared" si="239"/>
        <v>0</v>
      </c>
      <c r="CP108">
        <f t="shared" si="240"/>
        <v>0</v>
      </c>
      <c r="CQ108">
        <v>4.0739255829599997E-3</v>
      </c>
      <c r="CR108" s="118" t="s">
        <v>1189</v>
      </c>
      <c r="CS108">
        <v>50</v>
      </c>
      <c r="CT108" t="str">
        <f t="shared" si="241"/>
        <v>TRUE</v>
      </c>
      <c r="CU108">
        <f>ROUND(MARGIN!$J24,0)</f>
        <v>5</v>
      </c>
      <c r="CV108">
        <f t="shared" si="263"/>
        <v>6</v>
      </c>
      <c r="CW108">
        <f t="shared" si="264"/>
        <v>5</v>
      </c>
      <c r="CX108" s="139">
        <f>CW108*10000*MARGIN!$G24/MARGIN!$D24</f>
        <v>71006.964429607455</v>
      </c>
      <c r="CY108" s="200">
        <f t="shared" si="242"/>
        <v>-289.27708895810849</v>
      </c>
      <c r="CZ108" s="200">
        <f t="shared" si="243"/>
        <v>-289.27708895810849</v>
      </c>
      <c r="DB108">
        <f t="shared" si="244"/>
        <v>0</v>
      </c>
      <c r="DC108">
        <v>-1</v>
      </c>
      <c r="DD108">
        <v>-1</v>
      </c>
      <c r="DE108">
        <v>1</v>
      </c>
      <c r="DF108">
        <f t="shared" si="245"/>
        <v>0</v>
      </c>
      <c r="DG108">
        <f t="shared" si="246"/>
        <v>0</v>
      </c>
      <c r="DH108">
        <v>5.3261373589599996E-3</v>
      </c>
      <c r="DI108" s="118" t="s">
        <v>1189</v>
      </c>
      <c r="DJ108">
        <v>50</v>
      </c>
      <c r="DK108" t="str">
        <f t="shared" si="247"/>
        <v>TRUE</v>
      </c>
      <c r="DL108">
        <f>ROUND(MARGIN!$J24,0)</f>
        <v>5</v>
      </c>
      <c r="DM108">
        <f t="shared" si="265"/>
        <v>6</v>
      </c>
      <c r="DN108">
        <f t="shared" si="266"/>
        <v>5</v>
      </c>
      <c r="DO108" s="139">
        <f>DN108*10000*MARGIN!$G24/MARGIN!$D24</f>
        <v>71006.964429607455</v>
      </c>
      <c r="DP108" s="200">
        <f t="shared" si="248"/>
        <v>-378.19284599487611</v>
      </c>
      <c r="DQ108" s="200">
        <f t="shared" si="249"/>
        <v>-378.19284599487611</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f t="shared" si="250"/>
        <v>0</v>
      </c>
      <c r="JV108">
        <v>1</v>
      </c>
      <c r="JX108">
        <v>1</v>
      </c>
      <c r="KA108">
        <f t="shared" si="273"/>
        <v>1</v>
      </c>
      <c r="KC108">
        <f t="shared" si="274"/>
        <v>0</v>
      </c>
      <c r="KF108" s="118" t="s">
        <v>1189</v>
      </c>
      <c r="KG108">
        <v>50</v>
      </c>
      <c r="KH108" t="str">
        <f t="shared" si="275"/>
        <v>FALSE</v>
      </c>
      <c r="KI108">
        <f>ROUND(MARGIN!$J24,0)</f>
        <v>5</v>
      </c>
      <c r="KJ108">
        <f t="shared" si="276"/>
        <v>4</v>
      </c>
      <c r="KK108">
        <f t="shared" si="277"/>
        <v>5</v>
      </c>
      <c r="KL108" s="139">
        <f>KK108*10000*MARGIN!$G24/MARGIN!$D24</f>
        <v>71006.964429607455</v>
      </c>
      <c r="KM108" s="139"/>
      <c r="KN108" s="200">
        <f t="shared" si="278"/>
        <v>0</v>
      </c>
      <c r="KO108" s="200"/>
      <c r="KP108" s="200"/>
      <c r="KQ108" s="200">
        <f t="shared" si="254"/>
        <v>0</v>
      </c>
      <c r="KR108" s="200">
        <f t="shared" si="279"/>
        <v>0</v>
      </c>
      <c r="KT108">
        <f t="shared" si="256"/>
        <v>0</v>
      </c>
      <c r="KV108">
        <v>1</v>
      </c>
      <c r="KX108">
        <v>1</v>
      </c>
      <c r="LA108">
        <f t="shared" si="280"/>
        <v>1</v>
      </c>
      <c r="LC108">
        <f t="shared" si="281"/>
        <v>0</v>
      </c>
      <c r="LF108" s="118" t="s">
        <v>1189</v>
      </c>
      <c r="LG108">
        <v>50</v>
      </c>
      <c r="LH108" t="str">
        <f t="shared" si="282"/>
        <v>FALSE</v>
      </c>
      <c r="LI108">
        <f>ROUND(MARGIN!$J24,0)</f>
        <v>5</v>
      </c>
      <c r="LJ108">
        <f t="shared" si="283"/>
        <v>4</v>
      </c>
      <c r="LK108">
        <f t="shared" si="284"/>
        <v>5</v>
      </c>
      <c r="LL108" s="139">
        <f>LK108*10000*MARGIN!$G24/MARGIN!$D24</f>
        <v>71006.964429607455</v>
      </c>
      <c r="LM108" s="139"/>
      <c r="LN108" s="200">
        <f t="shared" si="285"/>
        <v>0</v>
      </c>
      <c r="LO108" s="200"/>
      <c r="LP108" s="200"/>
      <c r="LQ108" s="200">
        <f t="shared" si="260"/>
        <v>0</v>
      </c>
      <c r="LR108" s="200">
        <f t="shared" si="286"/>
        <v>0</v>
      </c>
    </row>
    <row r="109" spans="1:330" x14ac:dyDescent="0.25">
      <c r="A109" t="s">
        <v>1178</v>
      </c>
      <c r="B109" s="167" t="s">
        <v>24</v>
      </c>
      <c r="D109" s="117" t="s">
        <v>788</v>
      </c>
      <c r="E109">
        <v>50</v>
      </c>
      <c r="F109" t="e">
        <f>IF(#REF!="","FALSE","TRUE")</f>
        <v>#REF!</v>
      </c>
      <c r="G109">
        <f>ROUND(MARGIN!$J29,0)</f>
        <v>7</v>
      </c>
      <c r="I109" t="e">
        <f>-#REF!+J109</f>
        <v>#REF!</v>
      </c>
      <c r="J109">
        <v>1</v>
      </c>
      <c r="K109" s="117" t="s">
        <v>788</v>
      </c>
      <c r="L109">
        <v>50</v>
      </c>
      <c r="M109" t="str">
        <f t="shared" si="216"/>
        <v>TRUE</v>
      </c>
      <c r="N109">
        <f>ROUND(MARGIN!$J29,0)</f>
        <v>7</v>
      </c>
      <c r="P109">
        <f t="shared" si="217"/>
        <v>0</v>
      </c>
      <c r="Q109">
        <v>1</v>
      </c>
      <c r="T109" s="117" t="s">
        <v>788</v>
      </c>
      <c r="U109">
        <v>50</v>
      </c>
      <c r="V109" t="str">
        <f t="shared" si="218"/>
        <v>TRUE</v>
      </c>
      <c r="W109">
        <f>ROUND(MARGIN!$J29,0)</f>
        <v>7</v>
      </c>
      <c r="Z109">
        <f t="shared" si="219"/>
        <v>-2</v>
      </c>
      <c r="AA109">
        <v>-1</v>
      </c>
      <c r="AD109" s="117" t="s">
        <v>962</v>
      </c>
      <c r="AE109">
        <v>50</v>
      </c>
      <c r="AF109" t="str">
        <f t="shared" si="220"/>
        <v>TRUE</v>
      </c>
      <c r="AG109">
        <f>ROUND(MARGIN!$J29,0)</f>
        <v>7</v>
      </c>
      <c r="AH109">
        <f t="shared" si="221"/>
        <v>7</v>
      </c>
      <c r="AK109">
        <f t="shared" si="222"/>
        <v>2</v>
      </c>
      <c r="AL109">
        <v>1</v>
      </c>
      <c r="AO109" s="117" t="s">
        <v>962</v>
      </c>
      <c r="AP109">
        <v>50</v>
      </c>
      <c r="AQ109" t="str">
        <f t="shared" si="223"/>
        <v>TRUE</v>
      </c>
      <c r="AR109">
        <f>ROUND(MARGIN!$J29,0)</f>
        <v>7</v>
      </c>
      <c r="AS109">
        <f t="shared" si="224"/>
        <v>7</v>
      </c>
      <c r="AV109">
        <f t="shared" si="225"/>
        <v>-2</v>
      </c>
      <c r="AW109">
        <v>-1</v>
      </c>
      <c r="AZ109" s="117" t="s">
        <v>962</v>
      </c>
      <c r="BA109">
        <v>50</v>
      </c>
      <c r="BB109" t="str">
        <f t="shared" si="226"/>
        <v>TRUE</v>
      </c>
      <c r="BC109">
        <f>ROUND(MARGIN!$J29,0)</f>
        <v>7</v>
      </c>
      <c r="BD109">
        <f t="shared" si="227"/>
        <v>7</v>
      </c>
      <c r="BG109">
        <f t="shared" si="228"/>
        <v>1</v>
      </c>
      <c r="BL109" s="117" t="s">
        <v>962</v>
      </c>
      <c r="BM109">
        <v>50</v>
      </c>
      <c r="BN109" t="str">
        <f t="shared" si="229"/>
        <v>FALSE</v>
      </c>
      <c r="BO109">
        <f>ROUND(MARGIN!$J29,0)</f>
        <v>7</v>
      </c>
      <c r="BP109">
        <f t="shared" si="230"/>
        <v>7</v>
      </c>
      <c r="BT109">
        <f t="shared" si="231"/>
        <v>1</v>
      </c>
      <c r="BU109">
        <v>1</v>
      </c>
      <c r="BV109">
        <v>1</v>
      </c>
      <c r="BW109">
        <v>-1</v>
      </c>
      <c r="BX109">
        <f t="shared" si="232"/>
        <v>0</v>
      </c>
      <c r="BY109">
        <f t="shared" si="233"/>
        <v>0</v>
      </c>
      <c r="BZ109" s="187">
        <v>-4.7720182830299999E-3</v>
      </c>
      <c r="CA109" s="117" t="s">
        <v>962</v>
      </c>
      <c r="CB109">
        <v>50</v>
      </c>
      <c r="CC109" t="str">
        <f t="shared" si="234"/>
        <v>TRUE</v>
      </c>
      <c r="CD109">
        <f>ROUND(MARGIN!$J25,0)</f>
        <v>5</v>
      </c>
      <c r="CE109">
        <f t="shared" si="235"/>
        <v>4</v>
      </c>
      <c r="CF109">
        <f t="shared" si="262"/>
        <v>5</v>
      </c>
      <c r="CG109" s="139">
        <f>CF109*10000*MARGIN!$G25/MARGIN!$D25</f>
        <v>71007.165390162816</v>
      </c>
      <c r="CH109" s="145">
        <f t="shared" si="236"/>
        <v>-338.84749146799197</v>
      </c>
      <c r="CI109" s="145">
        <f t="shared" si="237"/>
        <v>-338.84749146799197</v>
      </c>
      <c r="CK109">
        <f t="shared" si="238"/>
        <v>0</v>
      </c>
      <c r="CL109">
        <v>1</v>
      </c>
      <c r="CM109">
        <v>1</v>
      </c>
      <c r="CN109">
        <v>-1</v>
      </c>
      <c r="CO109">
        <f t="shared" si="239"/>
        <v>0</v>
      </c>
      <c r="CP109">
        <f t="shared" si="240"/>
        <v>0</v>
      </c>
      <c r="CQ109">
        <v>-1.54596930413E-2</v>
      </c>
      <c r="CR109" s="117" t="s">
        <v>1189</v>
      </c>
      <c r="CS109">
        <v>50</v>
      </c>
      <c r="CT109" t="str">
        <f t="shared" si="241"/>
        <v>TRUE</v>
      </c>
      <c r="CU109">
        <f>ROUND(MARGIN!$J25,0)</f>
        <v>5</v>
      </c>
      <c r="CV109">
        <f t="shared" si="263"/>
        <v>6</v>
      </c>
      <c r="CW109">
        <f t="shared" si="264"/>
        <v>5</v>
      </c>
      <c r="CX109" s="139">
        <f>CW109*10000*MARGIN!$G25/MARGIN!$D25</f>
        <v>71007.165390162816</v>
      </c>
      <c r="CY109" s="200">
        <f t="shared" si="242"/>
        <v>-1097.7489806647384</v>
      </c>
      <c r="CZ109" s="200">
        <f t="shared" si="243"/>
        <v>-1097.7489806647384</v>
      </c>
      <c r="DB109">
        <f t="shared" si="244"/>
        <v>0</v>
      </c>
      <c r="DC109">
        <v>1</v>
      </c>
      <c r="DD109">
        <v>1</v>
      </c>
      <c r="DE109">
        <v>1</v>
      </c>
      <c r="DF109">
        <f t="shared" si="245"/>
        <v>1</v>
      </c>
      <c r="DG109">
        <f t="shared" si="246"/>
        <v>1</v>
      </c>
      <c r="DH109">
        <v>9.5133592428199999E-4</v>
      </c>
      <c r="DI109" s="117" t="s">
        <v>1189</v>
      </c>
      <c r="DJ109">
        <v>50</v>
      </c>
      <c r="DK109" t="str">
        <f t="shared" si="247"/>
        <v>TRUE</v>
      </c>
      <c r="DL109">
        <f>ROUND(MARGIN!$J25,0)</f>
        <v>5</v>
      </c>
      <c r="DM109">
        <f t="shared" si="265"/>
        <v>6</v>
      </c>
      <c r="DN109">
        <f t="shared" si="266"/>
        <v>5</v>
      </c>
      <c r="DO109" s="139">
        <f>DN109*10000*MARGIN!$G25/MARGIN!$D25</f>
        <v>71007.165390162816</v>
      </c>
      <c r="DP109" s="200">
        <f t="shared" si="248"/>
        <v>67.551667317095379</v>
      </c>
      <c r="DQ109" s="200">
        <f t="shared" si="249"/>
        <v>67.551667317095379</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f t="shared" si="250"/>
        <v>0</v>
      </c>
      <c r="JV109">
        <v>1</v>
      </c>
      <c r="JX109">
        <v>1</v>
      </c>
      <c r="KA109">
        <f t="shared" si="273"/>
        <v>1</v>
      </c>
      <c r="KC109">
        <f t="shared" si="274"/>
        <v>0</v>
      </c>
      <c r="KF109" s="117" t="s">
        <v>1189</v>
      </c>
      <c r="KG109">
        <v>50</v>
      </c>
      <c r="KH109" t="str">
        <f t="shared" si="275"/>
        <v>FALSE</v>
      </c>
      <c r="KI109">
        <f>ROUND(MARGIN!$J25,0)</f>
        <v>5</v>
      </c>
      <c r="KJ109">
        <f t="shared" si="276"/>
        <v>4</v>
      </c>
      <c r="KK109">
        <f t="shared" si="277"/>
        <v>5</v>
      </c>
      <c r="KL109" s="139">
        <f>KK109*10000*MARGIN!$G25/MARGIN!$D25</f>
        <v>71007.165390162816</v>
      </c>
      <c r="KM109" s="139"/>
      <c r="KN109" s="200">
        <f t="shared" si="278"/>
        <v>0</v>
      </c>
      <c r="KO109" s="200"/>
      <c r="KP109" s="200"/>
      <c r="KQ109" s="200">
        <f t="shared" si="254"/>
        <v>0</v>
      </c>
      <c r="KR109" s="200">
        <f t="shared" si="279"/>
        <v>0</v>
      </c>
      <c r="KT109">
        <f t="shared" si="256"/>
        <v>0</v>
      </c>
      <c r="KV109">
        <v>1</v>
      </c>
      <c r="KX109">
        <v>1</v>
      </c>
      <c r="LA109">
        <f t="shared" si="280"/>
        <v>1</v>
      </c>
      <c r="LC109">
        <f t="shared" si="281"/>
        <v>0</v>
      </c>
      <c r="LF109" s="117" t="s">
        <v>1189</v>
      </c>
      <c r="LG109">
        <v>50</v>
      </c>
      <c r="LH109" t="str">
        <f t="shared" si="282"/>
        <v>FALSE</v>
      </c>
      <c r="LI109">
        <f>ROUND(MARGIN!$J25,0)</f>
        <v>5</v>
      </c>
      <c r="LJ109">
        <f t="shared" si="283"/>
        <v>4</v>
      </c>
      <c r="LK109">
        <f t="shared" si="284"/>
        <v>5</v>
      </c>
      <c r="LL109" s="139">
        <f>LK109*10000*MARGIN!$G25/MARGIN!$D25</f>
        <v>71007.165390162816</v>
      </c>
      <c r="LM109" s="139"/>
      <c r="LN109" s="200">
        <f t="shared" si="285"/>
        <v>0</v>
      </c>
      <c r="LO109" s="200"/>
      <c r="LP109" s="200"/>
      <c r="LQ109" s="200">
        <f t="shared" si="260"/>
        <v>0</v>
      </c>
      <c r="LR109" s="200">
        <f t="shared" si="286"/>
        <v>0</v>
      </c>
    </row>
    <row r="110" spans="1:330" x14ac:dyDescent="0.25">
      <c r="A110" t="s">
        <v>1175</v>
      </c>
      <c r="B110" s="167" t="s">
        <v>13</v>
      </c>
      <c r="D110" s="116" t="s">
        <v>788</v>
      </c>
      <c r="E110">
        <v>50</v>
      </c>
      <c r="F110" t="e">
        <f>IF(#REF!="","FALSE","TRUE")</f>
        <v>#REF!</v>
      </c>
      <c r="G110">
        <f>ROUND(MARGIN!$J26,0)</f>
        <v>7</v>
      </c>
      <c r="I110" t="e">
        <f>-#REF!+J110</f>
        <v>#REF!</v>
      </c>
      <c r="J110">
        <v>1</v>
      </c>
      <c r="K110" s="116" t="s">
        <v>788</v>
      </c>
      <c r="L110">
        <v>50</v>
      </c>
      <c r="M110" t="str">
        <f t="shared" si="216"/>
        <v>TRUE</v>
      </c>
      <c r="N110">
        <f>ROUND(MARGIN!$J26,0)</f>
        <v>7</v>
      </c>
      <c r="P110">
        <f t="shared" si="217"/>
        <v>0</v>
      </c>
      <c r="Q110">
        <v>1</v>
      </c>
      <c r="T110" s="117" t="s">
        <v>788</v>
      </c>
      <c r="U110">
        <v>50</v>
      </c>
      <c r="V110" t="str">
        <f t="shared" si="218"/>
        <v>TRUE</v>
      </c>
      <c r="W110">
        <f>ROUND(MARGIN!$J26,0)</f>
        <v>7</v>
      </c>
      <c r="Z110">
        <f t="shared" si="219"/>
        <v>0</v>
      </c>
      <c r="AA110">
        <v>1</v>
      </c>
      <c r="AD110" s="117" t="s">
        <v>962</v>
      </c>
      <c r="AE110">
        <v>50</v>
      </c>
      <c r="AF110" t="str">
        <f t="shared" si="220"/>
        <v>TRUE</v>
      </c>
      <c r="AG110">
        <f>ROUND(MARGIN!$J26,0)</f>
        <v>7</v>
      </c>
      <c r="AH110">
        <f t="shared" si="221"/>
        <v>7</v>
      </c>
      <c r="AK110">
        <f t="shared" si="222"/>
        <v>0</v>
      </c>
      <c r="AL110">
        <v>1</v>
      </c>
      <c r="AO110" s="117" t="s">
        <v>962</v>
      </c>
      <c r="AP110">
        <v>50</v>
      </c>
      <c r="AQ110" t="str">
        <f t="shared" si="223"/>
        <v>TRUE</v>
      </c>
      <c r="AR110">
        <f>ROUND(MARGIN!$J26,0)</f>
        <v>7</v>
      </c>
      <c r="AS110">
        <f t="shared" si="224"/>
        <v>7</v>
      </c>
      <c r="AV110">
        <f t="shared" si="225"/>
        <v>-2</v>
      </c>
      <c r="AW110">
        <v>-1</v>
      </c>
      <c r="AZ110" s="117" t="s">
        <v>962</v>
      </c>
      <c r="BA110">
        <v>50</v>
      </c>
      <c r="BB110" t="str">
        <f t="shared" si="226"/>
        <v>TRUE</v>
      </c>
      <c r="BC110">
        <f>ROUND(MARGIN!$J26,0)</f>
        <v>7</v>
      </c>
      <c r="BD110">
        <f t="shared" si="227"/>
        <v>7</v>
      </c>
      <c r="BG110">
        <f t="shared" si="228"/>
        <v>1</v>
      </c>
      <c r="BL110" s="117" t="s">
        <v>962</v>
      </c>
      <c r="BM110">
        <v>50</v>
      </c>
      <c r="BN110" t="str">
        <f t="shared" si="229"/>
        <v>FALSE</v>
      </c>
      <c r="BO110">
        <f>ROUND(MARGIN!$J26,0)</f>
        <v>7</v>
      </c>
      <c r="BP110">
        <f t="shared" si="230"/>
        <v>7</v>
      </c>
      <c r="BT110">
        <f t="shared" si="231"/>
        <v>-1</v>
      </c>
      <c r="BU110">
        <v>-1</v>
      </c>
      <c r="BV110">
        <v>1</v>
      </c>
      <c r="BW110">
        <v>-1</v>
      </c>
      <c r="BX110">
        <f t="shared" si="232"/>
        <v>1</v>
      </c>
      <c r="BY110">
        <f t="shared" si="233"/>
        <v>0</v>
      </c>
      <c r="BZ110" s="187">
        <v>-3.29871716555E-3</v>
      </c>
      <c r="CA110" s="117" t="s">
        <v>962</v>
      </c>
      <c r="CB110">
        <v>50</v>
      </c>
      <c r="CC110" t="str">
        <f t="shared" si="234"/>
        <v>TRUE</v>
      </c>
      <c r="CD110">
        <f>ROUND(MARGIN!$J26,0)</f>
        <v>7</v>
      </c>
      <c r="CE110">
        <f t="shared" si="235"/>
        <v>9</v>
      </c>
      <c r="CF110">
        <f t="shared" si="262"/>
        <v>7</v>
      </c>
      <c r="CG110" s="139">
        <f>CF110*10000*MARGIN!$G26/MARGIN!$D26</f>
        <v>78508.498250000004</v>
      </c>
      <c r="CH110" s="145">
        <f t="shared" si="236"/>
        <v>258.97733081882717</v>
      </c>
      <c r="CI110" s="145">
        <f t="shared" si="237"/>
        <v>-258.97733081882717</v>
      </c>
      <c r="CK110">
        <f t="shared" si="238"/>
        <v>0</v>
      </c>
      <c r="CL110">
        <v>-1</v>
      </c>
      <c r="CM110">
        <v>1</v>
      </c>
      <c r="CN110">
        <v>1</v>
      </c>
      <c r="CO110">
        <f t="shared" si="239"/>
        <v>0</v>
      </c>
      <c r="CP110">
        <f t="shared" si="240"/>
        <v>1</v>
      </c>
      <c r="CQ110">
        <v>4.7192939445900002E-3</v>
      </c>
      <c r="CR110" s="117" t="s">
        <v>1189</v>
      </c>
      <c r="CS110">
        <v>50</v>
      </c>
      <c r="CT110" t="str">
        <f t="shared" si="241"/>
        <v>TRUE</v>
      </c>
      <c r="CU110">
        <f>ROUND(MARGIN!$J26,0)</f>
        <v>7</v>
      </c>
      <c r="CV110">
        <f t="shared" si="263"/>
        <v>5</v>
      </c>
      <c r="CW110">
        <f t="shared" si="264"/>
        <v>7</v>
      </c>
      <c r="CX110" s="139">
        <f>CW110*10000*MARGIN!$G26/MARGIN!$D26</f>
        <v>78508.498250000004</v>
      </c>
      <c r="CY110" s="200">
        <f t="shared" si="242"/>
        <v>-370.50468039007967</v>
      </c>
      <c r="CZ110" s="200">
        <f t="shared" si="243"/>
        <v>370.50468039007967</v>
      </c>
      <c r="DB110">
        <f t="shared" si="244"/>
        <v>2</v>
      </c>
      <c r="DC110">
        <v>1</v>
      </c>
      <c r="DD110">
        <v>-1</v>
      </c>
      <c r="DE110">
        <v>-1</v>
      </c>
      <c r="DF110">
        <f t="shared" si="245"/>
        <v>0</v>
      </c>
      <c r="DG110">
        <f t="shared" si="246"/>
        <v>1</v>
      </c>
      <c r="DH110">
        <v>-7.6252058805600003E-3</v>
      </c>
      <c r="DI110" s="117" t="s">
        <v>1189</v>
      </c>
      <c r="DJ110">
        <v>50</v>
      </c>
      <c r="DK110" t="str">
        <f t="shared" si="247"/>
        <v>TRUE</v>
      </c>
      <c r="DL110">
        <f>ROUND(MARGIN!$J26,0)</f>
        <v>7</v>
      </c>
      <c r="DM110">
        <f t="shared" si="265"/>
        <v>5</v>
      </c>
      <c r="DN110">
        <f t="shared" si="266"/>
        <v>7</v>
      </c>
      <c r="DO110" s="139">
        <f>DN110*10000*MARGIN!$G26/MARGIN!$D26</f>
        <v>78508.498250000004</v>
      </c>
      <c r="DP110" s="200">
        <f t="shared" si="248"/>
        <v>-598.64346252983455</v>
      </c>
      <c r="DQ110" s="200">
        <f t="shared" si="249"/>
        <v>598.64346252983455</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f t="shared" si="250"/>
        <v>0</v>
      </c>
      <c r="JV110">
        <v>-1</v>
      </c>
      <c r="JX110">
        <v>-1</v>
      </c>
      <c r="KA110">
        <f t="shared" si="273"/>
        <v>1</v>
      </c>
      <c r="KC110">
        <f t="shared" si="274"/>
        <v>0</v>
      </c>
      <c r="KF110" s="117" t="s">
        <v>1189</v>
      </c>
      <c r="KG110">
        <v>50</v>
      </c>
      <c r="KH110" t="str">
        <f t="shared" si="275"/>
        <v>FALSE</v>
      </c>
      <c r="KI110">
        <f>ROUND(MARGIN!$J26,0)</f>
        <v>7</v>
      </c>
      <c r="KJ110">
        <f t="shared" si="276"/>
        <v>5</v>
      </c>
      <c r="KK110">
        <f t="shared" si="277"/>
        <v>7</v>
      </c>
      <c r="KL110" s="139">
        <f>KK110*10000*MARGIN!$G26/MARGIN!$D26</f>
        <v>78508.498250000004</v>
      </c>
      <c r="KM110" s="139"/>
      <c r="KN110" s="200">
        <f t="shared" si="278"/>
        <v>0</v>
      </c>
      <c r="KO110" s="200"/>
      <c r="KP110" s="200"/>
      <c r="KQ110" s="200">
        <f t="shared" si="254"/>
        <v>0</v>
      </c>
      <c r="KR110" s="200">
        <f t="shared" si="279"/>
        <v>0</v>
      </c>
      <c r="KT110">
        <f t="shared" si="256"/>
        <v>0</v>
      </c>
      <c r="KV110">
        <v>-1</v>
      </c>
      <c r="KX110">
        <v>-1</v>
      </c>
      <c r="LA110">
        <f t="shared" si="280"/>
        <v>1</v>
      </c>
      <c r="LC110">
        <f t="shared" si="281"/>
        <v>0</v>
      </c>
      <c r="LF110" s="117" t="s">
        <v>1189</v>
      </c>
      <c r="LG110">
        <v>50</v>
      </c>
      <c r="LH110" t="str">
        <f t="shared" si="282"/>
        <v>FALSE</v>
      </c>
      <c r="LI110">
        <f>ROUND(MARGIN!$J26,0)</f>
        <v>7</v>
      </c>
      <c r="LJ110">
        <f t="shared" si="283"/>
        <v>5</v>
      </c>
      <c r="LK110">
        <f t="shared" si="284"/>
        <v>7</v>
      </c>
      <c r="LL110" s="139">
        <f>LK110*10000*MARGIN!$G26/MARGIN!$D26</f>
        <v>78508.498250000004</v>
      </c>
      <c r="LM110" s="139"/>
      <c r="LN110" s="200">
        <f t="shared" si="285"/>
        <v>0</v>
      </c>
      <c r="LO110" s="200"/>
      <c r="LP110" s="200"/>
      <c r="LQ110" s="200">
        <f t="shared" si="260"/>
        <v>0</v>
      </c>
      <c r="LR110" s="200">
        <f t="shared" si="286"/>
        <v>0</v>
      </c>
    </row>
    <row r="111" spans="1:330" x14ac:dyDescent="0.25">
      <c r="A111" t="s">
        <v>1170</v>
      </c>
      <c r="B111" s="167" t="s">
        <v>11</v>
      </c>
      <c r="D111" s="116" t="s">
        <v>788</v>
      </c>
      <c r="E111">
        <v>50</v>
      </c>
      <c r="F111" t="e">
        <f>IF(#REF!="","FALSE","TRUE")</f>
        <v>#REF!</v>
      </c>
      <c r="G111">
        <f>ROUND(MARGIN!$J21,0)</f>
        <v>5</v>
      </c>
      <c r="I111" t="e">
        <f>-#REF!+J111</f>
        <v>#REF!</v>
      </c>
      <c r="J111">
        <v>1</v>
      </c>
      <c r="K111" s="116" t="s">
        <v>788</v>
      </c>
      <c r="L111">
        <v>50</v>
      </c>
      <c r="M111" t="str">
        <f t="shared" si="216"/>
        <v>TRUE</v>
      </c>
      <c r="N111">
        <f>ROUND(MARGIN!$J21,0)</f>
        <v>5</v>
      </c>
      <c r="P111">
        <f t="shared" si="217"/>
        <v>-2</v>
      </c>
      <c r="Q111">
        <v>-1</v>
      </c>
      <c r="T111" s="117" t="s">
        <v>788</v>
      </c>
      <c r="U111">
        <v>50</v>
      </c>
      <c r="V111" t="str">
        <f t="shared" si="218"/>
        <v>TRUE</v>
      </c>
      <c r="W111">
        <f>ROUND(MARGIN!$J21,0)</f>
        <v>5</v>
      </c>
      <c r="Z111">
        <f t="shared" si="219"/>
        <v>2</v>
      </c>
      <c r="AA111">
        <v>1</v>
      </c>
      <c r="AD111" s="117" t="s">
        <v>963</v>
      </c>
      <c r="AE111">
        <v>50</v>
      </c>
      <c r="AF111" t="str">
        <f t="shared" si="220"/>
        <v>TRUE</v>
      </c>
      <c r="AG111">
        <f>ROUND(MARGIN!$J21,0)</f>
        <v>5</v>
      </c>
      <c r="AH111">
        <f t="shared" si="221"/>
        <v>5</v>
      </c>
      <c r="AK111">
        <f t="shared" si="222"/>
        <v>-2</v>
      </c>
      <c r="AL111">
        <v>-1</v>
      </c>
      <c r="AO111" s="117" t="s">
        <v>963</v>
      </c>
      <c r="AP111">
        <v>50</v>
      </c>
      <c r="AQ111" t="str">
        <f t="shared" si="223"/>
        <v>TRUE</v>
      </c>
      <c r="AR111">
        <f>ROUND(MARGIN!$J21,0)</f>
        <v>5</v>
      </c>
      <c r="AS111">
        <f t="shared" si="224"/>
        <v>5</v>
      </c>
      <c r="AV111">
        <f t="shared" si="225"/>
        <v>2</v>
      </c>
      <c r="AW111">
        <v>1</v>
      </c>
      <c r="AZ111" s="117" t="s">
        <v>963</v>
      </c>
      <c r="BA111">
        <v>50</v>
      </c>
      <c r="BB111" t="str">
        <f t="shared" si="226"/>
        <v>TRUE</v>
      </c>
      <c r="BC111">
        <f>ROUND(MARGIN!$J21,0)</f>
        <v>5</v>
      </c>
      <c r="BD111">
        <f t="shared" si="227"/>
        <v>5</v>
      </c>
      <c r="BG111">
        <f t="shared" si="228"/>
        <v>-1</v>
      </c>
      <c r="BL111" s="117" t="s">
        <v>963</v>
      </c>
      <c r="BM111">
        <v>50</v>
      </c>
      <c r="BN111" t="str">
        <f t="shared" si="229"/>
        <v>FALSE</v>
      </c>
      <c r="BO111">
        <f>ROUND(MARGIN!$J21,0)</f>
        <v>5</v>
      </c>
      <c r="BP111">
        <f t="shared" si="230"/>
        <v>5</v>
      </c>
      <c r="BT111">
        <f t="shared" si="231"/>
        <v>1</v>
      </c>
      <c r="BU111">
        <v>1</v>
      </c>
      <c r="BV111">
        <v>1</v>
      </c>
      <c r="BW111">
        <v>-1</v>
      </c>
      <c r="BX111">
        <f t="shared" si="232"/>
        <v>0</v>
      </c>
      <c r="BY111">
        <f t="shared" si="233"/>
        <v>0</v>
      </c>
      <c r="BZ111" s="187">
        <v>-1.2966804979300001E-4</v>
      </c>
      <c r="CA111" s="117" t="s">
        <v>963</v>
      </c>
      <c r="CB111">
        <v>50</v>
      </c>
      <c r="CC111" t="str">
        <f t="shared" si="234"/>
        <v>TRUE</v>
      </c>
      <c r="CD111">
        <f>ROUND(MARGIN!$J27,0)</f>
        <v>7</v>
      </c>
      <c r="CE111">
        <f t="shared" si="235"/>
        <v>5</v>
      </c>
      <c r="CF111">
        <f t="shared" si="262"/>
        <v>7</v>
      </c>
      <c r="CG111" s="139">
        <f>CF111*10000*MARGIN!$G27/MARGIN!$D27</f>
        <v>78539.841197999995</v>
      </c>
      <c r="CH111" s="145">
        <f t="shared" si="236"/>
        <v>-10.184108039196577</v>
      </c>
      <c r="CI111" s="145">
        <f t="shared" si="237"/>
        <v>-10.184108039196577</v>
      </c>
      <c r="CK111">
        <f t="shared" si="238"/>
        <v>0</v>
      </c>
      <c r="CL111">
        <v>1</v>
      </c>
      <c r="CM111">
        <v>1</v>
      </c>
      <c r="CN111">
        <v>-1</v>
      </c>
      <c r="CO111">
        <f t="shared" si="239"/>
        <v>0</v>
      </c>
      <c r="CP111">
        <f t="shared" si="240"/>
        <v>0</v>
      </c>
      <c r="CQ111">
        <v>-9.9208922318800002E-4</v>
      </c>
      <c r="CR111" s="117" t="s">
        <v>1189</v>
      </c>
      <c r="CS111">
        <v>50</v>
      </c>
      <c r="CT111" t="str">
        <f t="shared" si="241"/>
        <v>TRUE</v>
      </c>
      <c r="CU111">
        <f>ROUND(MARGIN!$J27,0)</f>
        <v>7</v>
      </c>
      <c r="CV111">
        <f t="shared" si="263"/>
        <v>9</v>
      </c>
      <c r="CW111">
        <f t="shared" si="264"/>
        <v>7</v>
      </c>
      <c r="CX111" s="139">
        <f>CW111*10000*MARGIN!$G27/MARGIN!$D27</f>
        <v>78539.841197999995</v>
      </c>
      <c r="CY111" s="200">
        <f t="shared" si="242"/>
        <v>-77.918530043432696</v>
      </c>
      <c r="CZ111" s="200">
        <f t="shared" si="243"/>
        <v>-77.918530043432696</v>
      </c>
      <c r="DB111">
        <f t="shared" si="244"/>
        <v>-2</v>
      </c>
      <c r="DC111">
        <v>-1</v>
      </c>
      <c r="DD111">
        <v>-1</v>
      </c>
      <c r="DE111">
        <v>-1</v>
      </c>
      <c r="DF111">
        <f t="shared" si="245"/>
        <v>1</v>
      </c>
      <c r="DG111">
        <f t="shared" si="246"/>
        <v>1</v>
      </c>
      <c r="DH111">
        <v>-1.19039119344E-2</v>
      </c>
      <c r="DI111" s="117" t="s">
        <v>1189</v>
      </c>
      <c r="DJ111">
        <v>50</v>
      </c>
      <c r="DK111" t="str">
        <f t="shared" si="247"/>
        <v>TRUE</v>
      </c>
      <c r="DL111">
        <f>ROUND(MARGIN!$J27,0)</f>
        <v>7</v>
      </c>
      <c r="DM111">
        <f t="shared" si="265"/>
        <v>9</v>
      </c>
      <c r="DN111">
        <f t="shared" si="266"/>
        <v>7</v>
      </c>
      <c r="DO111" s="139">
        <f>DN111*10000*MARGIN!$G27/MARGIN!$D27</f>
        <v>78539.841197999995</v>
      </c>
      <c r="DP111" s="200">
        <f t="shared" si="248"/>
        <v>934.93135296275295</v>
      </c>
      <c r="DQ111" s="200">
        <f t="shared" si="249"/>
        <v>934.93135296275295</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f t="shared" si="250"/>
        <v>0</v>
      </c>
      <c r="JV111">
        <v>-1</v>
      </c>
      <c r="JX111">
        <v>-1</v>
      </c>
      <c r="KA111">
        <f t="shared" si="273"/>
        <v>1</v>
      </c>
      <c r="KC111">
        <f t="shared" si="274"/>
        <v>0</v>
      </c>
      <c r="KF111" s="117" t="s">
        <v>1189</v>
      </c>
      <c r="KG111">
        <v>50</v>
      </c>
      <c r="KH111" t="str">
        <f t="shared" si="275"/>
        <v>FALSE</v>
      </c>
      <c r="KI111">
        <f>ROUND(MARGIN!$J27,0)</f>
        <v>7</v>
      </c>
      <c r="KJ111">
        <f t="shared" si="276"/>
        <v>5</v>
      </c>
      <c r="KK111">
        <f t="shared" si="277"/>
        <v>7</v>
      </c>
      <c r="KL111" s="139">
        <f>KK111*10000*MARGIN!$G27/MARGIN!$D27</f>
        <v>78539.841197999995</v>
      </c>
      <c r="KM111" s="139"/>
      <c r="KN111" s="200">
        <f t="shared" si="278"/>
        <v>0</v>
      </c>
      <c r="KO111" s="200"/>
      <c r="KP111" s="200"/>
      <c r="KQ111" s="200">
        <f t="shared" si="254"/>
        <v>0</v>
      </c>
      <c r="KR111" s="200">
        <f t="shared" si="279"/>
        <v>0</v>
      </c>
      <c r="KT111">
        <f t="shared" si="256"/>
        <v>0</v>
      </c>
      <c r="KV111">
        <v>-1</v>
      </c>
      <c r="KX111">
        <v>-1</v>
      </c>
      <c r="LA111">
        <f t="shared" si="280"/>
        <v>1</v>
      </c>
      <c r="LC111">
        <f t="shared" si="281"/>
        <v>0</v>
      </c>
      <c r="LF111" s="117" t="s">
        <v>1189</v>
      </c>
      <c r="LG111">
        <v>50</v>
      </c>
      <c r="LH111" t="str">
        <f t="shared" si="282"/>
        <v>FALSE</v>
      </c>
      <c r="LI111">
        <f>ROUND(MARGIN!$J27,0)</f>
        <v>7</v>
      </c>
      <c r="LJ111">
        <f t="shared" si="283"/>
        <v>5</v>
      </c>
      <c r="LK111">
        <f t="shared" si="284"/>
        <v>7</v>
      </c>
      <c r="LL111" s="139">
        <f>LK111*10000*MARGIN!$G27/MARGIN!$D27</f>
        <v>78539.841197999995</v>
      </c>
      <c r="LM111" s="139"/>
      <c r="LN111" s="200">
        <f t="shared" si="285"/>
        <v>0</v>
      </c>
      <c r="LO111" s="200"/>
      <c r="LP111" s="200"/>
      <c r="LQ111" s="200">
        <f t="shared" si="260"/>
        <v>0</v>
      </c>
      <c r="LR111" s="200">
        <f t="shared" si="286"/>
        <v>0</v>
      </c>
    </row>
    <row r="112" spans="1:330" x14ac:dyDescent="0.25">
      <c r="A112" t="s">
        <v>1171</v>
      </c>
      <c r="B112" s="167" t="s">
        <v>12</v>
      </c>
      <c r="D112" s="117" t="s">
        <v>788</v>
      </c>
      <c r="E112">
        <v>50</v>
      </c>
      <c r="F112" t="e">
        <f>IF(#REF!="","FALSE","TRUE")</f>
        <v>#REF!</v>
      </c>
      <c r="G112">
        <f>ROUND(MARGIN!$J22,0)</f>
        <v>5</v>
      </c>
      <c r="I112" t="e">
        <f>-#REF!+J112</f>
        <v>#REF!</v>
      </c>
      <c r="J112">
        <v>1</v>
      </c>
      <c r="K112" s="117" t="s">
        <v>788</v>
      </c>
      <c r="L112">
        <v>50</v>
      </c>
      <c r="M112" t="str">
        <f t="shared" si="216"/>
        <v>TRUE</v>
      </c>
      <c r="N112">
        <f>ROUND(MARGIN!$J22,0)</f>
        <v>5</v>
      </c>
      <c r="O112">
        <v>-9</v>
      </c>
      <c r="P112">
        <f t="shared" si="217"/>
        <v>0</v>
      </c>
      <c r="Q112">
        <v>1</v>
      </c>
      <c r="T112" s="117" t="s">
        <v>788</v>
      </c>
      <c r="U112">
        <v>50</v>
      </c>
      <c r="V112" t="str">
        <f t="shared" si="218"/>
        <v>TRUE</v>
      </c>
      <c r="W112">
        <f>ROUND(MARGIN!$J22,0)</f>
        <v>5</v>
      </c>
      <c r="Z112">
        <f t="shared" si="219"/>
        <v>-2</v>
      </c>
      <c r="AA112">
        <v>-1</v>
      </c>
      <c r="AD112" s="117" t="s">
        <v>962</v>
      </c>
      <c r="AE112">
        <v>50</v>
      </c>
      <c r="AF112" t="str">
        <f t="shared" si="220"/>
        <v>TRUE</v>
      </c>
      <c r="AG112">
        <f>ROUND(MARGIN!$J22,0)</f>
        <v>5</v>
      </c>
      <c r="AH112">
        <f t="shared" si="221"/>
        <v>5</v>
      </c>
      <c r="AK112">
        <f t="shared" si="222"/>
        <v>2</v>
      </c>
      <c r="AL112">
        <v>1</v>
      </c>
      <c r="AO112" s="117" t="s">
        <v>962</v>
      </c>
      <c r="AP112">
        <v>50</v>
      </c>
      <c r="AQ112" t="str">
        <f t="shared" si="223"/>
        <v>TRUE</v>
      </c>
      <c r="AR112">
        <f>ROUND(MARGIN!$J22,0)</f>
        <v>5</v>
      </c>
      <c r="AS112">
        <f t="shared" si="224"/>
        <v>5</v>
      </c>
      <c r="AV112">
        <f t="shared" si="225"/>
        <v>0</v>
      </c>
      <c r="AW112">
        <v>1</v>
      </c>
      <c r="AZ112" s="117" t="s">
        <v>962</v>
      </c>
      <c r="BA112">
        <v>50</v>
      </c>
      <c r="BB112" t="str">
        <f t="shared" si="226"/>
        <v>TRUE</v>
      </c>
      <c r="BC112">
        <f>ROUND(MARGIN!$J22,0)</f>
        <v>5</v>
      </c>
      <c r="BD112">
        <f t="shared" si="227"/>
        <v>5</v>
      </c>
      <c r="BG112">
        <f t="shared" si="228"/>
        <v>-1</v>
      </c>
      <c r="BL112" s="117" t="s">
        <v>962</v>
      </c>
      <c r="BM112">
        <v>50</v>
      </c>
      <c r="BN112" t="str">
        <f t="shared" si="229"/>
        <v>FALSE</v>
      </c>
      <c r="BO112">
        <f>ROUND(MARGIN!$J22,0)</f>
        <v>5</v>
      </c>
      <c r="BP112">
        <f t="shared" si="230"/>
        <v>5</v>
      </c>
      <c r="BT112">
        <f t="shared" si="231"/>
        <v>-1</v>
      </c>
      <c r="BU112">
        <v>-1</v>
      </c>
      <c r="BV112">
        <v>1</v>
      </c>
      <c r="BW112">
        <v>1</v>
      </c>
      <c r="BX112">
        <f t="shared" si="232"/>
        <v>0</v>
      </c>
      <c r="BY112">
        <f t="shared" si="233"/>
        <v>1</v>
      </c>
      <c r="BZ112" s="187">
        <v>6.6016997322299997E-3</v>
      </c>
      <c r="CA112" s="117" t="s">
        <v>962</v>
      </c>
      <c r="CB112">
        <v>50</v>
      </c>
      <c r="CC112" t="str">
        <f t="shared" si="234"/>
        <v>TRUE</v>
      </c>
      <c r="CD112">
        <f>ROUND(MARGIN!$J28,0)</f>
        <v>7</v>
      </c>
      <c r="CE112">
        <f t="shared" si="235"/>
        <v>5</v>
      </c>
      <c r="CF112">
        <f t="shared" si="262"/>
        <v>7</v>
      </c>
      <c r="CG112" s="139">
        <f>CF112*10000*MARGIN!$G28/MARGIN!$D28</f>
        <v>78564.608063185005</v>
      </c>
      <c r="CH112" s="145">
        <f t="shared" si="236"/>
        <v>-518.65995201348335</v>
      </c>
      <c r="CI112" s="145">
        <f t="shared" si="237"/>
        <v>518.65995201348335</v>
      </c>
      <c r="CK112">
        <f t="shared" si="238"/>
        <v>2</v>
      </c>
      <c r="CL112">
        <v>1</v>
      </c>
      <c r="CM112">
        <v>1</v>
      </c>
      <c r="CN112">
        <v>-1</v>
      </c>
      <c r="CO112">
        <f t="shared" si="239"/>
        <v>0</v>
      </c>
      <c r="CP112">
        <f t="shared" si="240"/>
        <v>0</v>
      </c>
      <c r="CQ112">
        <v>-1.02049841142E-2</v>
      </c>
      <c r="CR112" s="117" t="s">
        <v>1189</v>
      </c>
      <c r="CS112">
        <v>50</v>
      </c>
      <c r="CT112" t="str">
        <f t="shared" si="241"/>
        <v>TRUE</v>
      </c>
      <c r="CU112">
        <f>ROUND(MARGIN!$J28,0)</f>
        <v>7</v>
      </c>
      <c r="CV112">
        <f t="shared" si="263"/>
        <v>9</v>
      </c>
      <c r="CW112">
        <f t="shared" si="264"/>
        <v>7</v>
      </c>
      <c r="CX112" s="139">
        <f>CW112*10000*MARGIN!$G28/MARGIN!$D28</f>
        <v>78564.608063185005</v>
      </c>
      <c r="CY112" s="200">
        <f t="shared" si="242"/>
        <v>-801.75057722315228</v>
      </c>
      <c r="CZ112" s="200">
        <f t="shared" si="243"/>
        <v>-801.75057722315228</v>
      </c>
      <c r="DB112">
        <f t="shared" si="244"/>
        <v>-2</v>
      </c>
      <c r="DC112">
        <v>-1</v>
      </c>
      <c r="DD112">
        <v>1</v>
      </c>
      <c r="DE112">
        <v>-1</v>
      </c>
      <c r="DF112">
        <f t="shared" si="245"/>
        <v>1</v>
      </c>
      <c r="DG112">
        <f t="shared" si="246"/>
        <v>0</v>
      </c>
      <c r="DH112">
        <v>-6.04177692852E-3</v>
      </c>
      <c r="DI112" s="117" t="s">
        <v>1189</v>
      </c>
      <c r="DJ112">
        <v>50</v>
      </c>
      <c r="DK112" t="str">
        <f t="shared" si="247"/>
        <v>TRUE</v>
      </c>
      <c r="DL112">
        <f>ROUND(MARGIN!$J28,0)</f>
        <v>7</v>
      </c>
      <c r="DM112">
        <f t="shared" si="265"/>
        <v>5</v>
      </c>
      <c r="DN112">
        <f t="shared" si="266"/>
        <v>7</v>
      </c>
      <c r="DO112" s="139">
        <f>DN112*10000*MARGIN!$G28/MARGIN!$D28</f>
        <v>78564.608063185005</v>
      </c>
      <c r="DP112" s="200">
        <f t="shared" si="248"/>
        <v>474.66983639436751</v>
      </c>
      <c r="DQ112" s="200">
        <f t="shared" si="249"/>
        <v>-474.66983639436751</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f t="shared" si="250"/>
        <v>0</v>
      </c>
      <c r="JV112">
        <v>-1</v>
      </c>
      <c r="JX112">
        <v>-1</v>
      </c>
      <c r="KA112">
        <f t="shared" si="273"/>
        <v>1</v>
      </c>
      <c r="KC112">
        <f t="shared" si="274"/>
        <v>0</v>
      </c>
      <c r="KF112" s="117" t="s">
        <v>1189</v>
      </c>
      <c r="KG112">
        <v>50</v>
      </c>
      <c r="KH112" t="str">
        <f t="shared" si="275"/>
        <v>FALSE</v>
      </c>
      <c r="KI112">
        <f>ROUND(MARGIN!$J28,0)</f>
        <v>7</v>
      </c>
      <c r="KJ112">
        <f t="shared" si="276"/>
        <v>5</v>
      </c>
      <c r="KK112">
        <f t="shared" si="277"/>
        <v>7</v>
      </c>
      <c r="KL112" s="139">
        <f>KK112*10000*MARGIN!$G28/MARGIN!$D28</f>
        <v>78564.608063185005</v>
      </c>
      <c r="KM112" s="139"/>
      <c r="KN112" s="200">
        <f t="shared" si="278"/>
        <v>0</v>
      </c>
      <c r="KO112" s="200"/>
      <c r="KP112" s="200"/>
      <c r="KQ112" s="200">
        <f t="shared" si="254"/>
        <v>0</v>
      </c>
      <c r="KR112" s="200">
        <f t="shared" si="279"/>
        <v>0</v>
      </c>
      <c r="KT112">
        <f t="shared" si="256"/>
        <v>0</v>
      </c>
      <c r="KV112">
        <v>-1</v>
      </c>
      <c r="KX112">
        <v>-1</v>
      </c>
      <c r="LA112">
        <f t="shared" si="280"/>
        <v>1</v>
      </c>
      <c r="LC112">
        <f t="shared" si="281"/>
        <v>0</v>
      </c>
      <c r="LF112" s="117" t="s">
        <v>1189</v>
      </c>
      <c r="LG112">
        <v>50</v>
      </c>
      <c r="LH112" t="str">
        <f t="shared" si="282"/>
        <v>FALSE</v>
      </c>
      <c r="LI112">
        <f>ROUND(MARGIN!$J28,0)</f>
        <v>7</v>
      </c>
      <c r="LJ112">
        <f t="shared" si="283"/>
        <v>5</v>
      </c>
      <c r="LK112">
        <f t="shared" si="284"/>
        <v>7</v>
      </c>
      <c r="LL112" s="139">
        <f>LK112*10000*MARGIN!$G28/MARGIN!$D28</f>
        <v>78564.608063185005</v>
      </c>
      <c r="LM112" s="139"/>
      <c r="LN112" s="200">
        <f t="shared" si="285"/>
        <v>0</v>
      </c>
      <c r="LO112" s="200"/>
      <c r="LP112" s="200"/>
      <c r="LQ112" s="200">
        <f t="shared" si="260"/>
        <v>0</v>
      </c>
      <c r="LR112" s="200">
        <f t="shared" si="286"/>
        <v>0</v>
      </c>
    </row>
    <row r="113" spans="1:330" x14ac:dyDescent="0.25">
      <c r="A113" t="s">
        <v>1172</v>
      </c>
      <c r="B113" s="167" t="s">
        <v>5</v>
      </c>
      <c r="D113" s="117" t="s">
        <v>788</v>
      </c>
      <c r="E113">
        <v>50</v>
      </c>
      <c r="F113" t="e">
        <f>IF(#REF!="","FALSE","TRUE")</f>
        <v>#REF!</v>
      </c>
      <c r="G113">
        <f>ROUND(MARGIN!$J25,0)</f>
        <v>5</v>
      </c>
      <c r="I113" t="e">
        <f>-#REF!+J113</f>
        <v>#REF!</v>
      </c>
      <c r="J113">
        <v>1</v>
      </c>
      <c r="K113" s="117" t="s">
        <v>788</v>
      </c>
      <c r="L113">
        <v>50</v>
      </c>
      <c r="M113" t="str">
        <f t="shared" si="216"/>
        <v>TRUE</v>
      </c>
      <c r="N113">
        <f>ROUND(MARGIN!$J25,0)</f>
        <v>5</v>
      </c>
      <c r="P113">
        <f t="shared" si="217"/>
        <v>0</v>
      </c>
      <c r="Q113">
        <v>1</v>
      </c>
      <c r="S113" t="str">
        <f>FORECAST!B56</f>
        <v>High: Dec-Jan // Low: Sept</v>
      </c>
      <c r="T113" s="117" t="s">
        <v>788</v>
      </c>
      <c r="U113">
        <v>50</v>
      </c>
      <c r="V113" t="str">
        <f t="shared" si="218"/>
        <v>TRUE</v>
      </c>
      <c r="W113">
        <f>ROUND(MARGIN!$J25,0)</f>
        <v>5</v>
      </c>
      <c r="Z113">
        <f t="shared" si="219"/>
        <v>-2</v>
      </c>
      <c r="AA113">
        <v>-1</v>
      </c>
      <c r="AC113" t="s">
        <v>150</v>
      </c>
      <c r="AD113" s="117" t="s">
        <v>962</v>
      </c>
      <c r="AE113">
        <v>50</v>
      </c>
      <c r="AF113" t="str">
        <f t="shared" si="220"/>
        <v>TRUE</v>
      </c>
      <c r="AG113">
        <f>ROUND(MARGIN!$J25,0)</f>
        <v>5</v>
      </c>
      <c r="AH113">
        <f t="shared" si="221"/>
        <v>5</v>
      </c>
      <c r="AK113">
        <f t="shared" si="222"/>
        <v>2</v>
      </c>
      <c r="AL113">
        <v>1</v>
      </c>
      <c r="AN113" t="s">
        <v>150</v>
      </c>
      <c r="AO113" s="117" t="s">
        <v>962</v>
      </c>
      <c r="AP113">
        <v>50</v>
      </c>
      <c r="AQ113" t="str">
        <f t="shared" si="223"/>
        <v>TRUE</v>
      </c>
      <c r="AR113">
        <f>ROUND(MARGIN!$J25,0)</f>
        <v>5</v>
      </c>
      <c r="AS113">
        <f t="shared" si="224"/>
        <v>5</v>
      </c>
      <c r="AV113">
        <f t="shared" si="225"/>
        <v>0</v>
      </c>
      <c r="AW113">
        <v>1</v>
      </c>
      <c r="AY113" t="s">
        <v>150</v>
      </c>
      <c r="AZ113" s="117" t="s">
        <v>962</v>
      </c>
      <c r="BA113">
        <v>50</v>
      </c>
      <c r="BB113" t="str">
        <f t="shared" si="226"/>
        <v>TRUE</v>
      </c>
      <c r="BC113">
        <f>ROUND(MARGIN!$J25,0)</f>
        <v>5</v>
      </c>
      <c r="BD113">
        <f t="shared" si="227"/>
        <v>5</v>
      </c>
      <c r="BG113">
        <f t="shared" si="228"/>
        <v>-1</v>
      </c>
      <c r="BK113" t="s">
        <v>150</v>
      </c>
      <c r="BL113" s="117" t="s">
        <v>962</v>
      </c>
      <c r="BM113">
        <v>50</v>
      </c>
      <c r="BN113" t="str">
        <f t="shared" si="229"/>
        <v>FALSE</v>
      </c>
      <c r="BO113">
        <f>ROUND(MARGIN!$J25,0)</f>
        <v>5</v>
      </c>
      <c r="BP113">
        <f t="shared" si="230"/>
        <v>5</v>
      </c>
      <c r="BT113">
        <f t="shared" si="231"/>
        <v>-1</v>
      </c>
      <c r="BU113">
        <v>-1</v>
      </c>
      <c r="BV113">
        <v>-1</v>
      </c>
      <c r="BW113">
        <v>-1</v>
      </c>
      <c r="BX113">
        <f t="shared" si="232"/>
        <v>1</v>
      </c>
      <c r="BY113">
        <f t="shared" si="233"/>
        <v>1</v>
      </c>
      <c r="BZ113" s="187">
        <v>-2.85019976111E-3</v>
      </c>
      <c r="CA113" s="117" t="s">
        <v>962</v>
      </c>
      <c r="CB113">
        <v>50</v>
      </c>
      <c r="CC113" t="str">
        <f t="shared" si="234"/>
        <v>TRUE</v>
      </c>
      <c r="CD113">
        <f>ROUND(MARGIN!$J29,0)</f>
        <v>7</v>
      </c>
      <c r="CE113">
        <f t="shared" si="235"/>
        <v>9</v>
      </c>
      <c r="CF113">
        <f t="shared" si="262"/>
        <v>7</v>
      </c>
      <c r="CG113" s="139">
        <f>CF113*10000*MARGIN!$G29/MARGIN!$D29</f>
        <v>78569.030351866779</v>
      </c>
      <c r="CH113" s="145">
        <f t="shared" si="236"/>
        <v>223.93743153953503</v>
      </c>
      <c r="CI113" s="145">
        <f t="shared" si="237"/>
        <v>223.93743153953503</v>
      </c>
      <c r="CK113">
        <f t="shared" si="238"/>
        <v>0</v>
      </c>
      <c r="CL113">
        <v>-1</v>
      </c>
      <c r="CM113">
        <v>-1</v>
      </c>
      <c r="CN113">
        <v>1</v>
      </c>
      <c r="CO113">
        <f t="shared" si="239"/>
        <v>0</v>
      </c>
      <c r="CP113">
        <f t="shared" si="240"/>
        <v>0</v>
      </c>
      <c r="CQ113">
        <v>8.7072177382700004E-3</v>
      </c>
      <c r="CR113" s="117" t="s">
        <v>1189</v>
      </c>
      <c r="CS113">
        <v>50</v>
      </c>
      <c r="CT113" t="str">
        <f t="shared" si="241"/>
        <v>TRUE</v>
      </c>
      <c r="CU113">
        <f>ROUND(MARGIN!$J29,0)</f>
        <v>7</v>
      </c>
      <c r="CV113">
        <f t="shared" si="263"/>
        <v>9</v>
      </c>
      <c r="CW113">
        <f t="shared" si="264"/>
        <v>7</v>
      </c>
      <c r="CX113" s="139">
        <f>CW113*10000*MARGIN!$G29/MARGIN!$D29</f>
        <v>78569.030351866779</v>
      </c>
      <c r="CY113" s="200">
        <f t="shared" si="242"/>
        <v>-684.11765475844845</v>
      </c>
      <c r="CZ113" s="200">
        <f t="shared" si="243"/>
        <v>-684.11765475844845</v>
      </c>
      <c r="DB113">
        <f t="shared" si="244"/>
        <v>0</v>
      </c>
      <c r="DC113">
        <v>-1</v>
      </c>
      <c r="DD113">
        <v>1</v>
      </c>
      <c r="DE113">
        <v>-1</v>
      </c>
      <c r="DF113">
        <f t="shared" si="245"/>
        <v>1</v>
      </c>
      <c r="DG113">
        <f t="shared" si="246"/>
        <v>0</v>
      </c>
      <c r="DH113">
        <v>-1.51511428876E-3</v>
      </c>
      <c r="DI113" s="117" t="s">
        <v>1189</v>
      </c>
      <c r="DJ113">
        <v>50</v>
      </c>
      <c r="DK113" t="str">
        <f t="shared" si="247"/>
        <v>TRUE</v>
      </c>
      <c r="DL113">
        <f>ROUND(MARGIN!$J29,0)</f>
        <v>7</v>
      </c>
      <c r="DM113">
        <f t="shared" si="265"/>
        <v>5</v>
      </c>
      <c r="DN113">
        <f t="shared" si="266"/>
        <v>7</v>
      </c>
      <c r="DO113" s="139">
        <f>DN113*10000*MARGIN!$G29/MARGIN!$D29</f>
        <v>78569.030351866779</v>
      </c>
      <c r="DP113" s="200">
        <f t="shared" si="248"/>
        <v>119.04106054013148</v>
      </c>
      <c r="DQ113" s="200">
        <f t="shared" si="249"/>
        <v>-119.04106054013148</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f t="shared" si="250"/>
        <v>0</v>
      </c>
      <c r="JV113">
        <v>-1</v>
      </c>
      <c r="JX113">
        <v>-1</v>
      </c>
      <c r="KA113">
        <f t="shared" si="273"/>
        <v>1</v>
      </c>
      <c r="KC113">
        <f t="shared" si="274"/>
        <v>0</v>
      </c>
      <c r="KF113" s="117" t="s">
        <v>1189</v>
      </c>
      <c r="KG113">
        <v>50</v>
      </c>
      <c r="KH113" t="str">
        <f t="shared" si="275"/>
        <v>FALSE</v>
      </c>
      <c r="KI113">
        <f>ROUND(MARGIN!$J29,0)</f>
        <v>7</v>
      </c>
      <c r="KJ113">
        <f t="shared" si="276"/>
        <v>5</v>
      </c>
      <c r="KK113">
        <f t="shared" si="277"/>
        <v>7</v>
      </c>
      <c r="KL113" s="139">
        <f>KK113*10000*MARGIN!$G29/MARGIN!$D29</f>
        <v>78569.030351866779</v>
      </c>
      <c r="KM113" s="139"/>
      <c r="KN113" s="200">
        <f t="shared" si="278"/>
        <v>0</v>
      </c>
      <c r="KO113" s="200"/>
      <c r="KP113" s="200"/>
      <c r="KQ113" s="200">
        <f t="shared" si="254"/>
        <v>0</v>
      </c>
      <c r="KR113" s="200">
        <f t="shared" si="279"/>
        <v>0</v>
      </c>
      <c r="KT113">
        <f t="shared" si="256"/>
        <v>0</v>
      </c>
      <c r="KV113">
        <v>-1</v>
      </c>
      <c r="KX113">
        <v>-1</v>
      </c>
      <c r="LA113">
        <f t="shared" si="280"/>
        <v>1</v>
      </c>
      <c r="LC113">
        <f t="shared" si="281"/>
        <v>0</v>
      </c>
      <c r="LF113" s="117" t="s">
        <v>1189</v>
      </c>
      <c r="LG113">
        <v>50</v>
      </c>
      <c r="LH113" t="str">
        <f t="shared" si="282"/>
        <v>FALSE</v>
      </c>
      <c r="LI113">
        <f>ROUND(MARGIN!$J29,0)</f>
        <v>7</v>
      </c>
      <c r="LJ113">
        <f t="shared" si="283"/>
        <v>5</v>
      </c>
      <c r="LK113">
        <f t="shared" si="284"/>
        <v>7</v>
      </c>
      <c r="LL113" s="139">
        <f>LK113*10000*MARGIN!$G29/MARGIN!$D29</f>
        <v>78569.030351866779</v>
      </c>
      <c r="LM113" s="139"/>
      <c r="LN113" s="200">
        <f t="shared" si="285"/>
        <v>0</v>
      </c>
      <c r="LO113" s="200"/>
      <c r="LP113" s="200"/>
      <c r="LQ113" s="200">
        <f t="shared" si="260"/>
        <v>0</v>
      </c>
      <c r="LR113" s="200">
        <f t="shared" si="286"/>
        <v>0</v>
      </c>
    </row>
    <row r="114" spans="1:330" x14ac:dyDescent="0.25">
      <c r="A114" t="s">
        <v>1173</v>
      </c>
      <c r="B114" s="167" t="s">
        <v>18</v>
      </c>
      <c r="D114" s="117" t="s">
        <v>788</v>
      </c>
      <c r="E114">
        <v>50</v>
      </c>
      <c r="F114" t="e">
        <f>IF(#REF!="","FALSE","TRUE")</f>
        <v>#REF!</v>
      </c>
      <c r="G114">
        <f>ROUND(MARGIN!$J23,0)</f>
        <v>5</v>
      </c>
      <c r="I114" t="e">
        <f>-#REF!+J114</f>
        <v>#REF!</v>
      </c>
      <c r="J114">
        <v>-1</v>
      </c>
      <c r="K114" s="117" t="s">
        <v>788</v>
      </c>
      <c r="L114">
        <v>50</v>
      </c>
      <c r="M114" t="str">
        <f t="shared" si="216"/>
        <v>TRUE</v>
      </c>
      <c r="N114">
        <f>ROUND(MARGIN!$J23,0)</f>
        <v>5</v>
      </c>
      <c r="P114">
        <f t="shared" si="217"/>
        <v>2</v>
      </c>
      <c r="Q114">
        <v>1</v>
      </c>
      <c r="T114" s="117" t="s">
        <v>788</v>
      </c>
      <c r="U114">
        <v>50</v>
      </c>
      <c r="V114" t="str">
        <f t="shared" si="218"/>
        <v>TRUE</v>
      </c>
      <c r="W114">
        <f>ROUND(MARGIN!$J23,0)</f>
        <v>5</v>
      </c>
      <c r="Z114">
        <f t="shared" si="219"/>
        <v>0</v>
      </c>
      <c r="AA114">
        <v>1</v>
      </c>
      <c r="AD114" s="117" t="s">
        <v>962</v>
      </c>
      <c r="AE114">
        <v>50</v>
      </c>
      <c r="AF114" t="str">
        <f t="shared" si="220"/>
        <v>TRUE</v>
      </c>
      <c r="AG114">
        <f>ROUND(MARGIN!$J23,0)</f>
        <v>5</v>
      </c>
      <c r="AH114">
        <f t="shared" si="221"/>
        <v>5</v>
      </c>
      <c r="AK114">
        <f t="shared" si="222"/>
        <v>-2</v>
      </c>
      <c r="AL114">
        <v>-1</v>
      </c>
      <c r="AO114" s="117" t="s">
        <v>962</v>
      </c>
      <c r="AP114">
        <v>50</v>
      </c>
      <c r="AQ114" t="str">
        <f t="shared" si="223"/>
        <v>TRUE</v>
      </c>
      <c r="AR114">
        <f>ROUND(MARGIN!$J23,0)</f>
        <v>5</v>
      </c>
      <c r="AS114">
        <f t="shared" si="224"/>
        <v>5</v>
      </c>
      <c r="AV114">
        <f t="shared" si="225"/>
        <v>0</v>
      </c>
      <c r="AW114">
        <v>-1</v>
      </c>
      <c r="AZ114" s="117" t="s">
        <v>962</v>
      </c>
      <c r="BA114">
        <v>50</v>
      </c>
      <c r="BB114" t="str">
        <f t="shared" si="226"/>
        <v>TRUE</v>
      </c>
      <c r="BC114">
        <f>ROUND(MARGIN!$J23,0)</f>
        <v>5</v>
      </c>
      <c r="BD114">
        <f t="shared" si="227"/>
        <v>5</v>
      </c>
      <c r="BG114">
        <f t="shared" si="228"/>
        <v>1</v>
      </c>
      <c r="BL114" s="117" t="s">
        <v>962</v>
      </c>
      <c r="BM114">
        <v>50</v>
      </c>
      <c r="BN114" t="str">
        <f t="shared" si="229"/>
        <v>FALSE</v>
      </c>
      <c r="BO114">
        <f>ROUND(MARGIN!$J23,0)</f>
        <v>5</v>
      </c>
      <c r="BP114">
        <f t="shared" si="230"/>
        <v>5</v>
      </c>
      <c r="BT114">
        <f t="shared" si="231"/>
        <v>-1</v>
      </c>
      <c r="BU114">
        <v>-1</v>
      </c>
      <c r="BV114">
        <v>-1</v>
      </c>
      <c r="BW114">
        <v>1</v>
      </c>
      <c r="BX114">
        <f t="shared" si="232"/>
        <v>0</v>
      </c>
      <c r="BY114">
        <f t="shared" si="233"/>
        <v>0</v>
      </c>
      <c r="BZ114" s="187">
        <v>4.3651512407199998E-3</v>
      </c>
      <c r="CA114" s="117" t="s">
        <v>962</v>
      </c>
      <c r="CB114">
        <v>50</v>
      </c>
      <c r="CC114" t="str">
        <f t="shared" si="234"/>
        <v>TRUE</v>
      </c>
      <c r="CD114">
        <f>ROUND(MARGIN!$J30,0)</f>
        <v>7</v>
      </c>
      <c r="CE114">
        <f t="shared" si="235"/>
        <v>5</v>
      </c>
      <c r="CF114">
        <f t="shared" si="262"/>
        <v>7</v>
      </c>
      <c r="CG114" s="139">
        <f>CF114*10000*MARGIN!$G30/MARGIN!$D30</f>
        <v>78572.70192676429</v>
      </c>
      <c r="CH114" s="145">
        <f t="shared" si="236"/>
        <v>-342.98172730233784</v>
      </c>
      <c r="CI114" s="145">
        <f t="shared" si="237"/>
        <v>-342.98172730233784</v>
      </c>
      <c r="CK114">
        <f t="shared" si="238"/>
        <v>2</v>
      </c>
      <c r="CL114">
        <v>1</v>
      </c>
      <c r="CM114">
        <v>-1</v>
      </c>
      <c r="CN114">
        <v>-1</v>
      </c>
      <c r="CO114">
        <f t="shared" si="239"/>
        <v>0</v>
      </c>
      <c r="CP114">
        <f t="shared" si="240"/>
        <v>1</v>
      </c>
      <c r="CQ114">
        <v>-6.4832013850099996E-3</v>
      </c>
      <c r="CR114" s="117" t="s">
        <v>1189</v>
      </c>
      <c r="CS114">
        <v>50</v>
      </c>
      <c r="CT114" t="str">
        <f t="shared" si="241"/>
        <v>TRUE</v>
      </c>
      <c r="CU114">
        <f>ROUND(MARGIN!$J30,0)</f>
        <v>7</v>
      </c>
      <c r="CV114">
        <f t="shared" si="263"/>
        <v>5</v>
      </c>
      <c r="CW114">
        <f t="shared" si="264"/>
        <v>7</v>
      </c>
      <c r="CX114" s="139">
        <f>CW114*10000*MARGIN!$G30/MARGIN!$D30</f>
        <v>78572.70192676429</v>
      </c>
      <c r="CY114" s="200">
        <f t="shared" si="242"/>
        <v>-509.40264995557612</v>
      </c>
      <c r="CZ114" s="200">
        <f t="shared" si="243"/>
        <v>509.40264995557612</v>
      </c>
      <c r="DB114">
        <f t="shared" si="244"/>
        <v>-2</v>
      </c>
      <c r="DC114">
        <v>-1</v>
      </c>
      <c r="DD114">
        <v>-1</v>
      </c>
      <c r="DE114">
        <v>-1</v>
      </c>
      <c r="DF114">
        <f t="shared" si="245"/>
        <v>1</v>
      </c>
      <c r="DG114">
        <f t="shared" si="246"/>
        <v>1</v>
      </c>
      <c r="DH114">
        <v>-5.1641360282400003E-3</v>
      </c>
      <c r="DI114" s="117" t="s">
        <v>1189</v>
      </c>
      <c r="DJ114">
        <v>50</v>
      </c>
      <c r="DK114" t="str">
        <f t="shared" si="247"/>
        <v>TRUE</v>
      </c>
      <c r="DL114">
        <f>ROUND(MARGIN!$J30,0)</f>
        <v>7</v>
      </c>
      <c r="DM114">
        <f t="shared" si="265"/>
        <v>9</v>
      </c>
      <c r="DN114">
        <f t="shared" si="266"/>
        <v>7</v>
      </c>
      <c r="DO114" s="139">
        <f>DN114*10000*MARGIN!$G30/MARGIN!$D30</f>
        <v>78572.70192676429</v>
      </c>
      <c r="DP114" s="200">
        <f t="shared" si="248"/>
        <v>405.76012085616594</v>
      </c>
      <c r="DQ114" s="200">
        <f t="shared" si="249"/>
        <v>405.76012085616594</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f t="shared" si="250"/>
        <v>0</v>
      </c>
      <c r="JV114">
        <v>-1</v>
      </c>
      <c r="JX114">
        <v>-1</v>
      </c>
      <c r="KA114">
        <f t="shared" si="273"/>
        <v>1</v>
      </c>
      <c r="KC114">
        <f t="shared" si="274"/>
        <v>0</v>
      </c>
      <c r="KF114" s="117" t="s">
        <v>1189</v>
      </c>
      <c r="KG114">
        <v>50</v>
      </c>
      <c r="KH114" t="str">
        <f t="shared" si="275"/>
        <v>FALSE</v>
      </c>
      <c r="KI114">
        <f>ROUND(MARGIN!$J30,0)</f>
        <v>7</v>
      </c>
      <c r="KJ114">
        <f t="shared" si="276"/>
        <v>5</v>
      </c>
      <c r="KK114">
        <f t="shared" si="277"/>
        <v>7</v>
      </c>
      <c r="KL114" s="139">
        <f>KK114*10000*MARGIN!$G30/MARGIN!$D30</f>
        <v>78572.70192676429</v>
      </c>
      <c r="KM114" s="139"/>
      <c r="KN114" s="200">
        <f t="shared" si="278"/>
        <v>0</v>
      </c>
      <c r="KO114" s="200"/>
      <c r="KP114" s="200"/>
      <c r="KQ114" s="200">
        <f t="shared" si="254"/>
        <v>0</v>
      </c>
      <c r="KR114" s="200">
        <f t="shared" si="279"/>
        <v>0</v>
      </c>
      <c r="KT114">
        <f t="shared" si="256"/>
        <v>0</v>
      </c>
      <c r="KV114">
        <v>-1</v>
      </c>
      <c r="KX114">
        <v>-1</v>
      </c>
      <c r="LA114">
        <f t="shared" si="280"/>
        <v>1</v>
      </c>
      <c r="LC114">
        <f t="shared" si="281"/>
        <v>0</v>
      </c>
      <c r="LF114" s="117" t="s">
        <v>1189</v>
      </c>
      <c r="LG114">
        <v>50</v>
      </c>
      <c r="LH114" t="str">
        <f t="shared" si="282"/>
        <v>FALSE</v>
      </c>
      <c r="LI114">
        <f>ROUND(MARGIN!$J30,0)</f>
        <v>7</v>
      </c>
      <c r="LJ114">
        <f t="shared" si="283"/>
        <v>5</v>
      </c>
      <c r="LK114">
        <f t="shared" si="284"/>
        <v>7</v>
      </c>
      <c r="LL114" s="139">
        <f>LK114*10000*MARGIN!$G30/MARGIN!$D30</f>
        <v>78572.70192676429</v>
      </c>
      <c r="LM114" s="139"/>
      <c r="LN114" s="200">
        <f t="shared" si="285"/>
        <v>0</v>
      </c>
      <c r="LO114" s="200"/>
      <c r="LP114" s="200"/>
      <c r="LQ114" s="200">
        <f t="shared" si="260"/>
        <v>0</v>
      </c>
      <c r="LR114" s="200">
        <f t="shared" si="286"/>
        <v>0</v>
      </c>
    </row>
    <row r="115" spans="1:330" x14ac:dyDescent="0.25">
      <c r="A115" t="s">
        <v>1174</v>
      </c>
      <c r="B115" s="167" t="s">
        <v>19</v>
      </c>
      <c r="D115" s="117" t="s">
        <v>788</v>
      </c>
      <c r="E115">
        <v>50</v>
      </c>
      <c r="F115" t="e">
        <f>IF(#REF!="","FALSE","TRUE")</f>
        <v>#REF!</v>
      </c>
      <c r="G115">
        <f>ROUND(MARGIN!$J24,0)</f>
        <v>5</v>
      </c>
      <c r="I115" t="e">
        <f>-#REF!+J115</f>
        <v>#REF!</v>
      </c>
      <c r="J115">
        <v>-1</v>
      </c>
      <c r="K115" s="117" t="s">
        <v>788</v>
      </c>
      <c r="L115">
        <v>50</v>
      </c>
      <c r="M115" t="str">
        <f t="shared" si="216"/>
        <v>TRUE</v>
      </c>
      <c r="N115">
        <f>ROUND(MARGIN!$J24,0)</f>
        <v>5</v>
      </c>
      <c r="P115">
        <f t="shared" si="217"/>
        <v>0</v>
      </c>
      <c r="Q115">
        <v>-1</v>
      </c>
      <c r="S115" t="str">
        <f>FORECAST!B52</f>
        <v>High: Mar or Dec/Jan // Low: Aug</v>
      </c>
      <c r="T115" s="117" t="s">
        <v>788</v>
      </c>
      <c r="U115">
        <v>50</v>
      </c>
      <c r="V115" t="str">
        <f t="shared" si="218"/>
        <v>TRUE</v>
      </c>
      <c r="W115">
        <f>ROUND(MARGIN!$J24,0)</f>
        <v>5</v>
      </c>
      <c r="Z115">
        <f t="shared" si="219"/>
        <v>0</v>
      </c>
      <c r="AA115">
        <v>-1</v>
      </c>
      <c r="AB115">
        <v>-1</v>
      </c>
      <c r="AC115" t="s">
        <v>964</v>
      </c>
      <c r="AD115" s="117" t="s">
        <v>962</v>
      </c>
      <c r="AE115">
        <v>50</v>
      </c>
      <c r="AF115" t="str">
        <f t="shared" si="220"/>
        <v>TRUE</v>
      </c>
      <c r="AG115">
        <f>ROUND(MARGIN!$J24,0)</f>
        <v>5</v>
      </c>
      <c r="AH115">
        <f t="shared" si="221"/>
        <v>6</v>
      </c>
      <c r="AK115">
        <f t="shared" si="222"/>
        <v>0</v>
      </c>
      <c r="AL115">
        <v>-1</v>
      </c>
      <c r="AM115">
        <v>-1</v>
      </c>
      <c r="AN115" t="s">
        <v>964</v>
      </c>
      <c r="AO115" s="117" t="s">
        <v>1108</v>
      </c>
      <c r="AP115">
        <v>50</v>
      </c>
      <c r="AQ115" t="str">
        <f t="shared" si="223"/>
        <v>TRUE</v>
      </c>
      <c r="AR115">
        <f>ROUND(MARGIN!$J24,0)</f>
        <v>5</v>
      </c>
      <c r="AS115">
        <f t="shared" si="224"/>
        <v>6</v>
      </c>
      <c r="AV115">
        <f t="shared" si="225"/>
        <v>0</v>
      </c>
      <c r="AW115">
        <v>-1</v>
      </c>
      <c r="AY115" t="s">
        <v>964</v>
      </c>
      <c r="AZ115" s="117" t="s">
        <v>962</v>
      </c>
      <c r="BA115">
        <v>50</v>
      </c>
      <c r="BB115" t="str">
        <f t="shared" si="226"/>
        <v>TRUE</v>
      </c>
      <c r="BC115">
        <f>ROUND(MARGIN!$J24,0)</f>
        <v>5</v>
      </c>
      <c r="BD115">
        <f t="shared" si="227"/>
        <v>5</v>
      </c>
      <c r="BG115">
        <f t="shared" si="228"/>
        <v>1</v>
      </c>
      <c r="BK115" t="s">
        <v>964</v>
      </c>
      <c r="BL115" s="117" t="s">
        <v>962</v>
      </c>
      <c r="BM115">
        <v>50</v>
      </c>
      <c r="BN115" t="str">
        <f t="shared" si="229"/>
        <v>FALSE</v>
      </c>
      <c r="BO115">
        <f>ROUND(MARGIN!$J24,0)</f>
        <v>5</v>
      </c>
      <c r="BP115">
        <f t="shared" si="230"/>
        <v>5</v>
      </c>
      <c r="BT115">
        <f t="shared" si="231"/>
        <v>-1</v>
      </c>
      <c r="BU115">
        <v>-1</v>
      </c>
      <c r="BV115">
        <v>-1</v>
      </c>
      <c r="BW115">
        <v>1</v>
      </c>
      <c r="BX115">
        <f t="shared" si="232"/>
        <v>0</v>
      </c>
      <c r="BY115">
        <f t="shared" si="233"/>
        <v>0</v>
      </c>
      <c r="BZ115" s="187">
        <v>1.30523646901E-2</v>
      </c>
      <c r="CA115" s="117" t="s">
        <v>962</v>
      </c>
      <c r="CB115">
        <v>50</v>
      </c>
      <c r="CC115" t="str">
        <f t="shared" si="234"/>
        <v>TRUE</v>
      </c>
      <c r="CD115">
        <f>ROUND(MARGIN!$J31,0)</f>
        <v>7</v>
      </c>
      <c r="CE115">
        <f t="shared" si="235"/>
        <v>5</v>
      </c>
      <c r="CF115">
        <f t="shared" si="262"/>
        <v>7</v>
      </c>
      <c r="CG115" s="139">
        <f>CF115*10000*MARGIN!$G31/MARGIN!$D31</f>
        <v>78541.589587999988</v>
      </c>
      <c r="CH115" s="145">
        <f t="shared" si="236"/>
        <v>-1025.1534706427369</v>
      </c>
      <c r="CI115" s="145">
        <f t="shared" si="237"/>
        <v>-1025.1534706427369</v>
      </c>
      <c r="CK115">
        <f t="shared" si="238"/>
        <v>2</v>
      </c>
      <c r="CL115">
        <v>1</v>
      </c>
      <c r="CM115">
        <v>-1</v>
      </c>
      <c r="CN115">
        <v>1</v>
      </c>
      <c r="CO115">
        <f t="shared" si="239"/>
        <v>1</v>
      </c>
      <c r="CP115">
        <f t="shared" si="240"/>
        <v>0</v>
      </c>
      <c r="CQ115">
        <v>3.8563201511900001E-3</v>
      </c>
      <c r="CR115" s="117" t="s">
        <v>1189</v>
      </c>
      <c r="CS115">
        <v>50</v>
      </c>
      <c r="CT115" t="str">
        <f t="shared" si="241"/>
        <v>TRUE</v>
      </c>
      <c r="CU115">
        <f>ROUND(MARGIN!$J31,0)</f>
        <v>7</v>
      </c>
      <c r="CV115">
        <f t="shared" si="263"/>
        <v>5</v>
      </c>
      <c r="CW115">
        <f t="shared" si="264"/>
        <v>7</v>
      </c>
      <c r="CX115" s="139">
        <f>CW115*10000*MARGIN!$G31/MARGIN!$D31</f>
        <v>78541.589587999988</v>
      </c>
      <c r="CY115" s="200">
        <f t="shared" si="242"/>
        <v>302.88151463469904</v>
      </c>
      <c r="CZ115" s="200">
        <f t="shared" si="243"/>
        <v>-302.88151463469904</v>
      </c>
      <c r="DB115">
        <f t="shared" si="244"/>
        <v>-2</v>
      </c>
      <c r="DC115">
        <v>-1</v>
      </c>
      <c r="DD115">
        <v>-1</v>
      </c>
      <c r="DE115">
        <v>-1</v>
      </c>
      <c r="DF115">
        <f t="shared" si="245"/>
        <v>1</v>
      </c>
      <c r="DG115">
        <f t="shared" si="246"/>
        <v>1</v>
      </c>
      <c r="DH115">
        <v>-7.0088405520599998E-3</v>
      </c>
      <c r="DI115" s="117" t="s">
        <v>1189</v>
      </c>
      <c r="DJ115">
        <v>50</v>
      </c>
      <c r="DK115" t="str">
        <f t="shared" si="247"/>
        <v>TRUE</v>
      </c>
      <c r="DL115">
        <f>ROUND(MARGIN!$J31,0)</f>
        <v>7</v>
      </c>
      <c r="DM115">
        <f t="shared" si="265"/>
        <v>9</v>
      </c>
      <c r="DN115">
        <f t="shared" si="266"/>
        <v>7</v>
      </c>
      <c r="DO115" s="139">
        <f>DN115*10000*MARGIN!$G31/MARGIN!$D31</f>
        <v>78541.589587999988</v>
      </c>
      <c r="DP115" s="200">
        <f t="shared" si="248"/>
        <v>550.48547812762774</v>
      </c>
      <c r="DQ115" s="200">
        <f t="shared" si="249"/>
        <v>550.48547812762774</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f t="shared" si="250"/>
        <v>0</v>
      </c>
      <c r="JV115">
        <v>-1</v>
      </c>
      <c r="JX115">
        <v>-1</v>
      </c>
      <c r="KA115">
        <f t="shared" si="273"/>
        <v>1</v>
      </c>
      <c r="KC115">
        <f t="shared" si="274"/>
        <v>0</v>
      </c>
      <c r="KF115" s="117" t="s">
        <v>1189</v>
      </c>
      <c r="KG115">
        <v>50</v>
      </c>
      <c r="KH115" t="str">
        <f t="shared" si="275"/>
        <v>FALSE</v>
      </c>
      <c r="KI115">
        <f>ROUND(MARGIN!$J31,0)</f>
        <v>7</v>
      </c>
      <c r="KJ115">
        <f t="shared" si="276"/>
        <v>5</v>
      </c>
      <c r="KK115">
        <f t="shared" si="277"/>
        <v>7</v>
      </c>
      <c r="KL115" s="139">
        <f>KK115*10000*MARGIN!$G31/MARGIN!$D31</f>
        <v>78541.589587999988</v>
      </c>
      <c r="KM115" s="139"/>
      <c r="KN115" s="200">
        <f t="shared" si="278"/>
        <v>0</v>
      </c>
      <c r="KO115" s="200"/>
      <c r="KP115" s="200"/>
      <c r="KQ115" s="200">
        <f t="shared" si="254"/>
        <v>0</v>
      </c>
      <c r="KR115" s="200">
        <f t="shared" si="279"/>
        <v>0</v>
      </c>
      <c r="KT115">
        <f t="shared" si="256"/>
        <v>0</v>
      </c>
      <c r="KV115">
        <v>-1</v>
      </c>
      <c r="KX115">
        <v>-1</v>
      </c>
      <c r="LA115">
        <f t="shared" si="280"/>
        <v>1</v>
      </c>
      <c r="LC115">
        <f t="shared" si="281"/>
        <v>0</v>
      </c>
      <c r="LF115" s="117" t="s">
        <v>1189</v>
      </c>
      <c r="LG115">
        <v>50</v>
      </c>
      <c r="LH115" t="str">
        <f t="shared" si="282"/>
        <v>FALSE</v>
      </c>
      <c r="LI115">
        <f>ROUND(MARGIN!$J31,0)</f>
        <v>7</v>
      </c>
      <c r="LJ115">
        <f t="shared" si="283"/>
        <v>5</v>
      </c>
      <c r="LK115">
        <f t="shared" si="284"/>
        <v>7</v>
      </c>
      <c r="LL115" s="139">
        <f>LK115*10000*MARGIN!$G31/MARGIN!$D31</f>
        <v>78541.589587999988</v>
      </c>
      <c r="LM115" s="139"/>
      <c r="LN115" s="200">
        <f t="shared" si="285"/>
        <v>0</v>
      </c>
      <c r="LO115" s="200"/>
      <c r="LP115" s="200"/>
      <c r="LQ115" s="200">
        <f t="shared" si="260"/>
        <v>0</v>
      </c>
      <c r="LR115" s="200">
        <f t="shared" si="286"/>
        <v>0</v>
      </c>
    </row>
    <row r="116" spans="1:330" x14ac:dyDescent="0.25">
      <c r="A116" t="s">
        <v>1176</v>
      </c>
      <c r="B116" s="167" t="s">
        <v>10</v>
      </c>
      <c r="D116" s="116" t="s">
        <v>788</v>
      </c>
      <c r="E116">
        <v>50</v>
      </c>
      <c r="F116" t="e">
        <f>IF(#REF!="","FALSE","TRUE")</f>
        <v>#REF!</v>
      </c>
      <c r="G116">
        <f>ROUND(MARGIN!$J27,0)</f>
        <v>7</v>
      </c>
      <c r="I116" t="e">
        <f>-#REF!+J116</f>
        <v>#REF!</v>
      </c>
      <c r="J116">
        <v>1</v>
      </c>
      <c r="K116" s="116" t="s">
        <v>788</v>
      </c>
      <c r="L116">
        <v>50</v>
      </c>
      <c r="M116" t="str">
        <f t="shared" si="216"/>
        <v>TRUE</v>
      </c>
      <c r="N116">
        <f>ROUND(MARGIN!$J27,0)</f>
        <v>7</v>
      </c>
      <c r="O116">
        <v>-9</v>
      </c>
      <c r="P116">
        <f t="shared" si="217"/>
        <v>-2</v>
      </c>
      <c r="Q116">
        <v>-1</v>
      </c>
      <c r="S116" t="str">
        <f>FORECAST!B50</f>
        <v>High: Oct or Dec// Low: June or Sept</v>
      </c>
      <c r="T116" s="117" t="s">
        <v>788</v>
      </c>
      <c r="U116">
        <v>50</v>
      </c>
      <c r="V116" t="str">
        <f t="shared" si="218"/>
        <v>TRUE</v>
      </c>
      <c r="W116">
        <f>ROUND(MARGIN!$J27,0)</f>
        <v>7</v>
      </c>
      <c r="Z116">
        <f t="shared" si="219"/>
        <v>0</v>
      </c>
      <c r="AA116">
        <v>-1</v>
      </c>
      <c r="AB116">
        <v>-1</v>
      </c>
      <c r="AC116" t="s">
        <v>955</v>
      </c>
      <c r="AD116" s="117" t="s">
        <v>32</v>
      </c>
      <c r="AE116">
        <v>50</v>
      </c>
      <c r="AF116" t="str">
        <f t="shared" si="220"/>
        <v>TRUE</v>
      </c>
      <c r="AG116">
        <f>ROUND(MARGIN!$J27,0)</f>
        <v>7</v>
      </c>
      <c r="AH116">
        <f t="shared" si="221"/>
        <v>9</v>
      </c>
      <c r="AK116">
        <f t="shared" si="222"/>
        <v>0</v>
      </c>
      <c r="AL116">
        <v>-1</v>
      </c>
      <c r="AM116">
        <v>-1</v>
      </c>
      <c r="AN116" t="s">
        <v>955</v>
      </c>
      <c r="AO116" s="117" t="s">
        <v>32</v>
      </c>
      <c r="AP116">
        <v>50</v>
      </c>
      <c r="AQ116" t="str">
        <f t="shared" si="223"/>
        <v>TRUE</v>
      </c>
      <c r="AR116">
        <f>ROUND(MARGIN!$J27,0)</f>
        <v>7</v>
      </c>
      <c r="AS116">
        <f t="shared" si="224"/>
        <v>9</v>
      </c>
      <c r="AV116">
        <f t="shared" si="225"/>
        <v>0</v>
      </c>
      <c r="AW116">
        <v>-1</v>
      </c>
      <c r="AY116" t="s">
        <v>955</v>
      </c>
      <c r="AZ116" s="117" t="s">
        <v>32</v>
      </c>
      <c r="BA116">
        <v>50</v>
      </c>
      <c r="BB116" t="str">
        <f t="shared" si="226"/>
        <v>TRUE</v>
      </c>
      <c r="BC116">
        <f>ROUND(MARGIN!$J27,0)</f>
        <v>7</v>
      </c>
      <c r="BD116">
        <f t="shared" si="227"/>
        <v>7</v>
      </c>
      <c r="BG116">
        <f t="shared" si="228"/>
        <v>1</v>
      </c>
      <c r="BK116" t="s">
        <v>955</v>
      </c>
      <c r="BL116" s="117" t="s">
        <v>32</v>
      </c>
      <c r="BM116">
        <v>50</v>
      </c>
      <c r="BN116" t="str">
        <f t="shared" si="229"/>
        <v>FALSE</v>
      </c>
      <c r="BO116">
        <f>ROUND(MARGIN!$J27,0)</f>
        <v>7</v>
      </c>
      <c r="BP116">
        <f t="shared" si="230"/>
        <v>7</v>
      </c>
      <c r="BT116">
        <f t="shared" si="231"/>
        <v>1</v>
      </c>
      <c r="BU116">
        <v>1</v>
      </c>
      <c r="BV116">
        <v>1</v>
      </c>
      <c r="BW116">
        <v>1</v>
      </c>
      <c r="BX116">
        <f t="shared" si="232"/>
        <v>1</v>
      </c>
      <c r="BY116">
        <f t="shared" si="233"/>
        <v>1</v>
      </c>
      <c r="BZ116" s="187">
        <v>1.9354433672100001E-2</v>
      </c>
      <c r="CA116" s="117" t="s">
        <v>32</v>
      </c>
      <c r="CB116">
        <v>50</v>
      </c>
      <c r="CC116" t="str">
        <f t="shared" si="234"/>
        <v>TRUE</v>
      </c>
      <c r="CD116">
        <f>ROUND(MARGIN!$J32,0)</f>
        <v>7</v>
      </c>
      <c r="CE116">
        <f t="shared" si="235"/>
        <v>9</v>
      </c>
      <c r="CF116">
        <f t="shared" si="262"/>
        <v>7</v>
      </c>
      <c r="CG116" s="139">
        <f>CF116*10000*MARGIN!$G32/MARGIN!$D32</f>
        <v>78568.7</v>
      </c>
      <c r="CH116" s="145">
        <f t="shared" si="236"/>
        <v>1520.6526928531234</v>
      </c>
      <c r="CI116" s="145">
        <f t="shared" si="237"/>
        <v>1520.6526928531234</v>
      </c>
      <c r="CK116">
        <f t="shared" si="238"/>
        <v>0</v>
      </c>
      <c r="CL116">
        <v>1</v>
      </c>
      <c r="CM116">
        <v>1</v>
      </c>
      <c r="CN116">
        <v>-1</v>
      </c>
      <c r="CO116">
        <f t="shared" si="239"/>
        <v>0</v>
      </c>
      <c r="CP116">
        <f t="shared" si="240"/>
        <v>0</v>
      </c>
      <c r="CQ116">
        <v>-1.1437922873200001E-3</v>
      </c>
      <c r="CR116" s="117" t="s">
        <v>1189</v>
      </c>
      <c r="CS116">
        <v>50</v>
      </c>
      <c r="CT116" t="str">
        <f t="shared" si="241"/>
        <v>TRUE</v>
      </c>
      <c r="CU116">
        <f>ROUND(MARGIN!$J32,0)</f>
        <v>7</v>
      </c>
      <c r="CV116">
        <f t="shared" si="263"/>
        <v>9</v>
      </c>
      <c r="CW116">
        <f t="shared" si="264"/>
        <v>7</v>
      </c>
      <c r="CX116" s="139">
        <f>CW116*10000*MARGIN!$G32/MARGIN!$D32</f>
        <v>78568.7</v>
      </c>
      <c r="CY116" s="200">
        <f t="shared" si="242"/>
        <v>-89.866273084758888</v>
      </c>
      <c r="CZ116" s="200">
        <f t="shared" si="243"/>
        <v>-89.866273084758888</v>
      </c>
      <c r="DB116">
        <f t="shared" si="244"/>
        <v>-2</v>
      </c>
      <c r="DC116">
        <v>-1</v>
      </c>
      <c r="DD116">
        <v>1</v>
      </c>
      <c r="DE116">
        <v>1</v>
      </c>
      <c r="DF116">
        <f t="shared" si="245"/>
        <v>0</v>
      </c>
      <c r="DG116">
        <f t="shared" si="246"/>
        <v>1</v>
      </c>
      <c r="DH116">
        <v>4.1399843209100003E-4</v>
      </c>
      <c r="DI116" s="117" t="s">
        <v>1189</v>
      </c>
      <c r="DJ116">
        <v>50</v>
      </c>
      <c r="DK116" t="str">
        <f t="shared" si="247"/>
        <v>TRUE</v>
      </c>
      <c r="DL116">
        <f>ROUND(MARGIN!$J32,0)</f>
        <v>7</v>
      </c>
      <c r="DM116">
        <f t="shared" si="265"/>
        <v>5</v>
      </c>
      <c r="DN116">
        <f t="shared" si="266"/>
        <v>7</v>
      </c>
      <c r="DO116" s="139">
        <f>DN116*10000*MARGIN!$G32/MARGIN!$D32</f>
        <v>78568.7</v>
      </c>
      <c r="DP116" s="200">
        <f t="shared" si="248"/>
        <v>-32.52731861142815</v>
      </c>
      <c r="DQ116" s="200">
        <f t="shared" si="249"/>
        <v>32.52731861142815</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f t="shared" si="250"/>
        <v>0</v>
      </c>
      <c r="JV116">
        <v>-1</v>
      </c>
      <c r="JX116">
        <v>-1</v>
      </c>
      <c r="KA116">
        <f t="shared" si="273"/>
        <v>1</v>
      </c>
      <c r="KC116">
        <f t="shared" si="274"/>
        <v>0</v>
      </c>
      <c r="KF116" s="117" t="s">
        <v>1189</v>
      </c>
      <c r="KG116">
        <v>50</v>
      </c>
      <c r="KH116" t="str">
        <f t="shared" si="275"/>
        <v>FALSE</v>
      </c>
      <c r="KI116">
        <f>ROUND(MARGIN!$J32,0)</f>
        <v>7</v>
      </c>
      <c r="KJ116">
        <f t="shared" si="276"/>
        <v>5</v>
      </c>
      <c r="KK116">
        <f t="shared" si="277"/>
        <v>7</v>
      </c>
      <c r="KL116" s="139">
        <f>KK116*10000*MARGIN!$G32/MARGIN!$D32</f>
        <v>78568.7</v>
      </c>
      <c r="KM116" s="139"/>
      <c r="KN116" s="200">
        <f t="shared" si="278"/>
        <v>0</v>
      </c>
      <c r="KO116" s="200"/>
      <c r="KP116" s="200"/>
      <c r="KQ116" s="200">
        <f t="shared" si="254"/>
        <v>0</v>
      </c>
      <c r="KR116" s="200">
        <f t="shared" si="279"/>
        <v>0</v>
      </c>
      <c r="KT116">
        <f t="shared" si="256"/>
        <v>0</v>
      </c>
      <c r="KV116">
        <v>-1</v>
      </c>
      <c r="KX116">
        <v>-1</v>
      </c>
      <c r="LA116">
        <f t="shared" si="280"/>
        <v>1</v>
      </c>
      <c r="LC116">
        <f t="shared" si="281"/>
        <v>0</v>
      </c>
      <c r="LF116" s="117" t="s">
        <v>1189</v>
      </c>
      <c r="LG116">
        <v>50</v>
      </c>
      <c r="LH116" t="str">
        <f t="shared" si="282"/>
        <v>FALSE</v>
      </c>
      <c r="LI116">
        <f>ROUND(MARGIN!$J32,0)</f>
        <v>7</v>
      </c>
      <c r="LJ116">
        <f t="shared" si="283"/>
        <v>5</v>
      </c>
      <c r="LK116">
        <f t="shared" si="284"/>
        <v>7</v>
      </c>
      <c r="LL116" s="139">
        <f>LK116*10000*MARGIN!$G32/MARGIN!$D32</f>
        <v>78568.7</v>
      </c>
      <c r="LM116" s="139"/>
      <c r="LN116" s="200">
        <f t="shared" si="285"/>
        <v>0</v>
      </c>
      <c r="LO116" s="200"/>
      <c r="LP116" s="200"/>
      <c r="LQ116" s="200">
        <f t="shared" si="260"/>
        <v>0</v>
      </c>
      <c r="LR116" s="200">
        <f t="shared" si="286"/>
        <v>0</v>
      </c>
    </row>
    <row r="117" spans="1:330" x14ac:dyDescent="0.25">
      <c r="A117" s="186" t="s">
        <v>1210</v>
      </c>
      <c r="B117" s="167" t="s">
        <v>3</v>
      </c>
      <c r="D117" s="117" t="s">
        <v>788</v>
      </c>
      <c r="E117">
        <v>50</v>
      </c>
      <c r="F117" t="e">
        <f>IF(#REF!="","FALSE","TRUE")</f>
        <v>#REF!</v>
      </c>
      <c r="G117">
        <f>ROUND(MARGIN!$J19,0)</f>
        <v>10</v>
      </c>
      <c r="I117" t="e">
        <f>-#REF!+J117</f>
        <v>#REF!</v>
      </c>
      <c r="J117">
        <v>1</v>
      </c>
      <c r="K117" s="117" t="s">
        <v>788</v>
      </c>
      <c r="L117">
        <v>50</v>
      </c>
      <c r="M117" t="str">
        <f t="shared" si="216"/>
        <v>TRUE</v>
      </c>
      <c r="N117">
        <f>ROUND(MARGIN!$J19,0)</f>
        <v>10</v>
      </c>
      <c r="P117">
        <f t="shared" si="217"/>
        <v>-2</v>
      </c>
      <c r="Q117">
        <v>-1</v>
      </c>
      <c r="T117" s="117" t="s">
        <v>788</v>
      </c>
      <c r="U117">
        <v>50</v>
      </c>
      <c r="V117" t="str">
        <f t="shared" si="218"/>
        <v>TRUE</v>
      </c>
      <c r="W117">
        <f>ROUND(MARGIN!$J19,0)</f>
        <v>10</v>
      </c>
      <c r="Z117">
        <f t="shared" si="219"/>
        <v>2</v>
      </c>
      <c r="AA117">
        <v>1</v>
      </c>
      <c r="AD117" s="117" t="s">
        <v>962</v>
      </c>
      <c r="AE117">
        <v>50</v>
      </c>
      <c r="AF117" t="str">
        <f t="shared" si="220"/>
        <v>TRUE</v>
      </c>
      <c r="AG117">
        <f>ROUND(MARGIN!$J19,0)</f>
        <v>10</v>
      </c>
      <c r="AH117">
        <f t="shared" si="221"/>
        <v>10</v>
      </c>
      <c r="AK117">
        <f t="shared" si="222"/>
        <v>0</v>
      </c>
      <c r="AL117">
        <v>1</v>
      </c>
      <c r="AO117" s="117" t="s">
        <v>962</v>
      </c>
      <c r="AP117">
        <v>50</v>
      </c>
      <c r="AQ117" t="str">
        <f t="shared" si="223"/>
        <v>TRUE</v>
      </c>
      <c r="AR117">
        <f>ROUND(MARGIN!$J19,0)</f>
        <v>10</v>
      </c>
      <c r="AS117">
        <f t="shared" si="224"/>
        <v>10</v>
      </c>
      <c r="AV117">
        <f t="shared" si="225"/>
        <v>-2</v>
      </c>
      <c r="AW117">
        <v>-1</v>
      </c>
      <c r="AZ117" s="117" t="s">
        <v>962</v>
      </c>
      <c r="BA117">
        <v>50</v>
      </c>
      <c r="BB117" t="str">
        <f t="shared" si="226"/>
        <v>TRUE</v>
      </c>
      <c r="BC117">
        <f>ROUND(MARGIN!$J19,0)</f>
        <v>10</v>
      </c>
      <c r="BD117">
        <f t="shared" si="227"/>
        <v>10</v>
      </c>
      <c r="BG117">
        <f t="shared" si="228"/>
        <v>1</v>
      </c>
      <c r="BL117" s="117" t="s">
        <v>962</v>
      </c>
      <c r="BM117">
        <v>50</v>
      </c>
      <c r="BN117" t="str">
        <f t="shared" si="229"/>
        <v>FALSE</v>
      </c>
      <c r="BO117">
        <f>ROUND(MARGIN!$J19,0)</f>
        <v>10</v>
      </c>
      <c r="BP117">
        <f t="shared" si="230"/>
        <v>10</v>
      </c>
      <c r="BT117">
        <f t="shared" si="231"/>
        <v>-1</v>
      </c>
      <c r="BU117">
        <v>-1</v>
      </c>
      <c r="BV117">
        <v>-1</v>
      </c>
      <c r="BW117">
        <v>-1</v>
      </c>
      <c r="BX117">
        <f t="shared" si="232"/>
        <v>1</v>
      </c>
      <c r="BY117">
        <f t="shared" si="233"/>
        <v>1</v>
      </c>
      <c r="BZ117" s="187">
        <v>-1.0059926355599999E-2</v>
      </c>
      <c r="CA117" s="117" t="s">
        <v>962</v>
      </c>
      <c r="CB117">
        <v>50</v>
      </c>
      <c r="CC117" t="str">
        <f t="shared" si="234"/>
        <v>TRUE</v>
      </c>
      <c r="CD117">
        <f>ROUND(MARGIN!$J33,0)</f>
        <v>10</v>
      </c>
      <c r="CE117">
        <f t="shared" si="235"/>
        <v>13</v>
      </c>
      <c r="CF117">
        <f t="shared" si="262"/>
        <v>10</v>
      </c>
      <c r="CG117" s="139">
        <f>CF117*10000*MARGIN!$G33/MARGIN!$D33</f>
        <v>77102.758911783894</v>
      </c>
      <c r="CH117" s="145">
        <f t="shared" si="236"/>
        <v>775.64807646612758</v>
      </c>
      <c r="CI117" s="145">
        <f t="shared" si="237"/>
        <v>775.64807646612758</v>
      </c>
      <c r="CK117">
        <f t="shared" si="238"/>
        <v>0</v>
      </c>
      <c r="CL117">
        <v>-1</v>
      </c>
      <c r="CM117">
        <v>-1</v>
      </c>
      <c r="CN117">
        <v>1</v>
      </c>
      <c r="CO117">
        <f t="shared" si="239"/>
        <v>0</v>
      </c>
      <c r="CP117">
        <f t="shared" si="240"/>
        <v>0</v>
      </c>
      <c r="CQ117">
        <v>1.9655750856999998E-2</v>
      </c>
      <c r="CR117" s="117" t="s">
        <v>1189</v>
      </c>
      <c r="CS117">
        <v>50</v>
      </c>
      <c r="CT117" t="str">
        <f t="shared" si="241"/>
        <v>TRUE</v>
      </c>
      <c r="CU117">
        <f>ROUND(MARGIN!$J33,0)</f>
        <v>10</v>
      </c>
      <c r="CV117">
        <f t="shared" si="263"/>
        <v>13</v>
      </c>
      <c r="CW117">
        <f t="shared" si="264"/>
        <v>10</v>
      </c>
      <c r="CX117" s="139">
        <f>CW117*10000*MARGIN!$G33/MARGIN!$D33</f>
        <v>77102.758911783894</v>
      </c>
      <c r="CY117" s="200">
        <f t="shared" si="242"/>
        <v>-1515.5126195573605</v>
      </c>
      <c r="CZ117" s="200">
        <f t="shared" si="243"/>
        <v>-1515.5126195573605</v>
      </c>
      <c r="DB117">
        <f t="shared" si="244"/>
        <v>2</v>
      </c>
      <c r="DC117">
        <v>1</v>
      </c>
      <c r="DD117">
        <v>1</v>
      </c>
      <c r="DE117">
        <v>1</v>
      </c>
      <c r="DF117">
        <f t="shared" si="245"/>
        <v>1</v>
      </c>
      <c r="DG117">
        <f t="shared" si="246"/>
        <v>1</v>
      </c>
      <c r="DH117">
        <v>4.5778047995399997E-3</v>
      </c>
      <c r="DI117" s="117" t="s">
        <v>1189</v>
      </c>
      <c r="DJ117">
        <v>50</v>
      </c>
      <c r="DK117" t="str">
        <f t="shared" si="247"/>
        <v>TRUE</v>
      </c>
      <c r="DL117">
        <f>ROUND(MARGIN!$J33,0)</f>
        <v>10</v>
      </c>
      <c r="DM117">
        <f t="shared" si="265"/>
        <v>13</v>
      </c>
      <c r="DN117">
        <f t="shared" si="266"/>
        <v>10</v>
      </c>
      <c r="DO117" s="139">
        <f>DN117*10000*MARGIN!$G33/MARGIN!$D33</f>
        <v>77102.758911783894</v>
      </c>
      <c r="DP117" s="200">
        <f t="shared" si="248"/>
        <v>352.96137980413982</v>
      </c>
      <c r="DQ117" s="200">
        <f t="shared" si="249"/>
        <v>352.96137980413982</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f t="shared" si="250"/>
        <v>0</v>
      </c>
      <c r="JV117">
        <v>1</v>
      </c>
      <c r="JX117">
        <v>1</v>
      </c>
      <c r="KA117">
        <f t="shared" si="273"/>
        <v>1</v>
      </c>
      <c r="KC117">
        <f t="shared" si="274"/>
        <v>0</v>
      </c>
      <c r="KF117" s="117" t="s">
        <v>1189</v>
      </c>
      <c r="KG117">
        <v>50</v>
      </c>
      <c r="KH117" t="str">
        <f t="shared" si="275"/>
        <v>FALSE</v>
      </c>
      <c r="KI117">
        <f>ROUND(MARGIN!$J33,0)</f>
        <v>10</v>
      </c>
      <c r="KJ117">
        <f t="shared" si="276"/>
        <v>8</v>
      </c>
      <c r="KK117">
        <f t="shared" si="277"/>
        <v>10</v>
      </c>
      <c r="KL117" s="139">
        <f>KK117*10000*MARGIN!$G33/MARGIN!$D33</f>
        <v>77102.758911783894</v>
      </c>
      <c r="KM117" s="139"/>
      <c r="KN117" s="200">
        <f t="shared" si="278"/>
        <v>0</v>
      </c>
      <c r="KO117" s="200"/>
      <c r="KP117" s="200"/>
      <c r="KQ117" s="200">
        <f t="shared" si="254"/>
        <v>0</v>
      </c>
      <c r="KR117" s="200">
        <f t="shared" si="279"/>
        <v>0</v>
      </c>
      <c r="KT117">
        <f t="shared" si="256"/>
        <v>0</v>
      </c>
      <c r="KV117">
        <v>1</v>
      </c>
      <c r="KX117">
        <v>1</v>
      </c>
      <c r="LA117">
        <f t="shared" si="280"/>
        <v>1</v>
      </c>
      <c r="LC117">
        <f t="shared" si="281"/>
        <v>0</v>
      </c>
      <c r="LF117" s="117" t="s">
        <v>1189</v>
      </c>
      <c r="LG117">
        <v>50</v>
      </c>
      <c r="LH117" t="str">
        <f t="shared" si="282"/>
        <v>FALSE</v>
      </c>
      <c r="LI117">
        <f>ROUND(MARGIN!$J33,0)</f>
        <v>10</v>
      </c>
      <c r="LJ117">
        <f t="shared" si="283"/>
        <v>8</v>
      </c>
      <c r="LK117">
        <f t="shared" si="284"/>
        <v>10</v>
      </c>
      <c r="LL117" s="139">
        <f>LK117*10000*MARGIN!$G33/MARGIN!$D33</f>
        <v>77102.758911783894</v>
      </c>
      <c r="LM117" s="139"/>
      <c r="LN117" s="200">
        <f t="shared" si="285"/>
        <v>0</v>
      </c>
      <c r="LO117" s="200"/>
      <c r="LP117" s="200"/>
      <c r="LQ117" s="200">
        <f t="shared" si="260"/>
        <v>0</v>
      </c>
      <c r="LR117" s="200">
        <f t="shared" si="286"/>
        <v>0</v>
      </c>
    </row>
    <row r="118" spans="1:330" x14ac:dyDescent="0.25">
      <c r="A118" s="186" t="s">
        <v>1211</v>
      </c>
      <c r="B118" s="167" t="s">
        <v>2</v>
      </c>
      <c r="D118" s="117" t="s">
        <v>788</v>
      </c>
      <c r="E118">
        <v>50</v>
      </c>
      <c r="F118" t="e">
        <f>IF(#REF!="","FALSE","TRUE")</f>
        <v>#REF!</v>
      </c>
      <c r="G118">
        <f>ROUND(MARGIN!$J36,0)</f>
        <v>11</v>
      </c>
      <c r="I118" t="e">
        <f>-#REF!+J118</f>
        <v>#REF!</v>
      </c>
      <c r="J118">
        <v>-1</v>
      </c>
      <c r="K118" s="117" t="s">
        <v>788</v>
      </c>
      <c r="L118">
        <v>50</v>
      </c>
      <c r="M118" t="str">
        <f t="shared" si="216"/>
        <v>TRUE</v>
      </c>
      <c r="N118">
        <f>ROUND(MARGIN!$J36,0)</f>
        <v>11</v>
      </c>
      <c r="P118">
        <f t="shared" si="217"/>
        <v>0</v>
      </c>
      <c r="Q118">
        <v>-1</v>
      </c>
      <c r="T118" s="117" t="s">
        <v>788</v>
      </c>
      <c r="U118">
        <v>50</v>
      </c>
      <c r="V118" t="str">
        <f t="shared" si="218"/>
        <v>TRUE</v>
      </c>
      <c r="W118">
        <f>ROUND(MARGIN!$J36,0)</f>
        <v>11</v>
      </c>
      <c r="Z118">
        <f t="shared" si="219"/>
        <v>2</v>
      </c>
      <c r="AA118">
        <v>1</v>
      </c>
      <c r="AD118" s="117" t="s">
        <v>962</v>
      </c>
      <c r="AE118">
        <v>50</v>
      </c>
      <c r="AF118" t="str">
        <f t="shared" si="220"/>
        <v>TRUE</v>
      </c>
      <c r="AG118">
        <f>ROUND(MARGIN!$J36,0)</f>
        <v>11</v>
      </c>
      <c r="AH118">
        <f t="shared" si="221"/>
        <v>11</v>
      </c>
      <c r="AK118">
        <f t="shared" si="222"/>
        <v>-2</v>
      </c>
      <c r="AL118">
        <v>-1</v>
      </c>
      <c r="AO118" s="117" t="s">
        <v>962</v>
      </c>
      <c r="AP118">
        <v>50</v>
      </c>
      <c r="AQ118" t="str">
        <f t="shared" si="223"/>
        <v>TRUE</v>
      </c>
      <c r="AR118">
        <f>ROUND(MARGIN!$J36,0)</f>
        <v>11</v>
      </c>
      <c r="AS118">
        <f t="shared" si="224"/>
        <v>11</v>
      </c>
      <c r="AV118">
        <f t="shared" si="225"/>
        <v>0</v>
      </c>
      <c r="AW118">
        <v>-1</v>
      </c>
      <c r="AZ118" s="117" t="s">
        <v>962</v>
      </c>
      <c r="BA118">
        <v>50</v>
      </c>
      <c r="BB118" t="str">
        <f t="shared" si="226"/>
        <v>TRUE</v>
      </c>
      <c r="BC118">
        <f>ROUND(MARGIN!$J36,0)</f>
        <v>11</v>
      </c>
      <c r="BD118">
        <f t="shared" si="227"/>
        <v>11</v>
      </c>
      <c r="BG118">
        <f t="shared" si="228"/>
        <v>1</v>
      </c>
      <c r="BL118" s="117" t="s">
        <v>962</v>
      </c>
      <c r="BM118">
        <v>50</v>
      </c>
      <c r="BN118" t="str">
        <f t="shared" si="229"/>
        <v>FALSE</v>
      </c>
      <c r="BO118">
        <f>ROUND(MARGIN!$J36,0)</f>
        <v>11</v>
      </c>
      <c r="BP118">
        <f t="shared" si="230"/>
        <v>11</v>
      </c>
      <c r="BT118">
        <f t="shared" si="231"/>
        <v>-1</v>
      </c>
      <c r="BU118">
        <v>-1</v>
      </c>
      <c r="BV118">
        <v>1</v>
      </c>
      <c r="BW118">
        <v>-1</v>
      </c>
      <c r="BX118">
        <f t="shared" si="232"/>
        <v>1</v>
      </c>
      <c r="BY118">
        <f t="shared" si="233"/>
        <v>0</v>
      </c>
      <c r="BZ118" s="187">
        <v>-1.6326420466E-3</v>
      </c>
      <c r="CA118" s="117" t="s">
        <v>962</v>
      </c>
      <c r="CB118">
        <v>50</v>
      </c>
      <c r="CC118" t="str">
        <f t="shared" si="234"/>
        <v>TRUE</v>
      </c>
      <c r="CD118">
        <f>ROUND(MARGIN!$J34,0)</f>
        <v>11</v>
      </c>
      <c r="CE118">
        <f t="shared" si="235"/>
        <v>14</v>
      </c>
      <c r="CF118">
        <f t="shared" si="262"/>
        <v>11</v>
      </c>
      <c r="CG118" s="139">
        <f>CF118*10000*MARGIN!$G34/MARGIN!$D34</f>
        <v>77483.500249414836</v>
      </c>
      <c r="CH118" s="145">
        <f t="shared" si="236"/>
        <v>126.50282042493625</v>
      </c>
      <c r="CI118" s="145">
        <f t="shared" si="237"/>
        <v>-126.50282042493625</v>
      </c>
      <c r="CK118">
        <f t="shared" si="238"/>
        <v>0</v>
      </c>
      <c r="CL118">
        <v>-1</v>
      </c>
      <c r="CM118">
        <v>1</v>
      </c>
      <c r="CN118">
        <v>1</v>
      </c>
      <c r="CO118">
        <f t="shared" si="239"/>
        <v>0</v>
      </c>
      <c r="CP118">
        <f t="shared" si="240"/>
        <v>1</v>
      </c>
      <c r="CQ118">
        <v>5.7168342523499999E-3</v>
      </c>
      <c r="CR118" s="117" t="s">
        <v>1189</v>
      </c>
      <c r="CS118">
        <v>50</v>
      </c>
      <c r="CT118" t="str">
        <f t="shared" si="241"/>
        <v>TRUE</v>
      </c>
      <c r="CU118">
        <f>ROUND(MARGIN!$J34,0)</f>
        <v>11</v>
      </c>
      <c r="CV118">
        <f t="shared" si="263"/>
        <v>8</v>
      </c>
      <c r="CW118">
        <f t="shared" si="264"/>
        <v>11</v>
      </c>
      <c r="CX118" s="139">
        <f>CW118*10000*MARGIN!$G34/MARGIN!$D34</f>
        <v>77483.500249414836</v>
      </c>
      <c r="CY118" s="200">
        <f t="shared" si="242"/>
        <v>-442.9603282178245</v>
      </c>
      <c r="CZ118" s="200">
        <f t="shared" si="243"/>
        <v>442.9603282178245</v>
      </c>
      <c r="DB118">
        <f t="shared" si="244"/>
        <v>2</v>
      </c>
      <c r="DC118">
        <v>1</v>
      </c>
      <c r="DD118">
        <v>1</v>
      </c>
      <c r="DE118">
        <v>1</v>
      </c>
      <c r="DF118">
        <f t="shared" si="245"/>
        <v>1</v>
      </c>
      <c r="DG118">
        <f t="shared" si="246"/>
        <v>1</v>
      </c>
      <c r="DH118">
        <v>6.5040650406499997E-3</v>
      </c>
      <c r="DI118" s="117" t="s">
        <v>1189</v>
      </c>
      <c r="DJ118">
        <v>50</v>
      </c>
      <c r="DK118" t="str">
        <f t="shared" si="247"/>
        <v>TRUE</v>
      </c>
      <c r="DL118">
        <f>ROUND(MARGIN!$J34,0)</f>
        <v>11</v>
      </c>
      <c r="DM118">
        <f t="shared" si="265"/>
        <v>14</v>
      </c>
      <c r="DN118">
        <f t="shared" si="266"/>
        <v>11</v>
      </c>
      <c r="DO118" s="139">
        <f>DN118*10000*MARGIN!$G34/MARGIN!$D34</f>
        <v>77483.500249414836</v>
      </c>
      <c r="DP118" s="200">
        <f t="shared" si="248"/>
        <v>503.95772519941454</v>
      </c>
      <c r="DQ118" s="200">
        <f t="shared" si="249"/>
        <v>503.95772519941454</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f t="shared" si="250"/>
        <v>0</v>
      </c>
      <c r="JV118">
        <v>1</v>
      </c>
      <c r="JX118">
        <v>1</v>
      </c>
      <c r="KA118">
        <f t="shared" si="273"/>
        <v>1</v>
      </c>
      <c r="KC118">
        <f t="shared" si="274"/>
        <v>0</v>
      </c>
      <c r="KF118" s="117" t="s">
        <v>1189</v>
      </c>
      <c r="KG118">
        <v>50</v>
      </c>
      <c r="KH118" t="str">
        <f t="shared" si="275"/>
        <v>FALSE</v>
      </c>
      <c r="KI118">
        <f>ROUND(MARGIN!$J34,0)</f>
        <v>11</v>
      </c>
      <c r="KJ118">
        <f t="shared" si="276"/>
        <v>8</v>
      </c>
      <c r="KK118">
        <f t="shared" si="277"/>
        <v>11</v>
      </c>
      <c r="KL118" s="139">
        <f>KK118*10000*MARGIN!$G34/MARGIN!$D34</f>
        <v>77483.500249414836</v>
      </c>
      <c r="KM118" s="139"/>
      <c r="KN118" s="200">
        <f t="shared" si="278"/>
        <v>0</v>
      </c>
      <c r="KO118" s="200"/>
      <c r="KP118" s="200"/>
      <c r="KQ118" s="200">
        <f t="shared" si="254"/>
        <v>0</v>
      </c>
      <c r="KR118" s="200">
        <f t="shared" si="279"/>
        <v>0</v>
      </c>
      <c r="KT118">
        <f t="shared" si="256"/>
        <v>0</v>
      </c>
      <c r="KV118">
        <v>1</v>
      </c>
      <c r="KX118">
        <v>1</v>
      </c>
      <c r="LA118">
        <f t="shared" si="280"/>
        <v>1</v>
      </c>
      <c r="LC118">
        <f t="shared" si="281"/>
        <v>0</v>
      </c>
      <c r="LF118" s="117" t="s">
        <v>1189</v>
      </c>
      <c r="LG118">
        <v>50</v>
      </c>
      <c r="LH118" t="str">
        <f t="shared" si="282"/>
        <v>FALSE</v>
      </c>
      <c r="LI118">
        <f>ROUND(MARGIN!$J34,0)</f>
        <v>11</v>
      </c>
      <c r="LJ118">
        <f t="shared" si="283"/>
        <v>8</v>
      </c>
      <c r="LK118">
        <f t="shared" si="284"/>
        <v>11</v>
      </c>
      <c r="LL118" s="139">
        <f>LK118*10000*MARGIN!$G34/MARGIN!$D34</f>
        <v>77483.500249414836</v>
      </c>
      <c r="LM118" s="139"/>
      <c r="LN118" s="200">
        <f t="shared" si="285"/>
        <v>0</v>
      </c>
      <c r="LO118" s="200"/>
      <c r="LP118" s="200"/>
      <c r="LQ118" s="200">
        <f t="shared" si="260"/>
        <v>0</v>
      </c>
      <c r="LR118" s="200">
        <f t="shared" si="286"/>
        <v>0</v>
      </c>
    </row>
    <row r="119" spans="1:330" x14ac:dyDescent="0.25">
      <c r="A119" s="186" t="s">
        <v>1212</v>
      </c>
      <c r="B119" s="167" t="s">
        <v>4</v>
      </c>
      <c r="D119" s="116" t="s">
        <v>788</v>
      </c>
      <c r="E119">
        <v>50</v>
      </c>
      <c r="F119" t="e">
        <f>IF(#REF!="","FALSE","TRUE")</f>
        <v>#REF!</v>
      </c>
      <c r="G119">
        <f>ROUND(MARGIN!$J20,0)</f>
        <v>11</v>
      </c>
      <c r="I119" t="e">
        <f>-#REF!+J119</f>
        <v>#REF!</v>
      </c>
      <c r="J119">
        <v>1</v>
      </c>
      <c r="K119" s="116" t="s">
        <v>788</v>
      </c>
      <c r="L119">
        <v>50</v>
      </c>
      <c r="M119" t="str">
        <f t="shared" si="216"/>
        <v>TRUE</v>
      </c>
      <c r="N119">
        <f>ROUND(MARGIN!$J20,0)</f>
        <v>11</v>
      </c>
      <c r="P119">
        <f t="shared" si="217"/>
        <v>-2</v>
      </c>
      <c r="Q119">
        <v>-1</v>
      </c>
      <c r="T119" s="117" t="s">
        <v>788</v>
      </c>
      <c r="U119">
        <v>50</v>
      </c>
      <c r="V119" t="str">
        <f t="shared" si="218"/>
        <v>TRUE</v>
      </c>
      <c r="W119">
        <f>ROUND(MARGIN!$J20,0)</f>
        <v>11</v>
      </c>
      <c r="Z119">
        <f t="shared" si="219"/>
        <v>0</v>
      </c>
      <c r="AA119">
        <v>-1</v>
      </c>
      <c r="AD119" s="117" t="s">
        <v>962</v>
      </c>
      <c r="AE119">
        <v>50</v>
      </c>
      <c r="AF119" t="str">
        <f t="shared" si="220"/>
        <v>TRUE</v>
      </c>
      <c r="AG119">
        <f>ROUND(MARGIN!$J20,0)</f>
        <v>11</v>
      </c>
      <c r="AH119">
        <f t="shared" si="221"/>
        <v>11</v>
      </c>
      <c r="AK119">
        <f t="shared" si="222"/>
        <v>2</v>
      </c>
      <c r="AL119">
        <v>1</v>
      </c>
      <c r="AO119" s="117" t="s">
        <v>962</v>
      </c>
      <c r="AP119">
        <v>50</v>
      </c>
      <c r="AQ119" t="str">
        <f t="shared" si="223"/>
        <v>TRUE</v>
      </c>
      <c r="AR119">
        <f>ROUND(MARGIN!$J20,0)</f>
        <v>11</v>
      </c>
      <c r="AS119">
        <f t="shared" si="224"/>
        <v>11</v>
      </c>
      <c r="AV119">
        <f t="shared" si="225"/>
        <v>0</v>
      </c>
      <c r="AW119">
        <v>1</v>
      </c>
      <c r="AZ119" s="117" t="s">
        <v>962</v>
      </c>
      <c r="BA119">
        <v>50</v>
      </c>
      <c r="BB119" t="str">
        <f t="shared" si="226"/>
        <v>TRUE</v>
      </c>
      <c r="BC119">
        <f>ROUND(MARGIN!$J20,0)</f>
        <v>11</v>
      </c>
      <c r="BD119">
        <f t="shared" si="227"/>
        <v>11</v>
      </c>
      <c r="BG119">
        <f t="shared" si="228"/>
        <v>-1</v>
      </c>
      <c r="BL119" s="117" t="s">
        <v>962</v>
      </c>
      <c r="BM119">
        <v>50</v>
      </c>
      <c r="BN119" t="str">
        <f t="shared" si="229"/>
        <v>FALSE</v>
      </c>
      <c r="BO119">
        <f>ROUND(MARGIN!$J20,0)</f>
        <v>11</v>
      </c>
      <c r="BP119">
        <f t="shared" si="230"/>
        <v>11</v>
      </c>
      <c r="BT119">
        <f t="shared" si="231"/>
        <v>-1</v>
      </c>
      <c r="BU119">
        <v>-1</v>
      </c>
      <c r="BV119">
        <v>-1</v>
      </c>
      <c r="BW119">
        <v>-1</v>
      </c>
      <c r="BX119">
        <f t="shared" si="232"/>
        <v>1</v>
      </c>
      <c r="BY119">
        <f t="shared" si="233"/>
        <v>1</v>
      </c>
      <c r="BZ119" s="187">
        <v>-6.7889156845799999E-3</v>
      </c>
      <c r="CA119" s="117" t="s">
        <v>962</v>
      </c>
      <c r="CB119">
        <v>50</v>
      </c>
      <c r="CC119" t="str">
        <f t="shared" si="234"/>
        <v>TRUE</v>
      </c>
      <c r="CD119">
        <f>ROUND(MARGIN!$J35,0)</f>
        <v>7</v>
      </c>
      <c r="CE119">
        <f t="shared" si="235"/>
        <v>9</v>
      </c>
      <c r="CF119">
        <f t="shared" si="262"/>
        <v>7</v>
      </c>
      <c r="CG119" s="139">
        <f>CF119*10000*MARGIN!$G35/MARGIN!$D35</f>
        <v>72533.57507386517</v>
      </c>
      <c r="CH119" s="145">
        <f t="shared" si="236"/>
        <v>492.42432547762417</v>
      </c>
      <c r="CI119" s="145">
        <f t="shared" si="237"/>
        <v>492.42432547762417</v>
      </c>
      <c r="CK119">
        <f t="shared" si="238"/>
        <v>0</v>
      </c>
      <c r="CL119">
        <v>-1</v>
      </c>
      <c r="CM119">
        <v>-1</v>
      </c>
      <c r="CN119">
        <v>1</v>
      </c>
      <c r="CO119">
        <f t="shared" si="239"/>
        <v>0</v>
      </c>
      <c r="CP119">
        <f t="shared" si="240"/>
        <v>0</v>
      </c>
      <c r="CQ119">
        <v>1.50816848239E-2</v>
      </c>
      <c r="CR119" s="117" t="s">
        <v>1189</v>
      </c>
      <c r="CS119">
        <v>50</v>
      </c>
      <c r="CT119" t="str">
        <f t="shared" si="241"/>
        <v>TRUE</v>
      </c>
      <c r="CU119">
        <f>ROUND(MARGIN!$J35,0)</f>
        <v>7</v>
      </c>
      <c r="CV119">
        <f t="shared" si="263"/>
        <v>9</v>
      </c>
      <c r="CW119">
        <f t="shared" si="264"/>
        <v>7</v>
      </c>
      <c r="CX119" s="139">
        <f>CW119*10000*MARGIN!$G35/MARGIN!$D35</f>
        <v>72533.57507386517</v>
      </c>
      <c r="CY119" s="200">
        <f t="shared" si="242"/>
        <v>-1093.9285184147236</v>
      </c>
      <c r="CZ119" s="200">
        <f t="shared" si="243"/>
        <v>-1093.9285184147236</v>
      </c>
      <c r="DB119">
        <f t="shared" si="244"/>
        <v>2</v>
      </c>
      <c r="DC119">
        <v>1</v>
      </c>
      <c r="DD119">
        <v>-1</v>
      </c>
      <c r="DE119">
        <v>1</v>
      </c>
      <c r="DF119">
        <f t="shared" si="245"/>
        <v>1</v>
      </c>
      <c r="DG119">
        <f t="shared" si="246"/>
        <v>0</v>
      </c>
      <c r="DH119">
        <v>3.5022791894200002E-3</v>
      </c>
      <c r="DI119" s="117" t="s">
        <v>1189</v>
      </c>
      <c r="DJ119">
        <v>50</v>
      </c>
      <c r="DK119" t="str">
        <f t="shared" si="247"/>
        <v>TRUE</v>
      </c>
      <c r="DL119">
        <f>ROUND(MARGIN!$J35,0)</f>
        <v>7</v>
      </c>
      <c r="DM119">
        <f t="shared" si="265"/>
        <v>5</v>
      </c>
      <c r="DN119">
        <f t="shared" si="266"/>
        <v>7</v>
      </c>
      <c r="DO119" s="139">
        <f>DN119*10000*MARGIN!$G35/MARGIN!$D35</f>
        <v>72533.57507386517</v>
      </c>
      <c r="DP119" s="200">
        <f t="shared" si="248"/>
        <v>254.03283051543124</v>
      </c>
      <c r="DQ119" s="200">
        <f t="shared" si="249"/>
        <v>-254.03283051543124</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f t="shared" si="250"/>
        <v>0</v>
      </c>
      <c r="JV119">
        <v>1</v>
      </c>
      <c r="JX119">
        <v>1</v>
      </c>
      <c r="KA119">
        <f t="shared" si="273"/>
        <v>1</v>
      </c>
      <c r="KC119">
        <f t="shared" si="274"/>
        <v>0</v>
      </c>
      <c r="KF119" s="117" t="s">
        <v>1189</v>
      </c>
      <c r="KG119">
        <v>50</v>
      </c>
      <c r="KH119" t="str">
        <f t="shared" si="275"/>
        <v>FALSE</v>
      </c>
      <c r="KI119">
        <f>ROUND(MARGIN!$J35,0)</f>
        <v>7</v>
      </c>
      <c r="KJ119">
        <f t="shared" si="276"/>
        <v>5</v>
      </c>
      <c r="KK119">
        <f t="shared" si="277"/>
        <v>7</v>
      </c>
      <c r="KL119" s="139">
        <f>KK119*10000*MARGIN!$G35/MARGIN!$D35</f>
        <v>72533.57507386517</v>
      </c>
      <c r="KM119" s="139"/>
      <c r="KN119" s="200">
        <f t="shared" si="278"/>
        <v>0</v>
      </c>
      <c r="KO119" s="200"/>
      <c r="KP119" s="200"/>
      <c r="KQ119" s="200">
        <f t="shared" si="254"/>
        <v>0</v>
      </c>
      <c r="KR119" s="200">
        <f t="shared" si="279"/>
        <v>0</v>
      </c>
      <c r="KT119">
        <f t="shared" si="256"/>
        <v>0</v>
      </c>
      <c r="KV119">
        <v>1</v>
      </c>
      <c r="KX119">
        <v>1</v>
      </c>
      <c r="LA119">
        <f t="shared" si="280"/>
        <v>1</v>
      </c>
      <c r="LC119">
        <f t="shared" si="281"/>
        <v>0</v>
      </c>
      <c r="LF119" s="117" t="s">
        <v>1189</v>
      </c>
      <c r="LG119">
        <v>50</v>
      </c>
      <c r="LH119" t="str">
        <f t="shared" si="282"/>
        <v>FALSE</v>
      </c>
      <c r="LI119">
        <f>ROUND(MARGIN!$J35,0)</f>
        <v>7</v>
      </c>
      <c r="LJ119">
        <f t="shared" si="283"/>
        <v>5</v>
      </c>
      <c r="LK119">
        <f t="shared" si="284"/>
        <v>7</v>
      </c>
      <c r="LL119" s="139">
        <f>LK119*10000*MARGIN!$G35/MARGIN!$D35</f>
        <v>72533.57507386517</v>
      </c>
      <c r="LM119" s="139"/>
      <c r="LN119" s="200">
        <f t="shared" si="285"/>
        <v>0</v>
      </c>
      <c r="LO119" s="200"/>
      <c r="LP119" s="200"/>
      <c r="LQ119" s="200">
        <f t="shared" si="260"/>
        <v>0</v>
      </c>
      <c r="LR119" s="200">
        <f t="shared" si="286"/>
        <v>0</v>
      </c>
    </row>
    <row r="120" spans="1:330" x14ac:dyDescent="0.25">
      <c r="A120" s="186" t="s">
        <v>1213</v>
      </c>
      <c r="B120" s="167" t="s">
        <v>17</v>
      </c>
      <c r="D120" s="117" t="s">
        <v>788</v>
      </c>
      <c r="E120">
        <v>50</v>
      </c>
      <c r="F120" t="e">
        <f>IF(#REF!="","FALSE","TRUE")</f>
        <v>#REF!</v>
      </c>
      <c r="G120">
        <f>ROUND(MARGIN!$J37,0)</f>
        <v>8</v>
      </c>
      <c r="I120" t="e">
        <f>-#REF!+J120</f>
        <v>#REF!</v>
      </c>
      <c r="J120">
        <v>-1</v>
      </c>
      <c r="K120" s="117" t="s">
        <v>788</v>
      </c>
      <c r="L120">
        <v>50</v>
      </c>
      <c r="M120" t="str">
        <f t="shared" si="216"/>
        <v>TRUE</v>
      </c>
      <c r="N120">
        <f>ROUND(MARGIN!$J37,0)</f>
        <v>8</v>
      </c>
      <c r="P120">
        <f t="shared" si="217"/>
        <v>2</v>
      </c>
      <c r="Q120">
        <v>1</v>
      </c>
      <c r="S120" t="str">
        <f>FORECAST!B61</f>
        <v>High: Jan // Low : Mar or Aug</v>
      </c>
      <c r="T120" s="117" t="s">
        <v>788</v>
      </c>
      <c r="U120">
        <v>50</v>
      </c>
      <c r="V120" t="str">
        <f t="shared" si="218"/>
        <v>TRUE</v>
      </c>
      <c r="W120">
        <f>ROUND(MARGIN!$J37,0)</f>
        <v>8</v>
      </c>
      <c r="Z120">
        <f t="shared" si="219"/>
        <v>-2</v>
      </c>
      <c r="AA120">
        <v>-1</v>
      </c>
      <c r="AB120">
        <v>-1</v>
      </c>
      <c r="AC120" t="s">
        <v>969</v>
      </c>
      <c r="AD120" s="117" t="s">
        <v>985</v>
      </c>
      <c r="AE120">
        <v>50</v>
      </c>
      <c r="AF120" t="str">
        <f t="shared" si="220"/>
        <v>TRUE</v>
      </c>
      <c r="AG120">
        <f>ROUND(MARGIN!$J37,0)</f>
        <v>8</v>
      </c>
      <c r="AH120">
        <f t="shared" si="221"/>
        <v>10</v>
      </c>
      <c r="AK120">
        <f t="shared" si="222"/>
        <v>0</v>
      </c>
      <c r="AL120">
        <v>-1</v>
      </c>
      <c r="AN120" t="s">
        <v>969</v>
      </c>
      <c r="AO120" s="117" t="s">
        <v>985</v>
      </c>
      <c r="AP120">
        <v>50</v>
      </c>
      <c r="AQ120" t="str">
        <f t="shared" si="223"/>
        <v>TRUE</v>
      </c>
      <c r="AR120">
        <f>ROUND(MARGIN!$J37,0)</f>
        <v>8</v>
      </c>
      <c r="AS120">
        <f t="shared" si="224"/>
        <v>8</v>
      </c>
      <c r="AV120">
        <f t="shared" si="225"/>
        <v>2</v>
      </c>
      <c r="AW120">
        <v>1</v>
      </c>
      <c r="AY120" t="s">
        <v>969</v>
      </c>
      <c r="AZ120" s="117" t="s">
        <v>985</v>
      </c>
      <c r="BA120">
        <v>50</v>
      </c>
      <c r="BB120" t="str">
        <f t="shared" si="226"/>
        <v>TRUE</v>
      </c>
      <c r="BC120">
        <f>ROUND(MARGIN!$J37,0)</f>
        <v>8</v>
      </c>
      <c r="BD120">
        <f t="shared" si="227"/>
        <v>8</v>
      </c>
      <c r="BG120">
        <f t="shared" si="228"/>
        <v>-1</v>
      </c>
      <c r="BK120" t="s">
        <v>969</v>
      </c>
      <c r="BL120" s="117" t="s">
        <v>985</v>
      </c>
      <c r="BM120">
        <v>50</v>
      </c>
      <c r="BN120" t="str">
        <f t="shared" si="229"/>
        <v>FALSE</v>
      </c>
      <c r="BO120">
        <f>ROUND(MARGIN!$J37,0)</f>
        <v>8</v>
      </c>
      <c r="BP120">
        <f t="shared" si="230"/>
        <v>8</v>
      </c>
      <c r="BT120">
        <f t="shared" si="231"/>
        <v>1</v>
      </c>
      <c r="BU120">
        <v>1</v>
      </c>
      <c r="BV120">
        <v>-1</v>
      </c>
      <c r="BW120">
        <v>1</v>
      </c>
      <c r="BX120">
        <f t="shared" si="232"/>
        <v>1</v>
      </c>
      <c r="BY120">
        <f t="shared" si="233"/>
        <v>0</v>
      </c>
      <c r="BZ120" s="187">
        <v>2.2282936000799999E-2</v>
      </c>
      <c r="CA120" s="117" t="s">
        <v>985</v>
      </c>
      <c r="CB120">
        <v>50</v>
      </c>
      <c r="CC120" t="str">
        <f t="shared" si="234"/>
        <v>TRUE</v>
      </c>
      <c r="CD120">
        <f>ROUND(MARGIN!$J36,0)</f>
        <v>11</v>
      </c>
      <c r="CE120">
        <f t="shared" si="235"/>
        <v>14</v>
      </c>
      <c r="CF120">
        <f t="shared" si="262"/>
        <v>11</v>
      </c>
      <c r="CG120" s="139">
        <f>CF120*10000*MARGIN!$G36/MARGIN!$D36</f>
        <v>77469.7</v>
      </c>
      <c r="CH120" s="145">
        <f t="shared" si="236"/>
        <v>1726.2523671011757</v>
      </c>
      <c r="CI120" s="145">
        <f t="shared" si="237"/>
        <v>-1726.2523671011757</v>
      </c>
      <c r="CK120">
        <f t="shared" si="238"/>
        <v>-2</v>
      </c>
      <c r="CL120">
        <v>-1</v>
      </c>
      <c r="CM120">
        <v>-1</v>
      </c>
      <c r="CN120">
        <v>-1</v>
      </c>
      <c r="CO120">
        <f t="shared" si="239"/>
        <v>1</v>
      </c>
      <c r="CP120">
        <f t="shared" si="240"/>
        <v>1</v>
      </c>
      <c r="CQ120">
        <v>-5.8192999597699996E-3</v>
      </c>
      <c r="CR120" s="117" t="s">
        <v>1189</v>
      </c>
      <c r="CS120">
        <v>50</v>
      </c>
      <c r="CT120" t="str">
        <f t="shared" si="241"/>
        <v>TRUE</v>
      </c>
      <c r="CU120">
        <f>ROUND(MARGIN!$J36,0)</f>
        <v>11</v>
      </c>
      <c r="CV120">
        <f t="shared" si="263"/>
        <v>14</v>
      </c>
      <c r="CW120">
        <f t="shared" si="264"/>
        <v>11</v>
      </c>
      <c r="CX120" s="139">
        <f>CW120*10000*MARGIN!$G36/MARGIN!$D36</f>
        <v>77469.7</v>
      </c>
      <c r="CY120" s="200">
        <f t="shared" si="242"/>
        <v>450.81942209339394</v>
      </c>
      <c r="CZ120" s="200">
        <f t="shared" si="243"/>
        <v>450.81942209339394</v>
      </c>
      <c r="DB120">
        <f t="shared" si="244"/>
        <v>0</v>
      </c>
      <c r="DC120">
        <v>-1</v>
      </c>
      <c r="DD120">
        <v>1</v>
      </c>
      <c r="DE120">
        <v>1</v>
      </c>
      <c r="DF120">
        <f t="shared" si="245"/>
        <v>0</v>
      </c>
      <c r="DG120">
        <f t="shared" si="246"/>
        <v>1</v>
      </c>
      <c r="DH120">
        <v>8.4693095922899995E-3</v>
      </c>
      <c r="DI120" s="117" t="s">
        <v>1189</v>
      </c>
      <c r="DJ120">
        <v>50</v>
      </c>
      <c r="DK120" t="str">
        <f t="shared" si="247"/>
        <v>TRUE</v>
      </c>
      <c r="DL120">
        <f>ROUND(MARGIN!$J36,0)</f>
        <v>11</v>
      </c>
      <c r="DM120">
        <f t="shared" si="265"/>
        <v>8</v>
      </c>
      <c r="DN120">
        <f t="shared" si="266"/>
        <v>11</v>
      </c>
      <c r="DO120" s="139">
        <f>DN120*10000*MARGIN!$G36/MARGIN!$D36</f>
        <v>77469.7</v>
      </c>
      <c r="DP120" s="200">
        <f t="shared" si="248"/>
        <v>-656.11487332182855</v>
      </c>
      <c r="DQ120" s="200">
        <f t="shared" si="249"/>
        <v>656.11487332182855</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f t="shared" si="250"/>
        <v>0</v>
      </c>
      <c r="JV120">
        <v>1</v>
      </c>
      <c r="JX120">
        <v>1</v>
      </c>
      <c r="KA120">
        <f t="shared" si="273"/>
        <v>1</v>
      </c>
      <c r="KC120">
        <f t="shared" si="274"/>
        <v>0</v>
      </c>
      <c r="KF120" s="117" t="s">
        <v>1189</v>
      </c>
      <c r="KG120">
        <v>50</v>
      </c>
      <c r="KH120" t="str">
        <f t="shared" si="275"/>
        <v>FALSE</v>
      </c>
      <c r="KI120">
        <f>ROUND(MARGIN!$J36,0)</f>
        <v>11</v>
      </c>
      <c r="KJ120">
        <f t="shared" si="276"/>
        <v>8</v>
      </c>
      <c r="KK120">
        <f t="shared" si="277"/>
        <v>11</v>
      </c>
      <c r="KL120" s="139">
        <f>KK120*10000*MARGIN!$G36/MARGIN!$D36</f>
        <v>77469.7</v>
      </c>
      <c r="KM120" s="139"/>
      <c r="KN120" s="200">
        <f t="shared" si="278"/>
        <v>0</v>
      </c>
      <c r="KO120" s="200"/>
      <c r="KP120" s="200"/>
      <c r="KQ120" s="200">
        <f t="shared" si="254"/>
        <v>0</v>
      </c>
      <c r="KR120" s="200">
        <f t="shared" si="279"/>
        <v>0</v>
      </c>
      <c r="KT120">
        <f t="shared" si="256"/>
        <v>0</v>
      </c>
      <c r="KV120">
        <v>1</v>
      </c>
      <c r="KX120">
        <v>1</v>
      </c>
      <c r="LA120">
        <f t="shared" si="280"/>
        <v>1</v>
      </c>
      <c r="LC120">
        <f t="shared" si="281"/>
        <v>0</v>
      </c>
      <c r="LF120" s="117" t="s">
        <v>1189</v>
      </c>
      <c r="LG120">
        <v>50</v>
      </c>
      <c r="LH120" t="str">
        <f t="shared" si="282"/>
        <v>FALSE</v>
      </c>
      <c r="LI120">
        <f>ROUND(MARGIN!$J36,0)</f>
        <v>11</v>
      </c>
      <c r="LJ120">
        <f t="shared" si="283"/>
        <v>8</v>
      </c>
      <c r="LK120">
        <f t="shared" si="284"/>
        <v>11</v>
      </c>
      <c r="LL120" s="139">
        <f>LK120*10000*MARGIN!$G36/MARGIN!$D36</f>
        <v>77469.7</v>
      </c>
      <c r="LM120" s="139"/>
      <c r="LN120" s="200">
        <f t="shared" si="285"/>
        <v>0</v>
      </c>
      <c r="LO120" s="200"/>
      <c r="LP120" s="200"/>
      <c r="LQ120" s="200">
        <f t="shared" si="260"/>
        <v>0</v>
      </c>
      <c r="LR120" s="200">
        <f t="shared" si="286"/>
        <v>0</v>
      </c>
    </row>
    <row r="121" spans="1:330" x14ac:dyDescent="0.25">
      <c r="A121" t="s">
        <v>1187</v>
      </c>
      <c r="B121" s="167" t="s">
        <v>16</v>
      </c>
      <c r="D121" s="117" t="s">
        <v>788</v>
      </c>
      <c r="E121">
        <v>50</v>
      </c>
      <c r="F121" t="e">
        <f>IF(#REF!="","FALSE","TRUE")</f>
        <v>#REF!</v>
      </c>
      <c r="G121">
        <f>ROUND(MARGIN!$J39,0)</f>
        <v>8</v>
      </c>
      <c r="I121" t="e">
        <f>-#REF!+J121</f>
        <v>#REF!</v>
      </c>
      <c r="J121">
        <v>-1</v>
      </c>
      <c r="K121" s="117" t="s">
        <v>788</v>
      </c>
      <c r="L121">
        <v>50</v>
      </c>
      <c r="M121" t="str">
        <f t="shared" si="216"/>
        <v>TRUE</v>
      </c>
      <c r="N121">
        <f>ROUND(MARGIN!$J39,0)</f>
        <v>8</v>
      </c>
      <c r="O121">
        <v>10</v>
      </c>
      <c r="P121">
        <f t="shared" si="217"/>
        <v>0</v>
      </c>
      <c r="Q121">
        <v>-1</v>
      </c>
      <c r="S121" t="s">
        <v>929</v>
      </c>
      <c r="T121" s="117" t="s">
        <v>788</v>
      </c>
      <c r="U121">
        <v>50</v>
      </c>
      <c r="V121" t="str">
        <f t="shared" si="218"/>
        <v>TRUE</v>
      </c>
      <c r="W121">
        <f>ROUND(MARGIN!$J39,0)</f>
        <v>8</v>
      </c>
      <c r="Z121">
        <f t="shared" si="219"/>
        <v>2</v>
      </c>
      <c r="AA121">
        <v>1</v>
      </c>
      <c r="AC121" t="s">
        <v>929</v>
      </c>
      <c r="AD121" s="117" t="s">
        <v>962</v>
      </c>
      <c r="AE121">
        <v>50</v>
      </c>
      <c r="AF121" t="str">
        <f t="shared" si="220"/>
        <v>TRUE</v>
      </c>
      <c r="AG121">
        <f>ROUND(MARGIN!$J39,0)</f>
        <v>8</v>
      </c>
      <c r="AH121">
        <f t="shared" si="221"/>
        <v>8</v>
      </c>
      <c r="AK121">
        <f t="shared" si="222"/>
        <v>-2</v>
      </c>
      <c r="AL121">
        <v>-1</v>
      </c>
      <c r="AN121" t="s">
        <v>929</v>
      </c>
      <c r="AO121" s="117" t="s">
        <v>962</v>
      </c>
      <c r="AP121">
        <v>50</v>
      </c>
      <c r="AQ121" t="str">
        <f t="shared" si="223"/>
        <v>TRUE</v>
      </c>
      <c r="AR121">
        <f>ROUND(MARGIN!$J39,0)</f>
        <v>8</v>
      </c>
      <c r="AS121">
        <f t="shared" si="224"/>
        <v>8</v>
      </c>
      <c r="AV121">
        <f t="shared" si="225"/>
        <v>2</v>
      </c>
      <c r="AW121">
        <v>1</v>
      </c>
      <c r="AY121" t="s">
        <v>929</v>
      </c>
      <c r="AZ121" s="117" t="s">
        <v>962</v>
      </c>
      <c r="BA121">
        <v>50</v>
      </c>
      <c r="BB121" t="str">
        <f t="shared" si="226"/>
        <v>TRUE</v>
      </c>
      <c r="BC121">
        <f>ROUND(MARGIN!$J39,0)</f>
        <v>8</v>
      </c>
      <c r="BD121">
        <f t="shared" si="227"/>
        <v>8</v>
      </c>
      <c r="BG121">
        <f t="shared" si="228"/>
        <v>-1</v>
      </c>
      <c r="BK121" t="s">
        <v>929</v>
      </c>
      <c r="BL121" s="117" t="s">
        <v>962</v>
      </c>
      <c r="BM121">
        <v>50</v>
      </c>
      <c r="BN121" t="str">
        <f t="shared" si="229"/>
        <v>FALSE</v>
      </c>
      <c r="BO121">
        <f>ROUND(MARGIN!$J39,0)</f>
        <v>8</v>
      </c>
      <c r="BP121">
        <f t="shared" si="230"/>
        <v>8</v>
      </c>
      <c r="BT121">
        <f t="shared" si="231"/>
        <v>1</v>
      </c>
      <c r="BU121">
        <v>1</v>
      </c>
      <c r="BV121">
        <v>-1</v>
      </c>
      <c r="BW121">
        <v>-1</v>
      </c>
      <c r="BX121">
        <f t="shared" si="232"/>
        <v>0</v>
      </c>
      <c r="BY121">
        <f t="shared" si="233"/>
        <v>1</v>
      </c>
      <c r="BZ121" s="187">
        <v>-1.4703060781400001E-2</v>
      </c>
      <c r="CA121" s="117" t="s">
        <v>962</v>
      </c>
      <c r="CB121">
        <v>50</v>
      </c>
      <c r="CC121" t="str">
        <f t="shared" si="234"/>
        <v>TRUE</v>
      </c>
      <c r="CD121">
        <f>ROUND(MARGIN!$J37,0)</f>
        <v>8</v>
      </c>
      <c r="CE121">
        <f t="shared" si="235"/>
        <v>6</v>
      </c>
      <c r="CF121">
        <f t="shared" si="262"/>
        <v>8</v>
      </c>
      <c r="CG121" s="139">
        <f>CF121*10000*MARGIN!$G37/MARGIN!$D37</f>
        <v>80000</v>
      </c>
      <c r="CH121" s="145">
        <f t="shared" si="236"/>
        <v>-1176.2448625120001</v>
      </c>
      <c r="CI121" s="145">
        <f t="shared" si="237"/>
        <v>1176.2448625120001</v>
      </c>
      <c r="CK121">
        <f t="shared" si="238"/>
        <v>-2</v>
      </c>
      <c r="CL121">
        <v>-1</v>
      </c>
      <c r="CM121">
        <v>-1</v>
      </c>
      <c r="CN121">
        <v>-1</v>
      </c>
      <c r="CO121">
        <f t="shared" si="239"/>
        <v>1</v>
      </c>
      <c r="CP121">
        <f t="shared" si="240"/>
        <v>1</v>
      </c>
      <c r="CQ121">
        <v>-5.4934355494999998E-3</v>
      </c>
      <c r="CR121" s="117" t="s">
        <v>1189</v>
      </c>
      <c r="CS121">
        <v>50</v>
      </c>
      <c r="CT121" t="str">
        <f t="shared" si="241"/>
        <v>TRUE</v>
      </c>
      <c r="CU121">
        <f>ROUND(MARGIN!$J37,0)</f>
        <v>8</v>
      </c>
      <c r="CV121">
        <f t="shared" si="263"/>
        <v>10</v>
      </c>
      <c r="CW121">
        <f t="shared" si="264"/>
        <v>8</v>
      </c>
      <c r="CX121" s="139">
        <f>CW121*10000*MARGIN!$G37/MARGIN!$D37</f>
        <v>80000</v>
      </c>
      <c r="CY121" s="200">
        <f t="shared" si="242"/>
        <v>439.47484395999999</v>
      </c>
      <c r="CZ121" s="200">
        <f t="shared" si="243"/>
        <v>439.47484395999999</v>
      </c>
      <c r="DB121">
        <f t="shared" si="244"/>
        <v>0</v>
      </c>
      <c r="DC121">
        <v>-1</v>
      </c>
      <c r="DD121">
        <v>1</v>
      </c>
      <c r="DE121">
        <v>-1</v>
      </c>
      <c r="DF121">
        <f t="shared" si="245"/>
        <v>1</v>
      </c>
      <c r="DG121">
        <f t="shared" si="246"/>
        <v>0</v>
      </c>
      <c r="DH121">
        <v>-5.4310300407100004E-3</v>
      </c>
      <c r="DI121" s="117" t="s">
        <v>1189</v>
      </c>
      <c r="DJ121">
        <v>50</v>
      </c>
      <c r="DK121" t="str">
        <f t="shared" si="247"/>
        <v>TRUE</v>
      </c>
      <c r="DL121">
        <f>ROUND(MARGIN!$J37,0)</f>
        <v>8</v>
      </c>
      <c r="DM121">
        <f t="shared" si="265"/>
        <v>6</v>
      </c>
      <c r="DN121">
        <f t="shared" si="266"/>
        <v>8</v>
      </c>
      <c r="DO121" s="139">
        <f>DN121*10000*MARGIN!$G37/MARGIN!$D37</f>
        <v>80000</v>
      </c>
      <c r="DP121" s="200">
        <f t="shared" si="248"/>
        <v>434.48240325680001</v>
      </c>
      <c r="DQ121" s="200">
        <f t="shared" si="249"/>
        <v>-434.48240325680001</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f t="shared" si="250"/>
        <v>0</v>
      </c>
      <c r="JV121">
        <v>-1</v>
      </c>
      <c r="JX121">
        <v>-1</v>
      </c>
      <c r="KA121">
        <f t="shared" si="273"/>
        <v>1</v>
      </c>
      <c r="KC121">
        <f t="shared" si="274"/>
        <v>0</v>
      </c>
      <c r="KF121" s="117" t="s">
        <v>1189</v>
      </c>
      <c r="KG121">
        <v>50</v>
      </c>
      <c r="KH121" t="str">
        <f t="shared" si="275"/>
        <v>FALSE</v>
      </c>
      <c r="KI121">
        <f>ROUND(MARGIN!$J37,0)</f>
        <v>8</v>
      </c>
      <c r="KJ121">
        <f t="shared" si="276"/>
        <v>6</v>
      </c>
      <c r="KK121">
        <f t="shared" si="277"/>
        <v>8</v>
      </c>
      <c r="KL121" s="139">
        <f>KK121*10000*MARGIN!$G37/MARGIN!$D37</f>
        <v>80000</v>
      </c>
      <c r="KM121" s="139"/>
      <c r="KN121" s="200">
        <f t="shared" si="278"/>
        <v>0</v>
      </c>
      <c r="KO121" s="200"/>
      <c r="KP121" s="200"/>
      <c r="KQ121" s="200">
        <f t="shared" si="254"/>
        <v>0</v>
      </c>
      <c r="KR121" s="200">
        <f t="shared" si="279"/>
        <v>0</v>
      </c>
      <c r="KT121">
        <f t="shared" si="256"/>
        <v>0</v>
      </c>
      <c r="KV121">
        <v>-1</v>
      </c>
      <c r="KX121">
        <v>-1</v>
      </c>
      <c r="LA121">
        <f t="shared" si="280"/>
        <v>1</v>
      </c>
      <c r="LC121">
        <f t="shared" si="281"/>
        <v>0</v>
      </c>
      <c r="LF121" s="117" t="s">
        <v>1189</v>
      </c>
      <c r="LG121">
        <v>50</v>
      </c>
      <c r="LH121" t="str">
        <f t="shared" si="282"/>
        <v>FALSE</v>
      </c>
      <c r="LI121">
        <f>ROUND(MARGIN!$J37,0)</f>
        <v>8</v>
      </c>
      <c r="LJ121">
        <f t="shared" si="283"/>
        <v>6</v>
      </c>
      <c r="LK121">
        <f t="shared" si="284"/>
        <v>8</v>
      </c>
      <c r="LL121" s="139">
        <f>LK121*10000*MARGIN!$G37/MARGIN!$D37</f>
        <v>80000</v>
      </c>
      <c r="LM121" s="139"/>
      <c r="LN121" s="200">
        <f t="shared" si="285"/>
        <v>0</v>
      </c>
      <c r="LO121" s="200"/>
      <c r="LP121" s="200"/>
      <c r="LQ121" s="200">
        <f t="shared" si="260"/>
        <v>0</v>
      </c>
      <c r="LR121" s="200">
        <f t="shared" si="286"/>
        <v>0</v>
      </c>
    </row>
    <row r="122" spans="1:330" x14ac:dyDescent="0.25">
      <c r="A122" t="s">
        <v>1186</v>
      </c>
      <c r="B122" s="167" t="s">
        <v>15</v>
      </c>
      <c r="D122" s="117" t="s">
        <v>788</v>
      </c>
      <c r="E122">
        <v>50</v>
      </c>
      <c r="F122" t="e">
        <f>IF(#REF!="","FALSE","TRUE")</f>
        <v>#REF!</v>
      </c>
      <c r="G122">
        <f>ROUND(MARGIN!$J38,0)</f>
        <v>8</v>
      </c>
      <c r="I122" t="e">
        <f>-#REF!+J122</f>
        <v>#REF!</v>
      </c>
      <c r="J122">
        <v>1</v>
      </c>
      <c r="K122" s="117" t="s">
        <v>788</v>
      </c>
      <c r="L122">
        <v>50</v>
      </c>
      <c r="M122" t="str">
        <f t="shared" si="216"/>
        <v>TRUE</v>
      </c>
      <c r="N122">
        <f>ROUND(MARGIN!$J38,0)</f>
        <v>8</v>
      </c>
      <c r="P122">
        <f t="shared" si="217"/>
        <v>0</v>
      </c>
      <c r="Q122">
        <v>1</v>
      </c>
      <c r="R122">
        <v>-1</v>
      </c>
      <c r="S122" t="s">
        <v>943</v>
      </c>
      <c r="T122" s="117" t="s">
        <v>788</v>
      </c>
      <c r="U122">
        <v>50</v>
      </c>
      <c r="V122" t="str">
        <f t="shared" si="218"/>
        <v>TRUE</v>
      </c>
      <c r="W122">
        <f>ROUND(MARGIN!$J38,0)</f>
        <v>8</v>
      </c>
      <c r="Z122">
        <f t="shared" si="219"/>
        <v>0</v>
      </c>
      <c r="AA122">
        <v>1</v>
      </c>
      <c r="AB122">
        <v>1</v>
      </c>
      <c r="AC122" t="s">
        <v>970</v>
      </c>
      <c r="AD122" s="117" t="s">
        <v>32</v>
      </c>
      <c r="AE122">
        <v>50</v>
      </c>
      <c r="AF122" t="str">
        <f t="shared" si="220"/>
        <v>TRUE</v>
      </c>
      <c r="AG122">
        <f>ROUND(MARGIN!$J38,0)</f>
        <v>8</v>
      </c>
      <c r="AH122">
        <f t="shared" si="221"/>
        <v>10</v>
      </c>
      <c r="AK122">
        <f t="shared" si="222"/>
        <v>0</v>
      </c>
      <c r="AL122">
        <v>1</v>
      </c>
      <c r="AM122">
        <v>1</v>
      </c>
      <c r="AN122" t="s">
        <v>970</v>
      </c>
      <c r="AO122" s="117" t="s">
        <v>32</v>
      </c>
      <c r="AP122">
        <v>50</v>
      </c>
      <c r="AQ122" t="str">
        <f t="shared" si="223"/>
        <v>TRUE</v>
      </c>
      <c r="AR122">
        <f>ROUND(MARGIN!$J38,0)</f>
        <v>8</v>
      </c>
      <c r="AS122">
        <f t="shared" si="224"/>
        <v>10</v>
      </c>
      <c r="AV122">
        <f t="shared" si="225"/>
        <v>0</v>
      </c>
      <c r="AW122">
        <v>1</v>
      </c>
      <c r="AY122" t="s">
        <v>970</v>
      </c>
      <c r="AZ122" s="118" t="s">
        <v>962</v>
      </c>
      <c r="BA122">
        <v>50</v>
      </c>
      <c r="BB122" t="str">
        <f t="shared" si="226"/>
        <v>TRUE</v>
      </c>
      <c r="BC122">
        <f>ROUND(MARGIN!$J38,0)</f>
        <v>8</v>
      </c>
      <c r="BD122">
        <f t="shared" si="227"/>
        <v>8</v>
      </c>
      <c r="BG122">
        <f t="shared" si="228"/>
        <v>-1</v>
      </c>
      <c r="BK122" t="s">
        <v>970</v>
      </c>
      <c r="BL122" s="118" t="s">
        <v>962</v>
      </c>
      <c r="BM122">
        <v>50</v>
      </c>
      <c r="BN122" t="str">
        <f t="shared" si="229"/>
        <v>FALSE</v>
      </c>
      <c r="BO122">
        <f>ROUND(MARGIN!$J38,0)</f>
        <v>8</v>
      </c>
      <c r="BP122">
        <f t="shared" si="230"/>
        <v>8</v>
      </c>
      <c r="BT122">
        <f t="shared" si="231"/>
        <v>1</v>
      </c>
      <c r="BU122">
        <v>1</v>
      </c>
      <c r="BV122">
        <v>-1</v>
      </c>
      <c r="BW122">
        <v>-1</v>
      </c>
      <c r="BX122">
        <f t="shared" si="232"/>
        <v>0</v>
      </c>
      <c r="BY122">
        <f t="shared" si="233"/>
        <v>1</v>
      </c>
      <c r="BZ122" s="187">
        <v>-1.18205836986E-2</v>
      </c>
      <c r="CA122" s="118" t="s">
        <v>962</v>
      </c>
      <c r="CB122">
        <v>50</v>
      </c>
      <c r="CC122" t="str">
        <f t="shared" si="234"/>
        <v>TRUE</v>
      </c>
      <c r="CD122">
        <f>ROUND(MARGIN!$J38,0)</f>
        <v>8</v>
      </c>
      <c r="CE122">
        <f t="shared" si="235"/>
        <v>6</v>
      </c>
      <c r="CF122">
        <f t="shared" si="262"/>
        <v>8</v>
      </c>
      <c r="CG122" s="139">
        <f>CF122*10000*MARGIN!$G38/MARGIN!$D38</f>
        <v>80000</v>
      </c>
      <c r="CH122" s="145">
        <f t="shared" si="236"/>
        <v>-945.64669588799995</v>
      </c>
      <c r="CI122" s="145">
        <f t="shared" si="237"/>
        <v>945.64669588799995</v>
      </c>
      <c r="CK122">
        <f t="shared" si="238"/>
        <v>-2</v>
      </c>
      <c r="CL122">
        <v>-1</v>
      </c>
      <c r="CM122">
        <v>-1</v>
      </c>
      <c r="CN122">
        <v>-1</v>
      </c>
      <c r="CO122">
        <f t="shared" si="239"/>
        <v>1</v>
      </c>
      <c r="CP122">
        <f t="shared" si="240"/>
        <v>1</v>
      </c>
      <c r="CQ122">
        <v>-9.6437678695599997E-3</v>
      </c>
      <c r="CR122" s="118" t="s">
        <v>1189</v>
      </c>
      <c r="CS122">
        <v>50</v>
      </c>
      <c r="CT122" t="str">
        <f t="shared" si="241"/>
        <v>TRUE</v>
      </c>
      <c r="CU122">
        <f>ROUND(MARGIN!$J38,0)</f>
        <v>8</v>
      </c>
      <c r="CV122">
        <f t="shared" si="263"/>
        <v>10</v>
      </c>
      <c r="CW122">
        <f t="shared" si="264"/>
        <v>8</v>
      </c>
      <c r="CX122" s="139">
        <f>CW122*10000*MARGIN!$G38/MARGIN!$D38</f>
        <v>80000</v>
      </c>
      <c r="CY122" s="200">
        <f t="shared" si="242"/>
        <v>771.50142956479999</v>
      </c>
      <c r="CZ122" s="200">
        <f t="shared" si="243"/>
        <v>771.50142956479999</v>
      </c>
      <c r="DB122">
        <f t="shared" si="244"/>
        <v>0</v>
      </c>
      <c r="DC122">
        <v>-1</v>
      </c>
      <c r="DD122">
        <v>1</v>
      </c>
      <c r="DE122">
        <v>-1</v>
      </c>
      <c r="DF122">
        <f t="shared" si="245"/>
        <v>1</v>
      </c>
      <c r="DG122">
        <f t="shared" si="246"/>
        <v>0</v>
      </c>
      <c r="DH122">
        <v>-6.3825470888400002E-3</v>
      </c>
      <c r="DI122" s="118" t="s">
        <v>1189</v>
      </c>
      <c r="DJ122">
        <v>50</v>
      </c>
      <c r="DK122" t="str">
        <f t="shared" si="247"/>
        <v>TRUE</v>
      </c>
      <c r="DL122">
        <f>ROUND(MARGIN!$J38,0)</f>
        <v>8</v>
      </c>
      <c r="DM122">
        <f t="shared" si="265"/>
        <v>6</v>
      </c>
      <c r="DN122">
        <f t="shared" si="266"/>
        <v>8</v>
      </c>
      <c r="DO122" s="139">
        <f>DN122*10000*MARGIN!$G38/MARGIN!$D38</f>
        <v>80000</v>
      </c>
      <c r="DP122" s="200">
        <f t="shared" si="248"/>
        <v>510.60376710719999</v>
      </c>
      <c r="DQ122" s="200">
        <f t="shared" si="249"/>
        <v>-510.60376710719999</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f t="shared" si="250"/>
        <v>0</v>
      </c>
      <c r="JV122">
        <v>-1</v>
      </c>
      <c r="JX122">
        <v>-1</v>
      </c>
      <c r="KA122">
        <f t="shared" si="273"/>
        <v>1</v>
      </c>
      <c r="KC122">
        <f t="shared" si="274"/>
        <v>0</v>
      </c>
      <c r="KF122" s="118" t="s">
        <v>1189</v>
      </c>
      <c r="KG122">
        <v>50</v>
      </c>
      <c r="KH122" t="str">
        <f t="shared" si="275"/>
        <v>FALSE</v>
      </c>
      <c r="KI122">
        <f>ROUND(MARGIN!$J38,0)</f>
        <v>8</v>
      </c>
      <c r="KJ122">
        <f t="shared" si="276"/>
        <v>6</v>
      </c>
      <c r="KK122">
        <f t="shared" si="277"/>
        <v>8</v>
      </c>
      <c r="KL122" s="139">
        <f>KK122*10000*MARGIN!$G38/MARGIN!$D38</f>
        <v>80000</v>
      </c>
      <c r="KM122" s="139"/>
      <c r="KN122" s="200">
        <f t="shared" si="278"/>
        <v>0</v>
      </c>
      <c r="KO122" s="200"/>
      <c r="KP122" s="200"/>
      <c r="KQ122" s="200">
        <f t="shared" si="254"/>
        <v>0</v>
      </c>
      <c r="KR122" s="200">
        <f t="shared" si="279"/>
        <v>0</v>
      </c>
      <c r="KT122">
        <f t="shared" si="256"/>
        <v>0</v>
      </c>
      <c r="KV122">
        <v>-1</v>
      </c>
      <c r="KX122">
        <v>-1</v>
      </c>
      <c r="LA122">
        <f t="shared" si="280"/>
        <v>1</v>
      </c>
      <c r="LC122">
        <f t="shared" si="281"/>
        <v>0</v>
      </c>
      <c r="LF122" s="118" t="s">
        <v>1189</v>
      </c>
      <c r="LG122">
        <v>50</v>
      </c>
      <c r="LH122" t="str">
        <f t="shared" si="282"/>
        <v>FALSE</v>
      </c>
      <c r="LI122">
        <f>ROUND(MARGIN!$J38,0)</f>
        <v>8</v>
      </c>
      <c r="LJ122">
        <f t="shared" si="283"/>
        <v>6</v>
      </c>
      <c r="LK122">
        <f t="shared" si="284"/>
        <v>8</v>
      </c>
      <c r="LL122" s="139">
        <f>LK122*10000*MARGIN!$G38/MARGIN!$D38</f>
        <v>80000</v>
      </c>
      <c r="LM122" s="139"/>
      <c r="LN122" s="200">
        <f t="shared" si="285"/>
        <v>0</v>
      </c>
      <c r="LO122" s="200"/>
      <c r="LP122" s="200"/>
      <c r="LQ122" s="200">
        <f t="shared" si="260"/>
        <v>0</v>
      </c>
      <c r="LR122" s="200">
        <f t="shared" si="286"/>
        <v>0</v>
      </c>
    </row>
    <row r="123" spans="1:330" x14ac:dyDescent="0.25">
      <c r="A123" t="s">
        <v>1188</v>
      </c>
      <c r="B123" s="167" t="s">
        <v>8</v>
      </c>
      <c r="D123" s="117" t="s">
        <v>788</v>
      </c>
      <c r="E123">
        <v>50</v>
      </c>
      <c r="F123" t="e">
        <f>IF(#REF!="","FALSE","TRUE")</f>
        <v>#REF!</v>
      </c>
      <c r="G123">
        <f>ROUND(MARGIN!$J18,0)</f>
        <v>11</v>
      </c>
      <c r="I123" t="e">
        <f>-#REF!+J123</f>
        <v>#REF!</v>
      </c>
      <c r="J123">
        <v>1</v>
      </c>
      <c r="K123" s="117" t="s">
        <v>788</v>
      </c>
      <c r="L123">
        <v>50</v>
      </c>
      <c r="M123" t="str">
        <f t="shared" si="216"/>
        <v>TRUE</v>
      </c>
      <c r="N123">
        <f>ROUND(MARGIN!$J18,0)</f>
        <v>11</v>
      </c>
      <c r="P123">
        <f t="shared" si="217"/>
        <v>0</v>
      </c>
      <c r="Q123">
        <v>1</v>
      </c>
      <c r="R123">
        <v>1</v>
      </c>
      <c r="S123" t="s">
        <v>944</v>
      </c>
      <c r="T123" s="117" t="s">
        <v>788</v>
      </c>
      <c r="U123">
        <v>50</v>
      </c>
      <c r="V123" t="str">
        <f t="shared" si="218"/>
        <v>TRUE</v>
      </c>
      <c r="W123">
        <f>ROUND(MARGIN!$J18,0)</f>
        <v>11</v>
      </c>
      <c r="Z123">
        <f t="shared" si="219"/>
        <v>0</v>
      </c>
      <c r="AA123">
        <v>1</v>
      </c>
      <c r="AC123" t="s">
        <v>944</v>
      </c>
      <c r="AD123" s="117" t="s">
        <v>962</v>
      </c>
      <c r="AE123">
        <v>50</v>
      </c>
      <c r="AF123" t="str">
        <f t="shared" si="220"/>
        <v>TRUE</v>
      </c>
      <c r="AG123">
        <f>ROUND(MARGIN!$J18,0)</f>
        <v>11</v>
      </c>
      <c r="AH123">
        <f t="shared" si="221"/>
        <v>11</v>
      </c>
      <c r="AK123">
        <f t="shared" si="222"/>
        <v>0</v>
      </c>
      <c r="AL123">
        <v>1</v>
      </c>
      <c r="AN123" t="s">
        <v>944</v>
      </c>
      <c r="AO123" s="117" t="s">
        <v>962</v>
      </c>
      <c r="AP123">
        <v>50</v>
      </c>
      <c r="AQ123" t="str">
        <f t="shared" si="223"/>
        <v>TRUE</v>
      </c>
      <c r="AR123">
        <f>ROUND(MARGIN!$J18,0)</f>
        <v>11</v>
      </c>
      <c r="AS123">
        <f t="shared" si="224"/>
        <v>11</v>
      </c>
      <c r="AV123">
        <f t="shared" si="225"/>
        <v>0</v>
      </c>
      <c r="AW123">
        <v>1</v>
      </c>
      <c r="AY123" t="s">
        <v>944</v>
      </c>
      <c r="AZ123" s="117" t="s">
        <v>962</v>
      </c>
      <c r="BA123">
        <v>50</v>
      </c>
      <c r="BB123" t="str">
        <f t="shared" si="226"/>
        <v>TRUE</v>
      </c>
      <c r="BC123">
        <f>ROUND(MARGIN!$J18,0)</f>
        <v>11</v>
      </c>
      <c r="BD123">
        <f t="shared" si="227"/>
        <v>11</v>
      </c>
      <c r="BG123">
        <f t="shared" si="228"/>
        <v>-1</v>
      </c>
      <c r="BK123" t="s">
        <v>944</v>
      </c>
      <c r="BL123" s="117" t="s">
        <v>962</v>
      </c>
      <c r="BM123">
        <v>50</v>
      </c>
      <c r="BN123" t="str">
        <f t="shared" si="229"/>
        <v>FALSE</v>
      </c>
      <c r="BO123">
        <f>ROUND(MARGIN!$J18,0)</f>
        <v>11</v>
      </c>
      <c r="BP123">
        <f t="shared" si="230"/>
        <v>11</v>
      </c>
      <c r="BT123">
        <f t="shared" si="231"/>
        <v>-1</v>
      </c>
      <c r="BU123">
        <v>-1</v>
      </c>
      <c r="BV123">
        <v>-1</v>
      </c>
      <c r="BW123">
        <v>-1</v>
      </c>
      <c r="BX123">
        <f t="shared" si="232"/>
        <v>1</v>
      </c>
      <c r="BY123">
        <f t="shared" si="233"/>
        <v>1</v>
      </c>
      <c r="BZ123" s="187">
        <v>-2.1595355758499999E-2</v>
      </c>
      <c r="CA123" s="117" t="s">
        <v>962</v>
      </c>
      <c r="CB123">
        <v>50</v>
      </c>
      <c r="CC123" t="str">
        <f t="shared" si="234"/>
        <v>TRUE</v>
      </c>
      <c r="CD123">
        <f>ROUND(MARGIN!$J39,0)</f>
        <v>8</v>
      </c>
      <c r="CE123">
        <f t="shared" si="235"/>
        <v>10</v>
      </c>
      <c r="CF123">
        <f t="shared" si="262"/>
        <v>8</v>
      </c>
      <c r="CG123" s="139">
        <f>CF123*10000*MARGIN!$G39/MARGIN!$D39</f>
        <v>80000</v>
      </c>
      <c r="CH123" s="145">
        <f t="shared" si="236"/>
        <v>1727.62846068</v>
      </c>
      <c r="CI123" s="145">
        <f t="shared" si="237"/>
        <v>1727.62846068</v>
      </c>
      <c r="CK123">
        <f t="shared" si="238"/>
        <v>0</v>
      </c>
      <c r="CL123">
        <v>-1</v>
      </c>
      <c r="CM123">
        <v>-1</v>
      </c>
      <c r="CN123">
        <v>1</v>
      </c>
      <c r="CO123">
        <f t="shared" si="239"/>
        <v>0</v>
      </c>
      <c r="CP123">
        <f t="shared" si="240"/>
        <v>0</v>
      </c>
      <c r="CQ123">
        <v>9.6418344834099997E-3</v>
      </c>
      <c r="CR123" s="117" t="s">
        <v>1189</v>
      </c>
      <c r="CS123">
        <v>50</v>
      </c>
      <c r="CT123" t="str">
        <f t="shared" si="241"/>
        <v>TRUE</v>
      </c>
      <c r="CU123">
        <f>ROUND(MARGIN!$J39,0)</f>
        <v>8</v>
      </c>
      <c r="CV123">
        <f t="shared" si="263"/>
        <v>10</v>
      </c>
      <c r="CW123">
        <f t="shared" si="264"/>
        <v>8</v>
      </c>
      <c r="CX123" s="139">
        <f>CW123*10000*MARGIN!$G39/MARGIN!$D39</f>
        <v>80000</v>
      </c>
      <c r="CY123" s="200">
        <f t="shared" si="242"/>
        <v>-771.34675867279998</v>
      </c>
      <c r="CZ123" s="200">
        <f t="shared" si="243"/>
        <v>-771.34675867279998</v>
      </c>
      <c r="DB123">
        <f t="shared" si="244"/>
        <v>2</v>
      </c>
      <c r="DC123">
        <v>1</v>
      </c>
      <c r="DD123">
        <v>-1</v>
      </c>
      <c r="DE123">
        <v>-1</v>
      </c>
      <c r="DF123">
        <f t="shared" si="245"/>
        <v>0</v>
      </c>
      <c r="DG123">
        <f t="shared" si="246"/>
        <v>1</v>
      </c>
      <c r="DH123">
        <v>-1.89693329118E-3</v>
      </c>
      <c r="DI123" s="117" t="s">
        <v>1189</v>
      </c>
      <c r="DJ123">
        <v>50</v>
      </c>
      <c r="DK123" t="str">
        <f t="shared" si="247"/>
        <v>TRUE</v>
      </c>
      <c r="DL123">
        <f>ROUND(MARGIN!$J39,0)</f>
        <v>8</v>
      </c>
      <c r="DM123">
        <f t="shared" si="265"/>
        <v>6</v>
      </c>
      <c r="DN123">
        <f t="shared" si="266"/>
        <v>8</v>
      </c>
      <c r="DO123" s="139">
        <f>DN123*10000*MARGIN!$G39/MARGIN!$D39</f>
        <v>80000</v>
      </c>
      <c r="DP123" s="200">
        <f t="shared" si="248"/>
        <v>-151.75466329439999</v>
      </c>
      <c r="DQ123" s="200">
        <f t="shared" si="249"/>
        <v>151.75466329439999</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f t="shared" si="250"/>
        <v>0</v>
      </c>
      <c r="JV123">
        <v>-1</v>
      </c>
      <c r="JX123">
        <v>-1</v>
      </c>
      <c r="KA123">
        <f t="shared" si="273"/>
        <v>1</v>
      </c>
      <c r="KC123">
        <f t="shared" si="274"/>
        <v>0</v>
      </c>
      <c r="KF123" s="117" t="s">
        <v>1189</v>
      </c>
      <c r="KG123">
        <v>50</v>
      </c>
      <c r="KH123" t="str">
        <f t="shared" si="275"/>
        <v>FALSE</v>
      </c>
      <c r="KI123">
        <f>ROUND(MARGIN!$J39,0)</f>
        <v>8</v>
      </c>
      <c r="KJ123">
        <f t="shared" si="276"/>
        <v>6</v>
      </c>
      <c r="KK123">
        <f t="shared" si="277"/>
        <v>8</v>
      </c>
      <c r="KL123" s="139">
        <f>KK123*10000*MARGIN!$G39/MARGIN!$D39</f>
        <v>80000</v>
      </c>
      <c r="KM123" s="139"/>
      <c r="KN123" s="200">
        <f t="shared" si="278"/>
        <v>0</v>
      </c>
      <c r="KO123" s="200"/>
      <c r="KP123" s="200"/>
      <c r="KQ123" s="200">
        <f t="shared" si="254"/>
        <v>0</v>
      </c>
      <c r="KR123" s="200">
        <f t="shared" si="279"/>
        <v>0</v>
      </c>
      <c r="KT123">
        <f t="shared" si="256"/>
        <v>0</v>
      </c>
      <c r="KV123">
        <v>-1</v>
      </c>
      <c r="KX123">
        <v>-1</v>
      </c>
      <c r="LA123">
        <f t="shared" si="280"/>
        <v>1</v>
      </c>
      <c r="LC123">
        <f t="shared" si="281"/>
        <v>0</v>
      </c>
      <c r="LF123" s="117" t="s">
        <v>1189</v>
      </c>
      <c r="LG123">
        <v>50</v>
      </c>
      <c r="LH123" t="str">
        <f t="shared" si="282"/>
        <v>FALSE</v>
      </c>
      <c r="LI123">
        <f>ROUND(MARGIN!$J39,0)</f>
        <v>8</v>
      </c>
      <c r="LJ123">
        <f t="shared" si="283"/>
        <v>6</v>
      </c>
      <c r="LK123">
        <f t="shared" si="284"/>
        <v>8</v>
      </c>
      <c r="LL123" s="139">
        <f>LK123*10000*MARGIN!$G39/MARGIN!$D39</f>
        <v>80000</v>
      </c>
      <c r="LM123" s="139"/>
      <c r="LN123" s="200">
        <f t="shared" si="285"/>
        <v>0</v>
      </c>
      <c r="LO123" s="200"/>
      <c r="LP123" s="200"/>
      <c r="LQ123" s="200">
        <f t="shared" si="260"/>
        <v>0</v>
      </c>
      <c r="LR123" s="200">
        <f t="shared" si="286"/>
        <v>0</v>
      </c>
    </row>
  </sheetData>
  <sortState ref="EJ2:EV9">
    <sortCondition ref="EJ2:EJ9"/>
  </sortState>
  <conditionalFormatting sqref="O15:O92 H15:I92 Y15:Y92">
    <cfRule type="colorScale" priority="732">
      <colorScale>
        <cfvo type="min"/>
        <cfvo type="percentile" val="50"/>
        <cfvo type="max"/>
        <color rgb="FFF8696B"/>
        <color rgb="FFFFEB84"/>
        <color rgb="FF63BE7B"/>
      </colorScale>
    </cfRule>
  </conditionalFormatting>
  <conditionalFormatting sqref="G96:G123">
    <cfRule type="colorScale" priority="654">
      <colorScale>
        <cfvo type="min"/>
        <cfvo type="percentile" val="50"/>
        <cfvo type="max"/>
        <color rgb="FFF8696B"/>
        <color rgb="FFFFEB84"/>
        <color rgb="FF63BE7B"/>
      </colorScale>
    </cfRule>
  </conditionalFormatting>
  <conditionalFormatting sqref="D96:E123">
    <cfRule type="colorScale" priority="652">
      <colorScale>
        <cfvo type="min"/>
        <cfvo type="percentile" val="50"/>
        <cfvo type="max"/>
        <color rgb="FFF8696B"/>
        <color rgb="FFFFEB84"/>
        <color rgb="FF63BE7B"/>
      </colorScale>
    </cfRule>
  </conditionalFormatting>
  <conditionalFormatting sqref="D94:E95">
    <cfRule type="colorScale" priority="651">
      <colorScale>
        <cfvo type="min"/>
        <cfvo type="percentile" val="50"/>
        <cfvo type="max"/>
        <color rgb="FFF8696B"/>
        <color rgb="FFFFEB84"/>
        <color rgb="FF63BE7B"/>
      </colorScale>
    </cfRule>
  </conditionalFormatting>
  <conditionalFormatting sqref="F96:F123">
    <cfRule type="colorScale" priority="650">
      <colorScale>
        <cfvo type="min"/>
        <cfvo type="percentile" val="50"/>
        <cfvo type="max"/>
        <color rgb="FFF8696B"/>
        <color rgb="FFFFEB84"/>
        <color rgb="FF63BE7B"/>
      </colorScale>
    </cfRule>
  </conditionalFormatting>
  <conditionalFormatting sqref="N96:N123">
    <cfRule type="colorScale" priority="644">
      <colorScale>
        <cfvo type="min"/>
        <cfvo type="percentile" val="50"/>
        <cfvo type="max"/>
        <color rgb="FFF8696B"/>
        <color rgb="FFFFEB84"/>
        <color rgb="FF63BE7B"/>
      </colorScale>
    </cfRule>
  </conditionalFormatting>
  <conditionalFormatting sqref="J96:J123">
    <cfRule type="colorScale" priority="643">
      <colorScale>
        <cfvo type="min"/>
        <cfvo type="percentile" val="50"/>
        <cfvo type="max"/>
        <color rgb="FFF8696B"/>
        <color rgb="FFFFEB84"/>
        <color rgb="FF63BE7B"/>
      </colorScale>
    </cfRule>
  </conditionalFormatting>
  <conditionalFormatting sqref="K96:L123">
    <cfRule type="colorScale" priority="642">
      <colorScale>
        <cfvo type="min"/>
        <cfvo type="percentile" val="50"/>
        <cfvo type="max"/>
        <color rgb="FFF8696B"/>
        <color rgb="FFFFEB84"/>
        <color rgb="FF63BE7B"/>
      </colorScale>
    </cfRule>
  </conditionalFormatting>
  <conditionalFormatting sqref="K94:L95">
    <cfRule type="colorScale" priority="641">
      <colorScale>
        <cfvo type="min"/>
        <cfvo type="percentile" val="50"/>
        <cfvo type="max"/>
        <color rgb="FFF8696B"/>
        <color rgb="FFFFEB84"/>
        <color rgb="FF63BE7B"/>
      </colorScale>
    </cfRule>
  </conditionalFormatting>
  <conditionalFormatting sqref="M96:M123">
    <cfRule type="colorScale" priority="640">
      <colorScale>
        <cfvo type="min"/>
        <cfvo type="percentile" val="50"/>
        <cfvo type="max"/>
        <color rgb="FFF8696B"/>
        <color rgb="FFFFEB84"/>
        <color rgb="FF63BE7B"/>
      </colorScale>
    </cfRule>
  </conditionalFormatting>
  <conditionalFormatting sqref="J82:J92 J15:J24">
    <cfRule type="colorScale" priority="637">
      <colorScale>
        <cfvo type="min"/>
        <cfvo type="percentile" val="50"/>
        <cfvo type="max"/>
        <color rgb="FFF8696B"/>
        <color rgb="FFFFEB84"/>
        <color rgb="FF63BE7B"/>
      </colorScale>
    </cfRule>
  </conditionalFormatting>
  <conditionalFormatting sqref="O96:O123">
    <cfRule type="colorScale" priority="634">
      <colorScale>
        <cfvo type="min"/>
        <cfvo type="percentile" val="50"/>
        <cfvo type="max"/>
        <color rgb="FFF8696B"/>
        <color rgb="FFFFEB84"/>
        <color rgb="FF63BE7B"/>
      </colorScale>
    </cfRule>
  </conditionalFormatting>
  <conditionalFormatting sqref="I96:I123">
    <cfRule type="colorScale" priority="632">
      <colorScale>
        <cfvo type="min"/>
        <cfvo type="percentile" val="50"/>
        <cfvo type="max"/>
        <color rgb="FFF8696B"/>
        <color rgb="FFFFEB84"/>
        <color rgb="FF63BE7B"/>
      </colorScale>
    </cfRule>
  </conditionalFormatting>
  <conditionalFormatting sqref="W96:W123">
    <cfRule type="colorScale" priority="629">
      <colorScale>
        <cfvo type="min"/>
        <cfvo type="percentile" val="50"/>
        <cfvo type="max"/>
        <color rgb="FFF8696B"/>
        <color rgb="FFFFEB84"/>
        <color rgb="FF63BE7B"/>
      </colorScale>
    </cfRule>
  </conditionalFormatting>
  <conditionalFormatting sqref="Q96:S123">
    <cfRule type="colorScale" priority="628">
      <colorScale>
        <cfvo type="min"/>
        <cfvo type="percentile" val="50"/>
        <cfvo type="max"/>
        <color rgb="FFF8696B"/>
        <color rgb="FFFFEB84"/>
        <color rgb="FF63BE7B"/>
      </colorScale>
    </cfRule>
  </conditionalFormatting>
  <conditionalFormatting sqref="T96:U123">
    <cfRule type="colorScale" priority="627">
      <colorScale>
        <cfvo type="min"/>
        <cfvo type="percentile" val="50"/>
        <cfvo type="max"/>
        <color rgb="FFF8696B"/>
        <color rgb="FFFFEB84"/>
        <color rgb="FF63BE7B"/>
      </colorScale>
    </cfRule>
  </conditionalFormatting>
  <conditionalFormatting sqref="T94:U95">
    <cfRule type="colorScale" priority="626">
      <colorScale>
        <cfvo type="min"/>
        <cfvo type="percentile" val="50"/>
        <cfvo type="max"/>
        <color rgb="FFF8696B"/>
        <color rgb="FFFFEB84"/>
        <color rgb="FF63BE7B"/>
      </colorScale>
    </cfRule>
  </conditionalFormatting>
  <conditionalFormatting sqref="V96:V123">
    <cfRule type="colorScale" priority="625">
      <colorScale>
        <cfvo type="min"/>
        <cfvo type="percentile" val="50"/>
        <cfvo type="max"/>
        <color rgb="FFF8696B"/>
        <color rgb="FFFFEB84"/>
        <color rgb="FF63BE7B"/>
      </colorScale>
    </cfRule>
  </conditionalFormatting>
  <conditionalFormatting sqref="Q82:S92 Q15:S24">
    <cfRule type="colorScale" priority="622">
      <colorScale>
        <cfvo type="min"/>
        <cfvo type="percentile" val="50"/>
        <cfvo type="max"/>
        <color rgb="FFF8696B"/>
        <color rgb="FFFFEB84"/>
        <color rgb="FF63BE7B"/>
      </colorScale>
    </cfRule>
  </conditionalFormatting>
  <conditionalFormatting sqref="X96:X123">
    <cfRule type="colorScale" priority="619">
      <colorScale>
        <cfvo type="min"/>
        <cfvo type="percentile" val="50"/>
        <cfvo type="max"/>
        <color rgb="FFF8696B"/>
        <color rgb="FFFFEB84"/>
        <color rgb="FF63BE7B"/>
      </colorScale>
    </cfRule>
  </conditionalFormatting>
  <conditionalFormatting sqref="P96:P123">
    <cfRule type="colorScale" priority="617">
      <colorScale>
        <cfvo type="min"/>
        <cfvo type="percentile" val="50"/>
        <cfvo type="max"/>
        <color rgb="FFF8696B"/>
        <color rgb="FFFFEB84"/>
        <color rgb="FF63BE7B"/>
      </colorScale>
    </cfRule>
  </conditionalFormatting>
  <conditionalFormatting sqref="AG96:AG123">
    <cfRule type="colorScale" priority="614">
      <colorScale>
        <cfvo type="min"/>
        <cfvo type="percentile" val="50"/>
        <cfvo type="max"/>
        <color rgb="FFF8696B"/>
        <color rgb="FFFFEB84"/>
        <color rgb="FF63BE7B"/>
      </colorScale>
    </cfRule>
  </conditionalFormatting>
  <conditionalFormatting sqref="AA96:AC123">
    <cfRule type="colorScale" priority="613">
      <colorScale>
        <cfvo type="min"/>
        <cfvo type="percentile" val="50"/>
        <cfvo type="max"/>
        <color rgb="FFF8696B"/>
        <color rgb="FFFFEB84"/>
        <color rgb="FF63BE7B"/>
      </colorScale>
    </cfRule>
  </conditionalFormatting>
  <conditionalFormatting sqref="AD96:AE123">
    <cfRule type="colorScale" priority="612">
      <colorScale>
        <cfvo type="min"/>
        <cfvo type="percentile" val="50"/>
        <cfvo type="max"/>
        <color rgb="FFF8696B"/>
        <color rgb="FFFFEB84"/>
        <color rgb="FF63BE7B"/>
      </colorScale>
    </cfRule>
  </conditionalFormatting>
  <conditionalFormatting sqref="AD94:AE95">
    <cfRule type="colorScale" priority="611">
      <colorScale>
        <cfvo type="min"/>
        <cfvo type="percentile" val="50"/>
        <cfvo type="max"/>
        <color rgb="FFF8696B"/>
        <color rgb="FFFFEB84"/>
        <color rgb="FF63BE7B"/>
      </colorScale>
    </cfRule>
  </conditionalFormatting>
  <conditionalFormatting sqref="AF96:AF123">
    <cfRule type="colorScale" priority="610">
      <colorScale>
        <cfvo type="min"/>
        <cfvo type="percentile" val="50"/>
        <cfvo type="max"/>
        <color rgb="FFF8696B"/>
        <color rgb="FFFFEB84"/>
        <color rgb="FF63BE7B"/>
      </colorScale>
    </cfRule>
  </conditionalFormatting>
  <conditionalFormatting sqref="AA82:AC92 AA15:AC24">
    <cfRule type="colorScale" priority="607">
      <colorScale>
        <cfvo type="min"/>
        <cfvo type="percentile" val="50"/>
        <cfvo type="max"/>
        <color rgb="FFF8696B"/>
        <color rgb="FFFFEB84"/>
        <color rgb="FF63BE7B"/>
      </colorScale>
    </cfRule>
  </conditionalFormatting>
  <conditionalFormatting sqref="Z96:Z123">
    <cfRule type="colorScale" priority="600">
      <colorScale>
        <cfvo type="min"/>
        <cfvo type="percentile" val="50"/>
        <cfvo type="max"/>
        <color rgb="FFF8696B"/>
        <color rgb="FFFFEB84"/>
        <color rgb="FF63BE7B"/>
      </colorScale>
    </cfRule>
  </conditionalFormatting>
  <conditionalFormatting sqref="AH96:AH123">
    <cfRule type="colorScale" priority="598">
      <colorScale>
        <cfvo type="min"/>
        <cfvo type="percentile" val="50"/>
        <cfvo type="max"/>
        <color rgb="FFF8696B"/>
        <color rgb="FFFFEB84"/>
        <color rgb="FF63BE7B"/>
      </colorScale>
    </cfRule>
  </conditionalFormatting>
  <conditionalFormatting sqref="AR96:AR123">
    <cfRule type="colorScale" priority="581">
      <colorScale>
        <cfvo type="min"/>
        <cfvo type="percentile" val="50"/>
        <cfvo type="max"/>
        <color rgb="FFF8696B"/>
        <color rgb="FFFFEB84"/>
        <color rgb="FF63BE7B"/>
      </colorScale>
    </cfRule>
  </conditionalFormatting>
  <conditionalFormatting sqref="AL96:AN123">
    <cfRule type="colorScale" priority="580">
      <colorScale>
        <cfvo type="min"/>
        <cfvo type="percentile" val="50"/>
        <cfvo type="max"/>
        <color rgb="FFF8696B"/>
        <color rgb="FFFFEB84"/>
        <color rgb="FF63BE7B"/>
      </colorScale>
    </cfRule>
  </conditionalFormatting>
  <conditionalFormatting sqref="AO96:AP123">
    <cfRule type="colorScale" priority="579">
      <colorScale>
        <cfvo type="min"/>
        <cfvo type="percentile" val="50"/>
        <cfvo type="max"/>
        <color rgb="FFF8696B"/>
        <color rgb="FFFFEB84"/>
        <color rgb="FF63BE7B"/>
      </colorScale>
    </cfRule>
  </conditionalFormatting>
  <conditionalFormatting sqref="AO94:AP95">
    <cfRule type="colorScale" priority="578">
      <colorScale>
        <cfvo type="min"/>
        <cfvo type="percentile" val="50"/>
        <cfvo type="max"/>
        <color rgb="FFF8696B"/>
        <color rgb="FFFFEB84"/>
        <color rgb="FF63BE7B"/>
      </colorScale>
    </cfRule>
  </conditionalFormatting>
  <conditionalFormatting sqref="AQ96:AQ123">
    <cfRule type="colorScale" priority="577">
      <colorScale>
        <cfvo type="min"/>
        <cfvo type="percentile" val="50"/>
        <cfvo type="max"/>
        <color rgb="FFF8696B"/>
        <color rgb="FFFFEB84"/>
        <color rgb="FF63BE7B"/>
      </colorScale>
    </cfRule>
  </conditionalFormatting>
  <conditionalFormatting sqref="AL82:AN92 AL15:AN24">
    <cfRule type="colorScale" priority="574">
      <colorScale>
        <cfvo type="min"/>
        <cfvo type="percentile" val="50"/>
        <cfvo type="max"/>
        <color rgb="FFF8696B"/>
        <color rgb="FFFFEB84"/>
        <color rgb="FF63BE7B"/>
      </colorScale>
    </cfRule>
  </conditionalFormatting>
  <conditionalFormatting sqref="AK96:AK123">
    <cfRule type="colorScale" priority="570">
      <colorScale>
        <cfvo type="min"/>
        <cfvo type="percentile" val="50"/>
        <cfvo type="max"/>
        <color rgb="FFF8696B"/>
        <color rgb="FFFFEB84"/>
        <color rgb="FF63BE7B"/>
      </colorScale>
    </cfRule>
  </conditionalFormatting>
  <conditionalFormatting sqref="AS96:AS123">
    <cfRule type="colorScale" priority="568">
      <colorScale>
        <cfvo type="min"/>
        <cfvo type="percentile" val="50"/>
        <cfvo type="max"/>
        <color rgb="FFF8696B"/>
        <color rgb="FFFFEB84"/>
        <color rgb="FF63BE7B"/>
      </colorScale>
    </cfRule>
  </conditionalFormatting>
  <conditionalFormatting sqref="BC96:BC123">
    <cfRule type="colorScale" priority="566">
      <colorScale>
        <cfvo type="min"/>
        <cfvo type="percentile" val="50"/>
        <cfvo type="max"/>
        <color rgb="FFF8696B"/>
        <color rgb="FFFFEB84"/>
        <color rgb="FF63BE7B"/>
      </colorScale>
    </cfRule>
  </conditionalFormatting>
  <conditionalFormatting sqref="AW96:AY123">
    <cfRule type="colorScale" priority="565">
      <colorScale>
        <cfvo type="min"/>
        <cfvo type="percentile" val="50"/>
        <cfvo type="max"/>
        <color rgb="FFF8696B"/>
        <color rgb="FFFFEB84"/>
        <color rgb="FF63BE7B"/>
      </colorScale>
    </cfRule>
  </conditionalFormatting>
  <conditionalFormatting sqref="AZ96:BA123">
    <cfRule type="colorScale" priority="564">
      <colorScale>
        <cfvo type="min"/>
        <cfvo type="percentile" val="50"/>
        <cfvo type="max"/>
        <color rgb="FFF8696B"/>
        <color rgb="FFFFEB84"/>
        <color rgb="FF63BE7B"/>
      </colorScale>
    </cfRule>
  </conditionalFormatting>
  <conditionalFormatting sqref="AZ94:BA95">
    <cfRule type="colorScale" priority="563">
      <colorScale>
        <cfvo type="min"/>
        <cfvo type="percentile" val="50"/>
        <cfvo type="max"/>
        <color rgb="FFF8696B"/>
        <color rgb="FFFFEB84"/>
        <color rgb="FF63BE7B"/>
      </colorScale>
    </cfRule>
  </conditionalFormatting>
  <conditionalFormatting sqref="BB96:BB123">
    <cfRule type="colorScale" priority="562">
      <colorScale>
        <cfvo type="min"/>
        <cfvo type="percentile" val="50"/>
        <cfvo type="max"/>
        <color rgb="FFF8696B"/>
        <color rgb="FFFFEB84"/>
        <color rgb="FF63BE7B"/>
      </colorScale>
    </cfRule>
  </conditionalFormatting>
  <conditionalFormatting sqref="AW82:AY92 AW15:AY24 AX81:AX91 AX14:AX23">
    <cfRule type="colorScale" priority="559">
      <colorScale>
        <cfvo type="min"/>
        <cfvo type="percentile" val="50"/>
        <cfvo type="max"/>
        <color rgb="FFF8696B"/>
        <color rgb="FFFFEB84"/>
        <color rgb="FF63BE7B"/>
      </colorScale>
    </cfRule>
  </conditionalFormatting>
  <conditionalFormatting sqref="AV96:AV123">
    <cfRule type="colorScale" priority="555">
      <colorScale>
        <cfvo type="min"/>
        <cfvo type="percentile" val="50"/>
        <cfvo type="max"/>
        <color rgb="FFF8696B"/>
        <color rgb="FFFFEB84"/>
        <color rgb="FF63BE7B"/>
      </colorScale>
    </cfRule>
  </conditionalFormatting>
  <conditionalFormatting sqref="BD96:BD123">
    <cfRule type="colorScale" priority="553">
      <colorScale>
        <cfvo type="min"/>
        <cfvo type="percentile" val="50"/>
        <cfvo type="max"/>
        <color rgb="FFF8696B"/>
        <color rgb="FFFFEB84"/>
        <color rgb="FF63BE7B"/>
      </colorScale>
    </cfRule>
  </conditionalFormatting>
  <conditionalFormatting sqref="BO96:BO123">
    <cfRule type="colorScale" priority="551">
      <colorScale>
        <cfvo type="min"/>
        <cfvo type="percentile" val="50"/>
        <cfvo type="max"/>
        <color rgb="FFF8696B"/>
        <color rgb="FFFFEB84"/>
        <color rgb="FF63BE7B"/>
      </colorScale>
    </cfRule>
  </conditionalFormatting>
  <conditionalFormatting sqref="BH96:BK123">
    <cfRule type="colorScale" priority="550">
      <colorScale>
        <cfvo type="min"/>
        <cfvo type="percentile" val="50"/>
        <cfvo type="max"/>
        <color rgb="FFF8696B"/>
        <color rgb="FFFFEB84"/>
        <color rgb="FF63BE7B"/>
      </colorScale>
    </cfRule>
  </conditionalFormatting>
  <conditionalFormatting sqref="BL96:BM123">
    <cfRule type="colorScale" priority="549">
      <colorScale>
        <cfvo type="min"/>
        <cfvo type="percentile" val="50"/>
        <cfvo type="max"/>
        <color rgb="FFF8696B"/>
        <color rgb="FFFFEB84"/>
        <color rgb="FF63BE7B"/>
      </colorScale>
    </cfRule>
  </conditionalFormatting>
  <conditionalFormatting sqref="BL94:BM95">
    <cfRule type="colorScale" priority="548">
      <colorScale>
        <cfvo type="min"/>
        <cfvo type="percentile" val="50"/>
        <cfvo type="max"/>
        <color rgb="FFF8696B"/>
        <color rgb="FFFFEB84"/>
        <color rgb="FF63BE7B"/>
      </colorScale>
    </cfRule>
  </conditionalFormatting>
  <conditionalFormatting sqref="BN96:BN123">
    <cfRule type="colorScale" priority="547">
      <colorScale>
        <cfvo type="min"/>
        <cfvo type="percentile" val="50"/>
        <cfvo type="max"/>
        <color rgb="FFF8696B"/>
        <color rgb="FFFFEB84"/>
        <color rgb="FF63BE7B"/>
      </colorScale>
    </cfRule>
  </conditionalFormatting>
  <conditionalFormatting sqref="BH82:BI92 BH15:BI24 BK15:BK24 BK82:BK92">
    <cfRule type="colorScale" priority="544">
      <colorScale>
        <cfvo type="min"/>
        <cfvo type="percentile" val="50"/>
        <cfvo type="max"/>
        <color rgb="FFF8696B"/>
        <color rgb="FFFFEB84"/>
        <color rgb="FF63BE7B"/>
      </colorScale>
    </cfRule>
  </conditionalFormatting>
  <conditionalFormatting sqref="BG96:BG123">
    <cfRule type="colorScale" priority="540">
      <colorScale>
        <cfvo type="min"/>
        <cfvo type="percentile" val="50"/>
        <cfvo type="max"/>
        <color rgb="FFF8696B"/>
        <color rgb="FFFFEB84"/>
        <color rgb="FF63BE7B"/>
      </colorScale>
    </cfRule>
  </conditionalFormatting>
  <conditionalFormatting sqref="BP96:BP123">
    <cfRule type="colorScale" priority="538">
      <colorScale>
        <cfvo type="min"/>
        <cfvo type="percentile" val="50"/>
        <cfvo type="max"/>
        <color rgb="FFF8696B"/>
        <color rgb="FFFFEB84"/>
        <color rgb="FF63BE7B"/>
      </colorScale>
    </cfRule>
  </conditionalFormatting>
  <conditionalFormatting sqref="G15:G92">
    <cfRule type="colorScale" priority="1074">
      <colorScale>
        <cfvo type="min"/>
        <cfvo type="percentile" val="50"/>
        <cfvo type="max"/>
        <color rgb="FFF8696B"/>
        <color rgb="FFFFEB84"/>
        <color rgb="FF63BE7B"/>
      </colorScale>
    </cfRule>
  </conditionalFormatting>
  <conditionalFormatting sqref="F15:F92">
    <cfRule type="colorScale" priority="1076">
      <colorScale>
        <cfvo type="min"/>
        <cfvo type="percentile" val="50"/>
        <cfvo type="max"/>
        <color rgb="FFF8696B"/>
        <color rgb="FFFFEB84"/>
        <color rgb="FF63BE7B"/>
      </colorScale>
    </cfRule>
  </conditionalFormatting>
  <conditionalFormatting sqref="D12:E92">
    <cfRule type="colorScale" priority="1080">
      <colorScale>
        <cfvo type="min"/>
        <cfvo type="percentile" val="50"/>
        <cfvo type="max"/>
        <color rgb="FFF8696B"/>
        <color rgb="FFFFEB84"/>
        <color rgb="FF63BE7B"/>
      </colorScale>
    </cfRule>
  </conditionalFormatting>
  <conditionalFormatting sqref="N15:N92">
    <cfRule type="colorScale" priority="1082">
      <colorScale>
        <cfvo type="min"/>
        <cfvo type="percentile" val="50"/>
        <cfvo type="max"/>
        <color rgb="FFF8696B"/>
        <color rgb="FFFFEB84"/>
        <color rgb="FF63BE7B"/>
      </colorScale>
    </cfRule>
  </conditionalFormatting>
  <conditionalFormatting sqref="M15:M92">
    <cfRule type="colorScale" priority="1084">
      <colorScale>
        <cfvo type="min"/>
        <cfvo type="percentile" val="50"/>
        <cfvo type="max"/>
        <color rgb="FFF8696B"/>
        <color rgb="FFFFEB84"/>
        <color rgb="FF63BE7B"/>
      </colorScale>
    </cfRule>
  </conditionalFormatting>
  <conditionalFormatting sqref="J25:J81">
    <cfRule type="colorScale" priority="1086">
      <colorScale>
        <cfvo type="min"/>
        <cfvo type="percentile" val="50"/>
        <cfvo type="max"/>
        <color rgb="FFF8696B"/>
        <color rgb="FFFFEB84"/>
        <color rgb="FF63BE7B"/>
      </colorScale>
    </cfRule>
  </conditionalFormatting>
  <conditionalFormatting sqref="K12:L92">
    <cfRule type="colorScale" priority="1088">
      <colorScale>
        <cfvo type="min"/>
        <cfvo type="percentile" val="50"/>
        <cfvo type="max"/>
        <color rgb="FFF8696B"/>
        <color rgb="FFFFEB84"/>
        <color rgb="FF63BE7B"/>
      </colorScale>
    </cfRule>
  </conditionalFormatting>
  <conditionalFormatting sqref="I15:I92">
    <cfRule type="colorScale" priority="1090">
      <colorScale>
        <cfvo type="min"/>
        <cfvo type="percentile" val="50"/>
        <cfvo type="max"/>
        <color rgb="FFF8696B"/>
        <color rgb="FFFFEB84"/>
        <color rgb="FF63BE7B"/>
      </colorScale>
    </cfRule>
  </conditionalFormatting>
  <conditionalFormatting sqref="P15:P92 X15:X92">
    <cfRule type="colorScale" priority="1092">
      <colorScale>
        <cfvo type="min"/>
        <cfvo type="percentile" val="50"/>
        <cfvo type="max"/>
        <color rgb="FFF8696B"/>
        <color rgb="FFFFEB84"/>
        <color rgb="FF63BE7B"/>
      </colorScale>
    </cfRule>
  </conditionalFormatting>
  <conditionalFormatting sqref="W15:W92">
    <cfRule type="colorScale" priority="1096">
      <colorScale>
        <cfvo type="min"/>
        <cfvo type="percentile" val="50"/>
        <cfvo type="max"/>
        <color rgb="FFF8696B"/>
        <color rgb="FFFFEB84"/>
        <color rgb="FF63BE7B"/>
      </colorScale>
    </cfRule>
  </conditionalFormatting>
  <conditionalFormatting sqref="V15:V92">
    <cfRule type="colorScale" priority="1098">
      <colorScale>
        <cfvo type="min"/>
        <cfvo type="percentile" val="50"/>
        <cfvo type="max"/>
        <color rgb="FFF8696B"/>
        <color rgb="FFFFEB84"/>
        <color rgb="FF63BE7B"/>
      </colorScale>
    </cfRule>
  </conditionalFormatting>
  <conditionalFormatting sqref="Q25:S81">
    <cfRule type="colorScale" priority="1100">
      <colorScale>
        <cfvo type="min"/>
        <cfvo type="percentile" val="50"/>
        <cfvo type="max"/>
        <color rgb="FFF8696B"/>
        <color rgb="FFFFEB84"/>
        <color rgb="FF63BE7B"/>
      </colorScale>
    </cfRule>
  </conditionalFormatting>
  <conditionalFormatting sqref="T12:U92">
    <cfRule type="colorScale" priority="1102">
      <colorScale>
        <cfvo type="min"/>
        <cfvo type="percentile" val="50"/>
        <cfvo type="max"/>
        <color rgb="FFF8696B"/>
        <color rgb="FFFFEB84"/>
        <color rgb="FF63BE7B"/>
      </colorScale>
    </cfRule>
  </conditionalFormatting>
  <conditionalFormatting sqref="P15:P92">
    <cfRule type="colorScale" priority="1104">
      <colorScale>
        <cfvo type="min"/>
        <cfvo type="percentile" val="50"/>
        <cfvo type="max"/>
        <color rgb="FFF8696B"/>
        <color rgb="FFFFEB84"/>
        <color rgb="FF63BE7B"/>
      </colorScale>
    </cfRule>
  </conditionalFormatting>
  <conditionalFormatting sqref="Z15:Z92 AH15:AH92">
    <cfRule type="colorScale" priority="1106">
      <colorScale>
        <cfvo type="min"/>
        <cfvo type="percentile" val="50"/>
        <cfvo type="max"/>
        <color rgb="FFF8696B"/>
        <color rgb="FFFFEB84"/>
        <color rgb="FF63BE7B"/>
      </colorScale>
    </cfRule>
  </conditionalFormatting>
  <conditionalFormatting sqref="AG15:AG92">
    <cfRule type="colorScale" priority="1110">
      <colorScale>
        <cfvo type="min"/>
        <cfvo type="percentile" val="50"/>
        <cfvo type="max"/>
        <color rgb="FFF8696B"/>
        <color rgb="FFFFEB84"/>
        <color rgb="FF63BE7B"/>
      </colorScale>
    </cfRule>
  </conditionalFormatting>
  <conditionalFormatting sqref="AF15:AF92">
    <cfRule type="colorScale" priority="1112">
      <colorScale>
        <cfvo type="min"/>
        <cfvo type="percentile" val="50"/>
        <cfvo type="max"/>
        <color rgb="FFF8696B"/>
        <color rgb="FFFFEB84"/>
        <color rgb="FF63BE7B"/>
      </colorScale>
    </cfRule>
  </conditionalFormatting>
  <conditionalFormatting sqref="AA25:AC81">
    <cfRule type="colorScale" priority="1114">
      <colorScale>
        <cfvo type="min"/>
        <cfvo type="percentile" val="50"/>
        <cfvo type="max"/>
        <color rgb="FFF8696B"/>
        <color rgb="FFFFEB84"/>
        <color rgb="FF63BE7B"/>
      </colorScale>
    </cfRule>
  </conditionalFormatting>
  <conditionalFormatting sqref="AD12:AE92">
    <cfRule type="colorScale" priority="1116">
      <colorScale>
        <cfvo type="min"/>
        <cfvo type="percentile" val="50"/>
        <cfvo type="max"/>
        <color rgb="FFF8696B"/>
        <color rgb="FFFFEB84"/>
        <color rgb="FF63BE7B"/>
      </colorScale>
    </cfRule>
  </conditionalFormatting>
  <conditionalFormatting sqref="Z15:Z92">
    <cfRule type="colorScale" priority="1118">
      <colorScale>
        <cfvo type="min"/>
        <cfvo type="percentile" val="50"/>
        <cfvo type="max"/>
        <color rgb="FFF8696B"/>
        <color rgb="FFFFEB84"/>
        <color rgb="FF63BE7B"/>
      </colorScale>
    </cfRule>
  </conditionalFormatting>
  <conditionalFormatting sqref="AK15:AK92 AS15:AS92">
    <cfRule type="colorScale" priority="1120">
      <colorScale>
        <cfvo type="min"/>
        <cfvo type="percentile" val="50"/>
        <cfvo type="max"/>
        <color rgb="FFF8696B"/>
        <color rgb="FFFFEB84"/>
        <color rgb="FF63BE7B"/>
      </colorScale>
    </cfRule>
  </conditionalFormatting>
  <conditionalFormatting sqref="AR15:AR92">
    <cfRule type="colorScale" priority="1124">
      <colorScale>
        <cfvo type="min"/>
        <cfvo type="percentile" val="50"/>
        <cfvo type="max"/>
        <color rgb="FFF8696B"/>
        <color rgb="FFFFEB84"/>
        <color rgb="FF63BE7B"/>
      </colorScale>
    </cfRule>
  </conditionalFormatting>
  <conditionalFormatting sqref="AQ15:AQ92">
    <cfRule type="colorScale" priority="1126">
      <colorScale>
        <cfvo type="min"/>
        <cfvo type="percentile" val="50"/>
        <cfvo type="max"/>
        <color rgb="FFF8696B"/>
        <color rgb="FFFFEB84"/>
        <color rgb="FF63BE7B"/>
      </colorScale>
    </cfRule>
  </conditionalFormatting>
  <conditionalFormatting sqref="AL25:AN81">
    <cfRule type="colorScale" priority="1128">
      <colorScale>
        <cfvo type="min"/>
        <cfvo type="percentile" val="50"/>
        <cfvo type="max"/>
        <color rgb="FFF8696B"/>
        <color rgb="FFFFEB84"/>
        <color rgb="FF63BE7B"/>
      </colorScale>
    </cfRule>
  </conditionalFormatting>
  <conditionalFormatting sqref="AO12:AP92">
    <cfRule type="colorScale" priority="1130">
      <colorScale>
        <cfvo type="min"/>
        <cfvo type="percentile" val="50"/>
        <cfvo type="max"/>
        <color rgb="FFF8696B"/>
        <color rgb="FFFFEB84"/>
        <color rgb="FF63BE7B"/>
      </colorScale>
    </cfRule>
  </conditionalFormatting>
  <conditionalFormatting sqref="AK15:AK92">
    <cfRule type="colorScale" priority="1132">
      <colorScale>
        <cfvo type="min"/>
        <cfvo type="percentile" val="50"/>
        <cfvo type="max"/>
        <color rgb="FFF8696B"/>
        <color rgb="FFFFEB84"/>
        <color rgb="FF63BE7B"/>
      </colorScale>
    </cfRule>
  </conditionalFormatting>
  <conditionalFormatting sqref="AV15:AV92 BD15:BD92">
    <cfRule type="colorScale" priority="1134">
      <colorScale>
        <cfvo type="min"/>
        <cfvo type="percentile" val="50"/>
        <cfvo type="max"/>
        <color rgb="FFF8696B"/>
        <color rgb="FFFFEB84"/>
        <color rgb="FF63BE7B"/>
      </colorScale>
    </cfRule>
  </conditionalFormatting>
  <conditionalFormatting sqref="BC15:BC92">
    <cfRule type="colorScale" priority="1138">
      <colorScale>
        <cfvo type="min"/>
        <cfvo type="percentile" val="50"/>
        <cfvo type="max"/>
        <color rgb="FFF8696B"/>
        <color rgb="FFFFEB84"/>
        <color rgb="FF63BE7B"/>
      </colorScale>
    </cfRule>
  </conditionalFormatting>
  <conditionalFormatting sqref="BB15:BB92">
    <cfRule type="colorScale" priority="1140">
      <colorScale>
        <cfvo type="min"/>
        <cfvo type="percentile" val="50"/>
        <cfvo type="max"/>
        <color rgb="FFF8696B"/>
        <color rgb="FFFFEB84"/>
        <color rgb="FF63BE7B"/>
      </colorScale>
    </cfRule>
  </conditionalFormatting>
  <conditionalFormatting sqref="AW25:AY81 AX24:AX80">
    <cfRule type="colorScale" priority="1142">
      <colorScale>
        <cfvo type="min"/>
        <cfvo type="percentile" val="50"/>
        <cfvo type="max"/>
        <color rgb="FFF8696B"/>
        <color rgb="FFFFEB84"/>
        <color rgb="FF63BE7B"/>
      </colorScale>
    </cfRule>
  </conditionalFormatting>
  <conditionalFormatting sqref="AZ12:BA92">
    <cfRule type="colorScale" priority="1144">
      <colorScale>
        <cfvo type="min"/>
        <cfvo type="percentile" val="50"/>
        <cfvo type="max"/>
        <color rgb="FFF8696B"/>
        <color rgb="FFFFEB84"/>
        <color rgb="FF63BE7B"/>
      </colorScale>
    </cfRule>
  </conditionalFormatting>
  <conditionalFormatting sqref="AV15:AV92">
    <cfRule type="colorScale" priority="1146">
      <colorScale>
        <cfvo type="min"/>
        <cfvo type="percentile" val="50"/>
        <cfvo type="max"/>
        <color rgb="FFF8696B"/>
        <color rgb="FFFFEB84"/>
        <color rgb="FF63BE7B"/>
      </colorScale>
    </cfRule>
  </conditionalFormatting>
  <conditionalFormatting sqref="BG14:BG92 BP14:BP92">
    <cfRule type="colorScale" priority="1148">
      <colorScale>
        <cfvo type="min"/>
        <cfvo type="percentile" val="50"/>
        <cfvo type="max"/>
        <color rgb="FFF8696B"/>
        <color rgb="FFFFEB84"/>
        <color rgb="FF63BE7B"/>
      </colorScale>
    </cfRule>
  </conditionalFormatting>
  <conditionalFormatting sqref="BN14:BN92">
    <cfRule type="colorScale" priority="1154">
      <colorScale>
        <cfvo type="min"/>
        <cfvo type="percentile" val="50"/>
        <cfvo type="max"/>
        <color rgb="FFF8696B"/>
        <color rgb="FFFFEB84"/>
        <color rgb="FF63BE7B"/>
      </colorScale>
    </cfRule>
  </conditionalFormatting>
  <conditionalFormatting sqref="BH25:BI81 BK25:BK81">
    <cfRule type="colorScale" priority="1156">
      <colorScale>
        <cfvo type="min"/>
        <cfvo type="percentile" val="50"/>
        <cfvo type="max"/>
        <color rgb="FFF8696B"/>
        <color rgb="FFFFEB84"/>
        <color rgb="FF63BE7B"/>
      </colorScale>
    </cfRule>
  </conditionalFormatting>
  <conditionalFormatting sqref="BL12:BM92">
    <cfRule type="colorScale" priority="1158">
      <colorScale>
        <cfvo type="min"/>
        <cfvo type="percentile" val="50"/>
        <cfvo type="max"/>
        <color rgb="FFF8696B"/>
        <color rgb="FFFFEB84"/>
        <color rgb="FF63BE7B"/>
      </colorScale>
    </cfRule>
  </conditionalFormatting>
  <conditionalFormatting sqref="BG14:BG92">
    <cfRule type="colorScale" priority="1160">
      <colorScale>
        <cfvo type="min"/>
        <cfvo type="percentile" val="50"/>
        <cfvo type="max"/>
        <color rgb="FFF8696B"/>
        <color rgb="FFFFEB84"/>
        <color rgb="FF63BE7B"/>
      </colorScale>
    </cfRule>
  </conditionalFormatting>
  <conditionalFormatting sqref="BH14:BJ14 BJ15:BJ92">
    <cfRule type="colorScale" priority="537">
      <colorScale>
        <cfvo type="min"/>
        <cfvo type="percentile" val="50"/>
        <cfvo type="max"/>
        <color rgb="FFF8696B"/>
        <color rgb="FFFFEB84"/>
        <color rgb="FF63BE7B"/>
      </colorScale>
    </cfRule>
  </conditionalFormatting>
  <conditionalFormatting sqref="AY14:AY92">
    <cfRule type="colorScale" priority="536">
      <colorScale>
        <cfvo type="min"/>
        <cfvo type="percentile" val="50"/>
        <cfvo type="max"/>
        <color rgb="FFF8696B"/>
        <color rgb="FFFFEB84"/>
        <color rgb="FF63BE7B"/>
      </colorScale>
    </cfRule>
  </conditionalFormatting>
  <conditionalFormatting sqref="BK14:BK92">
    <cfRule type="colorScale" priority="535">
      <colorScale>
        <cfvo type="min"/>
        <cfvo type="percentile" val="50"/>
        <cfvo type="max"/>
        <color rgb="FFF8696B"/>
        <color rgb="FFFFEB84"/>
        <color rgb="FF63BE7B"/>
      </colorScale>
    </cfRule>
  </conditionalFormatting>
  <conditionalFormatting sqref="CC96:CC123">
    <cfRule type="colorScale" priority="509">
      <colorScale>
        <cfvo type="min"/>
        <cfvo type="percentile" val="50"/>
        <cfvo type="max"/>
        <color rgb="FFF8696B"/>
        <color rgb="FFFFEB84"/>
        <color rgb="FF63BE7B"/>
      </colorScale>
    </cfRule>
  </conditionalFormatting>
  <conditionalFormatting sqref="BX14:BX92">
    <cfRule type="colorScale" priority="499">
      <colorScale>
        <cfvo type="min"/>
        <cfvo type="percentile" val="50"/>
        <cfvo type="max"/>
        <color rgb="FFF8696B"/>
        <color rgb="FFFFEB84"/>
        <color rgb="FF63BE7B"/>
      </colorScale>
    </cfRule>
  </conditionalFormatting>
  <conditionalFormatting sqref="BW96:BW123 BU96:BU123 BZ96:BZ123">
    <cfRule type="colorScale" priority="512">
      <colorScale>
        <cfvo type="min"/>
        <cfvo type="percentile" val="50"/>
        <cfvo type="max"/>
        <color rgb="FFF8696B"/>
        <color rgb="FFFFEB84"/>
        <color rgb="FF63BE7B"/>
      </colorScale>
    </cfRule>
  </conditionalFormatting>
  <conditionalFormatting sqref="CA96:CB123">
    <cfRule type="colorScale" priority="511">
      <colorScale>
        <cfvo type="min"/>
        <cfvo type="percentile" val="50"/>
        <cfvo type="max"/>
        <color rgb="FFF8696B"/>
        <color rgb="FFFFEB84"/>
        <color rgb="FF63BE7B"/>
      </colorScale>
    </cfRule>
  </conditionalFormatting>
  <conditionalFormatting sqref="CA94:CB95">
    <cfRule type="colorScale" priority="510">
      <colorScale>
        <cfvo type="min"/>
        <cfvo type="percentile" val="50"/>
        <cfvo type="max"/>
        <color rgb="FFF8696B"/>
        <color rgb="FFFFEB84"/>
        <color rgb="FF63BE7B"/>
      </colorScale>
    </cfRule>
  </conditionalFormatting>
  <conditionalFormatting sqref="BZ15:BZ24 BU82:BU92 BU15:BU24 BZ82:BZ92 BW15:BW24 BW82:BW92">
    <cfRule type="colorScale" priority="508">
      <colorScale>
        <cfvo type="min"/>
        <cfvo type="percentile" val="50"/>
        <cfvo type="max"/>
        <color rgb="FFF8696B"/>
        <color rgb="FFFFEB84"/>
        <color rgb="FF63BE7B"/>
      </colorScale>
    </cfRule>
  </conditionalFormatting>
  <conditionalFormatting sqref="BT96:BT123">
    <cfRule type="colorScale" priority="507">
      <colorScale>
        <cfvo type="min"/>
        <cfvo type="percentile" val="50"/>
        <cfvo type="max"/>
        <color rgb="FFF8696B"/>
        <color rgb="FFFFEB84"/>
        <color rgb="FF63BE7B"/>
      </colorScale>
    </cfRule>
  </conditionalFormatting>
  <conditionalFormatting sqref="CC14:CC92">
    <cfRule type="colorScale" priority="515">
      <colorScale>
        <cfvo type="min"/>
        <cfvo type="percentile" val="50"/>
        <cfvo type="max"/>
        <color rgb="FFF8696B"/>
        <color rgb="FFFFEB84"/>
        <color rgb="FF63BE7B"/>
      </colorScale>
    </cfRule>
  </conditionalFormatting>
  <conditionalFormatting sqref="BZ25:BZ81 BU25:BU81 BW25:BW81">
    <cfRule type="colorScale" priority="516">
      <colorScale>
        <cfvo type="min"/>
        <cfvo type="percentile" val="50"/>
        <cfvo type="max"/>
        <color rgb="FFF8696B"/>
        <color rgb="FFFFEB84"/>
        <color rgb="FF63BE7B"/>
      </colorScale>
    </cfRule>
  </conditionalFormatting>
  <conditionalFormatting sqref="CA12:CB92">
    <cfRule type="colorScale" priority="517">
      <colorScale>
        <cfvo type="min"/>
        <cfvo type="percentile" val="50"/>
        <cfvo type="max"/>
        <color rgb="FFF8696B"/>
        <color rgb="FFFFEB84"/>
        <color rgb="FF63BE7B"/>
      </colorScale>
    </cfRule>
  </conditionalFormatting>
  <conditionalFormatting sqref="BW14 BU14">
    <cfRule type="colorScale" priority="504">
      <colorScale>
        <cfvo type="min"/>
        <cfvo type="percentile" val="50"/>
        <cfvo type="max"/>
        <color rgb="FFF8696B"/>
        <color rgb="FFFFEB84"/>
        <color rgb="FF63BE7B"/>
      </colorScale>
    </cfRule>
  </conditionalFormatting>
  <conditionalFormatting sqref="BZ14:BZ92">
    <cfRule type="colorScale" priority="503">
      <colorScale>
        <cfvo type="min"/>
        <cfvo type="percentile" val="50"/>
        <cfvo type="max"/>
        <color rgb="FFF8696B"/>
        <color rgb="FFFFEB84"/>
        <color rgb="FF63BE7B"/>
      </colorScale>
    </cfRule>
  </conditionalFormatting>
  <conditionalFormatting sqref="BT82:BT92 BT15:BT24">
    <cfRule type="colorScale" priority="501">
      <colorScale>
        <cfvo type="min"/>
        <cfvo type="percentile" val="50"/>
        <cfvo type="max"/>
        <color rgb="FFF8696B"/>
        <color rgb="FFFFEB84"/>
        <color rgb="FF63BE7B"/>
      </colorScale>
    </cfRule>
  </conditionalFormatting>
  <conditionalFormatting sqref="BT25:BT81">
    <cfRule type="colorScale" priority="502">
      <colorScale>
        <cfvo type="min"/>
        <cfvo type="percentile" val="50"/>
        <cfvo type="max"/>
        <color rgb="FFF8696B"/>
        <color rgb="FFFFEB84"/>
        <color rgb="FF63BE7B"/>
      </colorScale>
    </cfRule>
  </conditionalFormatting>
  <conditionalFormatting sqref="BT14">
    <cfRule type="colorScale" priority="500">
      <colorScale>
        <cfvo type="min"/>
        <cfvo type="percentile" val="50"/>
        <cfvo type="max"/>
        <color rgb="FFF8696B"/>
        <color rgb="FFFFEB84"/>
        <color rgb="FF63BE7B"/>
      </colorScale>
    </cfRule>
  </conditionalFormatting>
  <conditionalFormatting sqref="BR14:BR92">
    <cfRule type="colorScale" priority="498">
      <colorScale>
        <cfvo type="min"/>
        <cfvo type="percentile" val="50"/>
        <cfvo type="max"/>
        <color rgb="FFF8696B"/>
        <color rgb="FFFFEB84"/>
        <color rgb="FF63BE7B"/>
      </colorScale>
    </cfRule>
  </conditionalFormatting>
  <conditionalFormatting sqref="CH14:CI92">
    <cfRule type="colorScale" priority="497">
      <colorScale>
        <cfvo type="min"/>
        <cfvo type="percentile" val="50"/>
        <cfvo type="max"/>
        <color rgb="FFF8696B"/>
        <color rgb="FFFFEB84"/>
        <color rgb="FF63BE7B"/>
      </colorScale>
    </cfRule>
  </conditionalFormatting>
  <conditionalFormatting sqref="CD96:CD123">
    <cfRule type="colorScale" priority="495">
      <colorScale>
        <cfvo type="min"/>
        <cfvo type="percentile" val="50"/>
        <cfvo type="max"/>
        <color rgb="FFF8696B"/>
        <color rgb="FFFFEB84"/>
        <color rgb="FF63BE7B"/>
      </colorScale>
    </cfRule>
  </conditionalFormatting>
  <conditionalFormatting sqref="CE96:CE123">
    <cfRule type="colorScale" priority="494">
      <colorScale>
        <cfvo type="min"/>
        <cfvo type="percentile" val="50"/>
        <cfvo type="max"/>
        <color rgb="FFF8696B"/>
        <color rgb="FFFFEB84"/>
        <color rgb="FF63BE7B"/>
      </colorScale>
    </cfRule>
  </conditionalFormatting>
  <conditionalFormatting sqref="CE14:CE92">
    <cfRule type="colorScale" priority="496">
      <colorScale>
        <cfvo type="min"/>
        <cfvo type="percentile" val="50"/>
        <cfvo type="max"/>
        <color rgb="FFF8696B"/>
        <color rgb="FFFFEB84"/>
        <color rgb="FF63BE7B"/>
      </colorScale>
    </cfRule>
  </conditionalFormatting>
  <conditionalFormatting sqref="CD14:CE92">
    <cfRule type="colorScale" priority="493">
      <colorScale>
        <cfvo type="min"/>
        <cfvo type="percentile" val="50"/>
        <cfvo type="max"/>
        <color rgb="FF63BE7B"/>
        <color rgb="FFFFEB84"/>
        <color rgb="FFF8696B"/>
      </colorScale>
    </cfRule>
  </conditionalFormatting>
  <conditionalFormatting sqref="BO14:BP92">
    <cfRule type="colorScale" priority="492">
      <colorScale>
        <cfvo type="min"/>
        <cfvo type="percentile" val="50"/>
        <cfvo type="max"/>
        <color rgb="FF63BE7B"/>
        <color rgb="FFFFEB84"/>
        <color rgb="FFF8696B"/>
      </colorScale>
    </cfRule>
  </conditionalFormatting>
  <conditionalFormatting sqref="CT96:CT123">
    <cfRule type="colorScale" priority="485">
      <colorScale>
        <cfvo type="min"/>
        <cfvo type="percentile" val="50"/>
        <cfvo type="max"/>
        <color rgb="FFF8696B"/>
        <color rgb="FFFFEB84"/>
        <color rgb="FF63BE7B"/>
      </colorScale>
    </cfRule>
  </conditionalFormatting>
  <conditionalFormatting sqref="CO14:CO92 CM14:CM92">
    <cfRule type="colorScale" priority="476">
      <colorScale>
        <cfvo type="min"/>
        <cfvo type="percentile" val="50"/>
        <cfvo type="max"/>
        <color rgb="FFF8696B"/>
        <color rgb="FFFFEB84"/>
        <color rgb="FF63BE7B"/>
      </colorScale>
    </cfRule>
  </conditionalFormatting>
  <conditionalFormatting sqref="CL96:CN123 CQ96:CQ123">
    <cfRule type="colorScale" priority="488">
      <colorScale>
        <cfvo type="min"/>
        <cfvo type="percentile" val="50"/>
        <cfvo type="max"/>
        <color rgb="FFF8696B"/>
        <color rgb="FFFFEB84"/>
        <color rgb="FF63BE7B"/>
      </colorScale>
    </cfRule>
  </conditionalFormatting>
  <conditionalFormatting sqref="CR96:CS123">
    <cfRule type="colorScale" priority="487">
      <colorScale>
        <cfvo type="min"/>
        <cfvo type="percentile" val="50"/>
        <cfvo type="max"/>
        <color rgb="FFF8696B"/>
        <color rgb="FFFFEB84"/>
        <color rgb="FF63BE7B"/>
      </colorScale>
    </cfRule>
  </conditionalFormatting>
  <conditionalFormatting sqref="CQ15:CQ24 CL82:CL92 CL15:CL24 CQ82:CQ92 CN15:CN24 CN82:CN92">
    <cfRule type="colorScale" priority="484">
      <colorScale>
        <cfvo type="min"/>
        <cfvo type="percentile" val="50"/>
        <cfvo type="max"/>
        <color rgb="FFF8696B"/>
        <color rgb="FFFFEB84"/>
        <color rgb="FF63BE7B"/>
      </colorScale>
    </cfRule>
  </conditionalFormatting>
  <conditionalFormatting sqref="CK96:CK123">
    <cfRule type="colorScale" priority="483">
      <colorScale>
        <cfvo type="min"/>
        <cfvo type="percentile" val="50"/>
        <cfvo type="max"/>
        <color rgb="FFF8696B"/>
        <color rgb="FFFFEB84"/>
        <color rgb="FF63BE7B"/>
      </colorScale>
    </cfRule>
  </conditionalFormatting>
  <conditionalFormatting sqref="CT14:CT92">
    <cfRule type="colorScale" priority="489">
      <colorScale>
        <cfvo type="min"/>
        <cfvo type="percentile" val="50"/>
        <cfvo type="max"/>
        <color rgb="FFF8696B"/>
        <color rgb="FFFFEB84"/>
        <color rgb="FF63BE7B"/>
      </colorScale>
    </cfRule>
  </conditionalFormatting>
  <conditionalFormatting sqref="CQ25:CQ81 CL25:CL81 CN25:CN81">
    <cfRule type="colorScale" priority="490">
      <colorScale>
        <cfvo type="min"/>
        <cfvo type="percentile" val="50"/>
        <cfvo type="max"/>
        <color rgb="FFF8696B"/>
        <color rgb="FFFFEB84"/>
        <color rgb="FF63BE7B"/>
      </colorScale>
    </cfRule>
  </conditionalFormatting>
  <conditionalFormatting sqref="CR12:CS92">
    <cfRule type="colorScale" priority="491">
      <colorScale>
        <cfvo type="min"/>
        <cfvo type="percentile" val="50"/>
        <cfvo type="max"/>
        <color rgb="FFF8696B"/>
        <color rgb="FFFFEB84"/>
        <color rgb="FF63BE7B"/>
      </colorScale>
    </cfRule>
  </conditionalFormatting>
  <conditionalFormatting sqref="CN14 CL14">
    <cfRule type="colorScale" priority="481">
      <colorScale>
        <cfvo type="min"/>
        <cfvo type="percentile" val="50"/>
        <cfvo type="max"/>
        <color rgb="FFF8696B"/>
        <color rgb="FFFFEB84"/>
        <color rgb="FF63BE7B"/>
      </colorScale>
    </cfRule>
  </conditionalFormatting>
  <conditionalFormatting sqref="CQ14:CQ92">
    <cfRule type="colorScale" priority="480">
      <colorScale>
        <cfvo type="min"/>
        <cfvo type="percentile" val="50"/>
        <cfvo type="max"/>
        <color rgb="FFF8696B"/>
        <color rgb="FFFFEB84"/>
        <color rgb="FF63BE7B"/>
      </colorScale>
    </cfRule>
  </conditionalFormatting>
  <conditionalFormatting sqref="CK82:CK92 CK15:CK24">
    <cfRule type="colorScale" priority="478">
      <colorScale>
        <cfvo type="min"/>
        <cfvo type="percentile" val="50"/>
        <cfvo type="max"/>
        <color rgb="FFF8696B"/>
        <color rgb="FFFFEB84"/>
        <color rgb="FF63BE7B"/>
      </colorScale>
    </cfRule>
  </conditionalFormatting>
  <conditionalFormatting sqref="CK25:CK81">
    <cfRule type="colorScale" priority="479">
      <colorScale>
        <cfvo type="min"/>
        <cfvo type="percentile" val="50"/>
        <cfvo type="max"/>
        <color rgb="FFF8696B"/>
        <color rgb="FFFFEB84"/>
        <color rgb="FF63BE7B"/>
      </colorScale>
    </cfRule>
  </conditionalFormatting>
  <conditionalFormatting sqref="CK14">
    <cfRule type="colorScale" priority="477">
      <colorScale>
        <cfvo type="min"/>
        <cfvo type="percentile" val="50"/>
        <cfvo type="max"/>
        <color rgb="FFF8696B"/>
        <color rgb="FFFFEB84"/>
        <color rgb="FF63BE7B"/>
      </colorScale>
    </cfRule>
  </conditionalFormatting>
  <conditionalFormatting sqref="CY14:CY92">
    <cfRule type="colorScale" priority="475">
      <colorScale>
        <cfvo type="min"/>
        <cfvo type="percentile" val="50"/>
        <cfvo type="max"/>
        <color rgb="FFF8696B"/>
        <color rgb="FFFFEB84"/>
        <color rgb="FF63BE7B"/>
      </colorScale>
    </cfRule>
  </conditionalFormatting>
  <conditionalFormatting sqref="CU96:CV123">
    <cfRule type="colorScale" priority="473">
      <colorScale>
        <cfvo type="min"/>
        <cfvo type="percentile" val="50"/>
        <cfvo type="max"/>
        <color rgb="FFF8696B"/>
        <color rgb="FFFFEB84"/>
        <color rgb="FF63BE7B"/>
      </colorScale>
    </cfRule>
  </conditionalFormatting>
  <conditionalFormatting sqref="CW96:CW123">
    <cfRule type="colorScale" priority="472">
      <colorScale>
        <cfvo type="min"/>
        <cfvo type="percentile" val="50"/>
        <cfvo type="max"/>
        <color rgb="FFF8696B"/>
        <color rgb="FFFFEB84"/>
        <color rgb="FF63BE7B"/>
      </colorScale>
    </cfRule>
  </conditionalFormatting>
  <conditionalFormatting sqref="CW14:CW92">
    <cfRule type="colorScale" priority="474">
      <colorScale>
        <cfvo type="min"/>
        <cfvo type="percentile" val="50"/>
        <cfvo type="max"/>
        <color rgb="FFF8696B"/>
        <color rgb="FFFFEB84"/>
        <color rgb="FF63BE7B"/>
      </colorScale>
    </cfRule>
  </conditionalFormatting>
  <conditionalFormatting sqref="CU14:CU92 CW14:CW92">
    <cfRule type="colorScale" priority="471">
      <colorScale>
        <cfvo type="min"/>
        <cfvo type="percentile" val="50"/>
        <cfvo type="max"/>
        <color rgb="FF63BE7B"/>
        <color rgb="FFFFEB84"/>
        <color rgb="FFF8696B"/>
      </colorScale>
    </cfRule>
  </conditionalFormatting>
  <conditionalFormatting sqref="BZ96:BZ123">
    <cfRule type="colorScale" priority="469">
      <colorScale>
        <cfvo type="min"/>
        <cfvo type="percentile" val="50"/>
        <cfvo type="max"/>
        <color rgb="FFF8696B"/>
        <color rgb="FFFFEB84"/>
        <color rgb="FF63BE7B"/>
      </colorScale>
    </cfRule>
  </conditionalFormatting>
  <conditionalFormatting sqref="BX96:BX123">
    <cfRule type="colorScale" priority="468">
      <colorScale>
        <cfvo type="min"/>
        <cfvo type="percentile" val="50"/>
        <cfvo type="max"/>
        <color rgb="FFF8696B"/>
        <color rgb="FFFFEB84"/>
        <color rgb="FF63BE7B"/>
      </colorScale>
    </cfRule>
  </conditionalFormatting>
  <conditionalFormatting sqref="CH96:CH123">
    <cfRule type="colorScale" priority="467">
      <colorScale>
        <cfvo type="min"/>
        <cfvo type="percentile" val="50"/>
        <cfvo type="max"/>
        <color rgb="FFF8696B"/>
        <color rgb="FFFFEB84"/>
        <color rgb="FF63BE7B"/>
      </colorScale>
    </cfRule>
  </conditionalFormatting>
  <conditionalFormatting sqref="CO96:CO123">
    <cfRule type="colorScale" priority="466">
      <colorScale>
        <cfvo type="min"/>
        <cfvo type="percentile" val="50"/>
        <cfvo type="max"/>
        <color rgb="FFF8696B"/>
        <color rgb="FFFFEB84"/>
        <color rgb="FF63BE7B"/>
      </colorScale>
    </cfRule>
  </conditionalFormatting>
  <conditionalFormatting sqref="CP96:CP123">
    <cfRule type="colorScale" priority="465">
      <colorScale>
        <cfvo type="min"/>
        <cfvo type="percentile" val="50"/>
        <cfvo type="max"/>
        <color rgb="FFF8696B"/>
        <color rgb="FFFFEB84"/>
        <color rgb="FF63BE7B"/>
      </colorScale>
    </cfRule>
  </conditionalFormatting>
  <conditionalFormatting sqref="CY96:CY123">
    <cfRule type="colorScale" priority="462">
      <colorScale>
        <cfvo type="min"/>
        <cfvo type="percentile" val="50"/>
        <cfvo type="max"/>
        <color rgb="FFF8696B"/>
        <color rgb="FFFFEB84"/>
        <color rgb="FF63BE7B"/>
      </colorScale>
    </cfRule>
  </conditionalFormatting>
  <conditionalFormatting sqref="CV14:CV92">
    <cfRule type="colorScale" priority="460">
      <colorScale>
        <cfvo type="min"/>
        <cfvo type="percentile" val="50"/>
        <cfvo type="max"/>
        <color rgb="FFF8696B"/>
        <color rgb="FFFFEB84"/>
        <color rgb="FF63BE7B"/>
      </colorScale>
    </cfRule>
  </conditionalFormatting>
  <conditionalFormatting sqref="CV14:CV92">
    <cfRule type="colorScale" priority="459">
      <colorScale>
        <cfvo type="min"/>
        <cfvo type="percentile" val="50"/>
        <cfvo type="max"/>
        <color rgb="FF63BE7B"/>
        <color rgb="FFFFEB84"/>
        <color rgb="FFF8696B"/>
      </colorScale>
    </cfRule>
  </conditionalFormatting>
  <conditionalFormatting sqref="CU96:CW123">
    <cfRule type="colorScale" priority="458">
      <colorScale>
        <cfvo type="min"/>
        <cfvo type="percentile" val="50"/>
        <cfvo type="max"/>
        <color rgb="FF63BE7B"/>
        <color rgb="FFFFEB84"/>
        <color rgb="FFF8696B"/>
      </colorScale>
    </cfRule>
  </conditionalFormatting>
  <conditionalFormatting sqref="BV14:BV92">
    <cfRule type="colorScale" priority="456">
      <colorScale>
        <cfvo type="min"/>
        <cfvo type="percentile" val="50"/>
        <cfvo type="max"/>
        <color rgb="FFF8696B"/>
        <color rgb="FFFFEB84"/>
        <color rgb="FF63BE7B"/>
      </colorScale>
    </cfRule>
  </conditionalFormatting>
  <conditionalFormatting sqref="BV96:BV123">
    <cfRule type="colorScale" priority="457">
      <colorScale>
        <cfvo type="min"/>
        <cfvo type="percentile" val="50"/>
        <cfvo type="max"/>
        <color rgb="FFF8696B"/>
        <color rgb="FFFFEB84"/>
        <color rgb="FF63BE7B"/>
      </colorScale>
    </cfRule>
  </conditionalFormatting>
  <conditionalFormatting sqref="BY14:BY92">
    <cfRule type="colorScale" priority="455">
      <colorScale>
        <cfvo type="min"/>
        <cfvo type="percentile" val="50"/>
        <cfvo type="max"/>
        <color rgb="FFF8696B"/>
        <color rgb="FFFFEB84"/>
        <color rgb="FF63BE7B"/>
      </colorScale>
    </cfRule>
  </conditionalFormatting>
  <conditionalFormatting sqref="BY96:BY123">
    <cfRule type="colorScale" priority="454">
      <colorScale>
        <cfvo type="min"/>
        <cfvo type="percentile" val="50"/>
        <cfvo type="max"/>
        <color rgb="FFF8696B"/>
        <color rgb="FFFFEB84"/>
        <color rgb="FF63BE7B"/>
      </colorScale>
    </cfRule>
  </conditionalFormatting>
  <conditionalFormatting sqref="CP14:CP92">
    <cfRule type="colorScale" priority="453">
      <colorScale>
        <cfvo type="min"/>
        <cfvo type="percentile" val="50"/>
        <cfvo type="max"/>
        <color rgb="FFF8696B"/>
        <color rgb="FFFFEB84"/>
        <color rgb="FF63BE7B"/>
      </colorScale>
    </cfRule>
  </conditionalFormatting>
  <conditionalFormatting sqref="CI96:CI123">
    <cfRule type="colorScale" priority="452">
      <colorScale>
        <cfvo type="min"/>
        <cfvo type="percentile" val="50"/>
        <cfvo type="max"/>
        <color rgb="FFF8696B"/>
        <color rgb="FFFFEB84"/>
        <color rgb="FF63BE7B"/>
      </colorScale>
    </cfRule>
  </conditionalFormatting>
  <conditionalFormatting sqref="CF96:CF123">
    <cfRule type="colorScale" priority="450">
      <colorScale>
        <cfvo type="min"/>
        <cfvo type="percentile" val="50"/>
        <cfvo type="max"/>
        <color rgb="FFF8696B"/>
        <color rgb="FFFFEB84"/>
        <color rgb="FF63BE7B"/>
      </colorScale>
    </cfRule>
  </conditionalFormatting>
  <conditionalFormatting sqref="CF14:CF92">
    <cfRule type="colorScale" priority="451">
      <colorScale>
        <cfvo type="min"/>
        <cfvo type="percentile" val="50"/>
        <cfvo type="max"/>
        <color rgb="FFF8696B"/>
        <color rgb="FFFFEB84"/>
        <color rgb="FF63BE7B"/>
      </colorScale>
    </cfRule>
  </conditionalFormatting>
  <conditionalFormatting sqref="CF14:CF92">
    <cfRule type="colorScale" priority="449">
      <colorScale>
        <cfvo type="min"/>
        <cfvo type="percentile" val="50"/>
        <cfvo type="max"/>
        <color rgb="FF63BE7B"/>
        <color rgb="FFFFEB84"/>
        <color rgb="FFF8696B"/>
      </colorScale>
    </cfRule>
  </conditionalFormatting>
  <conditionalFormatting sqref="CF96:CF123">
    <cfRule type="colorScale" priority="448">
      <colorScale>
        <cfvo type="min"/>
        <cfvo type="percentile" val="50"/>
        <cfvo type="max"/>
        <color rgb="FF63BE7B"/>
        <color rgb="FFFFEB84"/>
        <color rgb="FFF8696B"/>
      </colorScale>
    </cfRule>
  </conditionalFormatting>
  <conditionalFormatting sqref="CZ14:CZ92">
    <cfRule type="colorScale" priority="447">
      <colorScale>
        <cfvo type="min"/>
        <cfvo type="percentile" val="50"/>
        <cfvo type="max"/>
        <color rgb="FFF8696B"/>
        <color rgb="FFFFEB84"/>
        <color rgb="FF63BE7B"/>
      </colorScale>
    </cfRule>
  </conditionalFormatting>
  <conditionalFormatting sqref="CZ96:CZ123">
    <cfRule type="colorScale" priority="446">
      <colorScale>
        <cfvo type="min"/>
        <cfvo type="percentile" val="50"/>
        <cfvo type="max"/>
        <color rgb="FFF8696B"/>
        <color rgb="FFFFEB84"/>
        <color rgb="FF63BE7B"/>
      </colorScale>
    </cfRule>
  </conditionalFormatting>
  <conditionalFormatting sqref="CQ96:CQ123">
    <cfRule type="colorScale" priority="445">
      <colorScale>
        <cfvo type="min"/>
        <cfvo type="percentile" val="50"/>
        <cfvo type="max"/>
        <color rgb="FFF8696B"/>
        <color rgb="FFFFEB84"/>
        <color rgb="FF63BE7B"/>
      </colorScale>
    </cfRule>
  </conditionalFormatting>
  <conditionalFormatting sqref="DK96:DK123">
    <cfRule type="colorScale" priority="439">
      <colorScale>
        <cfvo type="min"/>
        <cfvo type="percentile" val="50"/>
        <cfvo type="max"/>
        <color rgb="FFF8696B"/>
        <color rgb="FFFFEB84"/>
        <color rgb="FF63BE7B"/>
      </colorScale>
    </cfRule>
  </conditionalFormatting>
  <conditionalFormatting sqref="DF14:DF92 DD14:DD92">
    <cfRule type="colorScale" priority="430">
      <colorScale>
        <cfvo type="min"/>
        <cfvo type="percentile" val="50"/>
        <cfvo type="max"/>
        <color rgb="FFF8696B"/>
        <color rgb="FFFFEB84"/>
        <color rgb="FF63BE7B"/>
      </colorScale>
    </cfRule>
  </conditionalFormatting>
  <conditionalFormatting sqref="DC96:DE123 DH96:DH123">
    <cfRule type="colorScale" priority="441">
      <colorScale>
        <cfvo type="min"/>
        <cfvo type="percentile" val="50"/>
        <cfvo type="max"/>
        <color rgb="FFF8696B"/>
        <color rgb="FFFFEB84"/>
        <color rgb="FF63BE7B"/>
      </colorScale>
    </cfRule>
  </conditionalFormatting>
  <conditionalFormatting sqref="DI96:DJ123">
    <cfRule type="colorScale" priority="440">
      <colorScale>
        <cfvo type="min"/>
        <cfvo type="percentile" val="50"/>
        <cfvo type="max"/>
        <color rgb="FFF8696B"/>
        <color rgb="FFFFEB84"/>
        <color rgb="FF63BE7B"/>
      </colorScale>
    </cfRule>
  </conditionalFormatting>
  <conditionalFormatting sqref="DH15:DH24 DC82:DC92 DC15:DC24 DH82:DH92 DE15:DE24 DE82:DE92">
    <cfRule type="colorScale" priority="438">
      <colorScale>
        <cfvo type="min"/>
        <cfvo type="percentile" val="50"/>
        <cfvo type="max"/>
        <color rgb="FFF8696B"/>
        <color rgb="FFFFEB84"/>
        <color rgb="FF63BE7B"/>
      </colorScale>
    </cfRule>
  </conditionalFormatting>
  <conditionalFormatting sqref="DB96:DB123">
    <cfRule type="colorScale" priority="437">
      <colorScale>
        <cfvo type="min"/>
        <cfvo type="percentile" val="50"/>
        <cfvo type="max"/>
        <color rgb="FFF8696B"/>
        <color rgb="FFFFEB84"/>
        <color rgb="FF63BE7B"/>
      </colorScale>
    </cfRule>
  </conditionalFormatting>
  <conditionalFormatting sqref="DK14:DK92">
    <cfRule type="colorScale" priority="442">
      <colorScale>
        <cfvo type="min"/>
        <cfvo type="percentile" val="50"/>
        <cfvo type="max"/>
        <color rgb="FFF8696B"/>
        <color rgb="FFFFEB84"/>
        <color rgb="FF63BE7B"/>
      </colorScale>
    </cfRule>
  </conditionalFormatting>
  <conditionalFormatting sqref="DH25:DH81 DC25:DC81 DE25:DE81">
    <cfRule type="colorScale" priority="443">
      <colorScale>
        <cfvo type="min"/>
        <cfvo type="percentile" val="50"/>
        <cfvo type="max"/>
        <color rgb="FFF8696B"/>
        <color rgb="FFFFEB84"/>
        <color rgb="FF63BE7B"/>
      </colorScale>
    </cfRule>
  </conditionalFormatting>
  <conditionalFormatting sqref="DI12:DJ92">
    <cfRule type="colorScale" priority="444">
      <colorScale>
        <cfvo type="min"/>
        <cfvo type="percentile" val="50"/>
        <cfvo type="max"/>
        <color rgb="FFF8696B"/>
        <color rgb="FFFFEB84"/>
        <color rgb="FF63BE7B"/>
      </colorScale>
    </cfRule>
  </conditionalFormatting>
  <conditionalFormatting sqref="DE14 DC14">
    <cfRule type="colorScale" priority="435">
      <colorScale>
        <cfvo type="min"/>
        <cfvo type="percentile" val="50"/>
        <cfvo type="max"/>
        <color rgb="FFF8696B"/>
        <color rgb="FFFFEB84"/>
        <color rgb="FF63BE7B"/>
      </colorScale>
    </cfRule>
  </conditionalFormatting>
  <conditionalFormatting sqref="DH14:DH92">
    <cfRule type="colorScale" priority="434">
      <colorScale>
        <cfvo type="min"/>
        <cfvo type="percentile" val="50"/>
        <cfvo type="max"/>
        <color rgb="FFF8696B"/>
        <color rgb="FFFFEB84"/>
        <color rgb="FF63BE7B"/>
      </colorScale>
    </cfRule>
  </conditionalFormatting>
  <conditionalFormatting sqref="DB82:DB92 DB15:DB24">
    <cfRule type="colorScale" priority="432">
      <colorScale>
        <cfvo type="min"/>
        <cfvo type="percentile" val="50"/>
        <cfvo type="max"/>
        <color rgb="FFF8696B"/>
        <color rgb="FFFFEB84"/>
        <color rgb="FF63BE7B"/>
      </colorScale>
    </cfRule>
  </conditionalFormatting>
  <conditionalFormatting sqref="DB25:DB81">
    <cfRule type="colorScale" priority="433">
      <colorScale>
        <cfvo type="min"/>
        <cfvo type="percentile" val="50"/>
        <cfvo type="max"/>
        <color rgb="FFF8696B"/>
        <color rgb="FFFFEB84"/>
        <color rgb="FF63BE7B"/>
      </colorScale>
    </cfRule>
  </conditionalFormatting>
  <conditionalFormatting sqref="DB14">
    <cfRule type="colorScale" priority="431">
      <colorScale>
        <cfvo type="min"/>
        <cfvo type="percentile" val="50"/>
        <cfvo type="max"/>
        <color rgb="FFF8696B"/>
        <color rgb="FFFFEB84"/>
        <color rgb="FF63BE7B"/>
      </colorScale>
    </cfRule>
  </conditionalFormatting>
  <conditionalFormatting sqref="DL96:DM123">
    <cfRule type="colorScale" priority="427">
      <colorScale>
        <cfvo type="min"/>
        <cfvo type="percentile" val="50"/>
        <cfvo type="max"/>
        <color rgb="FFF8696B"/>
        <color rgb="FFFFEB84"/>
        <color rgb="FF63BE7B"/>
      </colorScale>
    </cfRule>
  </conditionalFormatting>
  <conditionalFormatting sqref="DL14:DL92">
    <cfRule type="colorScale" priority="425">
      <colorScale>
        <cfvo type="min"/>
        <cfvo type="percentile" val="50"/>
        <cfvo type="max"/>
        <color rgb="FF63BE7B"/>
        <color rgb="FFFFEB84"/>
        <color rgb="FFF8696B"/>
      </colorScale>
    </cfRule>
  </conditionalFormatting>
  <conditionalFormatting sqref="DF96:DF123">
    <cfRule type="colorScale" priority="424">
      <colorScale>
        <cfvo type="min"/>
        <cfvo type="percentile" val="50"/>
        <cfvo type="max"/>
        <color rgb="FFF8696B"/>
        <color rgb="FFFFEB84"/>
        <color rgb="FF63BE7B"/>
      </colorScale>
    </cfRule>
  </conditionalFormatting>
  <conditionalFormatting sqref="DG96:DG123">
    <cfRule type="colorScale" priority="423">
      <colorScale>
        <cfvo type="min"/>
        <cfvo type="percentile" val="50"/>
        <cfvo type="max"/>
        <color rgb="FFF8696B"/>
        <color rgb="FFFFEB84"/>
        <color rgb="FF63BE7B"/>
      </colorScale>
    </cfRule>
  </conditionalFormatting>
  <conditionalFormatting sqref="DM14:DM92">
    <cfRule type="colorScale" priority="421">
      <colorScale>
        <cfvo type="min"/>
        <cfvo type="percentile" val="50"/>
        <cfvo type="max"/>
        <color rgb="FFF8696B"/>
        <color rgb="FFFFEB84"/>
        <color rgb="FF63BE7B"/>
      </colorScale>
    </cfRule>
  </conditionalFormatting>
  <conditionalFormatting sqref="DM14:DM92">
    <cfRule type="colorScale" priority="420">
      <colorScale>
        <cfvo type="min"/>
        <cfvo type="percentile" val="50"/>
        <cfvo type="max"/>
        <color rgb="FF63BE7B"/>
        <color rgb="FFFFEB84"/>
        <color rgb="FFF8696B"/>
      </colorScale>
    </cfRule>
  </conditionalFormatting>
  <conditionalFormatting sqref="DL96:DM123">
    <cfRule type="colorScale" priority="419">
      <colorScale>
        <cfvo type="min"/>
        <cfvo type="percentile" val="50"/>
        <cfvo type="max"/>
        <color rgb="FF63BE7B"/>
        <color rgb="FFFFEB84"/>
        <color rgb="FFF8696B"/>
      </colorScale>
    </cfRule>
  </conditionalFormatting>
  <conditionalFormatting sqref="DG14:DG92">
    <cfRule type="colorScale" priority="418">
      <colorScale>
        <cfvo type="min"/>
        <cfvo type="percentile" val="50"/>
        <cfvo type="max"/>
        <color rgb="FFF8696B"/>
        <color rgb="FFFFEB84"/>
        <color rgb="FF63BE7B"/>
      </colorScale>
    </cfRule>
  </conditionalFormatting>
  <conditionalFormatting sqref="DH96:DH123">
    <cfRule type="colorScale" priority="415">
      <colorScale>
        <cfvo type="min"/>
        <cfvo type="percentile" val="50"/>
        <cfvo type="max"/>
        <color rgb="FFF8696B"/>
        <color rgb="FFFFEB84"/>
        <color rgb="FF63BE7B"/>
      </colorScale>
    </cfRule>
  </conditionalFormatting>
  <conditionalFormatting sqref="DP14:DP92">
    <cfRule type="colorScale" priority="414">
      <colorScale>
        <cfvo type="min"/>
        <cfvo type="percentile" val="50"/>
        <cfvo type="max"/>
        <color rgb="FFF8696B"/>
        <color rgb="FFFFEB84"/>
        <color rgb="FF63BE7B"/>
      </colorScale>
    </cfRule>
  </conditionalFormatting>
  <conditionalFormatting sqref="DP96:DP123">
    <cfRule type="colorScale" priority="413">
      <colorScale>
        <cfvo type="min"/>
        <cfvo type="percentile" val="50"/>
        <cfvo type="max"/>
        <color rgb="FFF8696B"/>
        <color rgb="FFFFEB84"/>
        <color rgb="FF63BE7B"/>
      </colorScale>
    </cfRule>
  </conditionalFormatting>
  <conditionalFormatting sqref="DQ14:DQ92">
    <cfRule type="colorScale" priority="412">
      <colorScale>
        <cfvo type="min"/>
        <cfvo type="percentile" val="50"/>
        <cfvo type="max"/>
        <color rgb="FFF8696B"/>
        <color rgb="FFFFEB84"/>
        <color rgb="FF63BE7B"/>
      </colorScale>
    </cfRule>
  </conditionalFormatting>
  <conditionalFormatting sqref="DQ96:DQ123">
    <cfRule type="colorScale" priority="411">
      <colorScale>
        <cfvo type="min"/>
        <cfvo type="percentile" val="50"/>
        <cfvo type="max"/>
        <color rgb="FFF8696B"/>
        <color rgb="FFFFEB84"/>
        <color rgb="FF63BE7B"/>
      </colorScale>
    </cfRule>
  </conditionalFormatting>
  <conditionalFormatting sqref="EB96:EB123">
    <cfRule type="colorScale" priority="405">
      <colorScale>
        <cfvo type="min"/>
        <cfvo type="percentile" val="50"/>
        <cfvo type="max"/>
        <color rgb="FFF8696B"/>
        <color rgb="FFFFEB84"/>
        <color rgb="FF63BE7B"/>
      </colorScale>
    </cfRule>
  </conditionalFormatting>
  <conditionalFormatting sqref="DW14:DW92">
    <cfRule type="colorScale" priority="396">
      <colorScale>
        <cfvo type="min"/>
        <cfvo type="percentile" val="50"/>
        <cfvo type="max"/>
        <color rgb="FFF8696B"/>
        <color rgb="FFFFEB84"/>
        <color rgb="FF63BE7B"/>
      </colorScale>
    </cfRule>
  </conditionalFormatting>
  <conditionalFormatting sqref="DT96:DV123 DY96:DY123">
    <cfRule type="colorScale" priority="407">
      <colorScale>
        <cfvo type="min"/>
        <cfvo type="percentile" val="50"/>
        <cfvo type="max"/>
        <color rgb="FFF8696B"/>
        <color rgb="FFFFEB84"/>
        <color rgb="FF63BE7B"/>
      </colorScale>
    </cfRule>
  </conditionalFormatting>
  <conditionalFormatting sqref="DZ96:EA123">
    <cfRule type="colorScale" priority="406">
      <colorScale>
        <cfvo type="min"/>
        <cfvo type="percentile" val="50"/>
        <cfvo type="max"/>
        <color rgb="FFF8696B"/>
        <color rgb="FFFFEB84"/>
        <color rgb="FF63BE7B"/>
      </colorScale>
    </cfRule>
  </conditionalFormatting>
  <conditionalFormatting sqref="DY15:DY24 DT82:DT92 DT15:DT24 DY82:DY92 DV15:DV24 DV82:DV92">
    <cfRule type="colorScale" priority="404">
      <colorScale>
        <cfvo type="min"/>
        <cfvo type="percentile" val="50"/>
        <cfvo type="max"/>
        <color rgb="FFF8696B"/>
        <color rgb="FFFFEB84"/>
        <color rgb="FF63BE7B"/>
      </colorScale>
    </cfRule>
  </conditionalFormatting>
  <conditionalFormatting sqref="DS96:DS123">
    <cfRule type="colorScale" priority="403">
      <colorScale>
        <cfvo type="min"/>
        <cfvo type="percentile" val="50"/>
        <cfvo type="max"/>
        <color rgb="FFF8696B"/>
        <color rgb="FFFFEB84"/>
        <color rgb="FF63BE7B"/>
      </colorScale>
    </cfRule>
  </conditionalFormatting>
  <conditionalFormatting sqref="EB14:EB92">
    <cfRule type="colorScale" priority="408">
      <colorScale>
        <cfvo type="min"/>
        <cfvo type="percentile" val="50"/>
        <cfvo type="max"/>
        <color rgb="FFF8696B"/>
        <color rgb="FFFFEB84"/>
        <color rgb="FF63BE7B"/>
      </colorScale>
    </cfRule>
  </conditionalFormatting>
  <conditionalFormatting sqref="DY25:DY81 DT25:DT81 DV25:DV81">
    <cfRule type="colorScale" priority="409">
      <colorScale>
        <cfvo type="min"/>
        <cfvo type="percentile" val="50"/>
        <cfvo type="max"/>
        <color rgb="FFF8696B"/>
        <color rgb="FFFFEB84"/>
        <color rgb="FF63BE7B"/>
      </colorScale>
    </cfRule>
  </conditionalFormatting>
  <conditionalFormatting sqref="DZ12:EA92">
    <cfRule type="colorScale" priority="410">
      <colorScale>
        <cfvo type="min"/>
        <cfvo type="percentile" val="50"/>
        <cfvo type="max"/>
        <color rgb="FFF8696B"/>
        <color rgb="FFFFEB84"/>
        <color rgb="FF63BE7B"/>
      </colorScale>
    </cfRule>
  </conditionalFormatting>
  <conditionalFormatting sqref="DV14 DT14">
    <cfRule type="colorScale" priority="401">
      <colorScale>
        <cfvo type="min"/>
        <cfvo type="percentile" val="50"/>
        <cfvo type="max"/>
        <color rgb="FFF8696B"/>
        <color rgb="FFFFEB84"/>
        <color rgb="FF63BE7B"/>
      </colorScale>
    </cfRule>
  </conditionalFormatting>
  <conditionalFormatting sqref="DY14:DY92">
    <cfRule type="colorScale" priority="400">
      <colorScale>
        <cfvo type="min"/>
        <cfvo type="percentile" val="50"/>
        <cfvo type="max"/>
        <color rgb="FFF8696B"/>
        <color rgb="FFFFEB84"/>
        <color rgb="FF63BE7B"/>
      </colorScale>
    </cfRule>
  </conditionalFormatting>
  <conditionalFormatting sqref="DS82:DS92 DS15:DS24">
    <cfRule type="colorScale" priority="398">
      <colorScale>
        <cfvo type="min"/>
        <cfvo type="percentile" val="50"/>
        <cfvo type="max"/>
        <color rgb="FFF8696B"/>
        <color rgb="FFFFEB84"/>
        <color rgb="FF63BE7B"/>
      </colorScale>
    </cfRule>
  </conditionalFormatting>
  <conditionalFormatting sqref="DS25:DS81">
    <cfRule type="colorScale" priority="399">
      <colorScale>
        <cfvo type="min"/>
        <cfvo type="percentile" val="50"/>
        <cfvo type="max"/>
        <color rgb="FFF8696B"/>
        <color rgb="FFFFEB84"/>
        <color rgb="FF63BE7B"/>
      </colorScale>
    </cfRule>
  </conditionalFormatting>
  <conditionalFormatting sqref="DS14">
    <cfRule type="colorScale" priority="397">
      <colorScale>
        <cfvo type="min"/>
        <cfvo type="percentile" val="50"/>
        <cfvo type="max"/>
        <color rgb="FFF8696B"/>
        <color rgb="FFFFEB84"/>
        <color rgb="FF63BE7B"/>
      </colorScale>
    </cfRule>
  </conditionalFormatting>
  <conditionalFormatting sqref="EC96:ED123">
    <cfRule type="colorScale" priority="395">
      <colorScale>
        <cfvo type="min"/>
        <cfvo type="percentile" val="50"/>
        <cfvo type="max"/>
        <color rgb="FFF8696B"/>
        <color rgb="FFFFEB84"/>
        <color rgb="FF63BE7B"/>
      </colorScale>
    </cfRule>
  </conditionalFormatting>
  <conditionalFormatting sqref="EC14:EC92">
    <cfRule type="colorScale" priority="394">
      <colorScale>
        <cfvo type="min"/>
        <cfvo type="percentile" val="50"/>
        <cfvo type="max"/>
        <color rgb="FF63BE7B"/>
        <color rgb="FFFFEB84"/>
        <color rgb="FFF8696B"/>
      </colorScale>
    </cfRule>
  </conditionalFormatting>
  <conditionalFormatting sqref="DW96:DW123">
    <cfRule type="colorScale" priority="393">
      <colorScale>
        <cfvo type="min"/>
        <cfvo type="percentile" val="50"/>
        <cfvo type="max"/>
        <color rgb="FFF8696B"/>
        <color rgb="FFFFEB84"/>
        <color rgb="FF63BE7B"/>
      </colorScale>
    </cfRule>
  </conditionalFormatting>
  <conditionalFormatting sqref="DX96:DX123">
    <cfRule type="colorScale" priority="392">
      <colorScale>
        <cfvo type="min"/>
        <cfvo type="percentile" val="50"/>
        <cfvo type="max"/>
        <color rgb="FFF8696B"/>
        <color rgb="FFFFEB84"/>
        <color rgb="FF63BE7B"/>
      </colorScale>
    </cfRule>
  </conditionalFormatting>
  <conditionalFormatting sqref="EC96:ED123">
    <cfRule type="colorScale" priority="389">
      <colorScale>
        <cfvo type="min"/>
        <cfvo type="percentile" val="50"/>
        <cfvo type="max"/>
        <color rgb="FF63BE7B"/>
        <color rgb="FFFFEB84"/>
        <color rgb="FFF8696B"/>
      </colorScale>
    </cfRule>
  </conditionalFormatting>
  <conditionalFormatting sqref="DX14:DX92">
    <cfRule type="colorScale" priority="388">
      <colorScale>
        <cfvo type="min"/>
        <cfvo type="percentile" val="50"/>
        <cfvo type="max"/>
        <color rgb="FFF8696B"/>
        <color rgb="FFFFEB84"/>
        <color rgb="FF63BE7B"/>
      </colorScale>
    </cfRule>
  </conditionalFormatting>
  <conditionalFormatting sqref="DY96:DY123">
    <cfRule type="colorScale" priority="387">
      <colorScale>
        <cfvo type="min"/>
        <cfvo type="percentile" val="50"/>
        <cfvo type="max"/>
        <color rgb="FFF8696B"/>
        <color rgb="FFFFEB84"/>
        <color rgb="FF63BE7B"/>
      </colorScale>
    </cfRule>
  </conditionalFormatting>
  <conditionalFormatting sqref="EG14:EG92">
    <cfRule type="colorScale" priority="386">
      <colorScale>
        <cfvo type="min"/>
        <cfvo type="percentile" val="50"/>
        <cfvo type="max"/>
        <color rgb="FFF8696B"/>
        <color rgb="FFFFEB84"/>
        <color rgb="FF63BE7B"/>
      </colorScale>
    </cfRule>
  </conditionalFormatting>
  <conditionalFormatting sqref="EG96:EG123">
    <cfRule type="colorScale" priority="385">
      <colorScale>
        <cfvo type="min"/>
        <cfvo type="percentile" val="50"/>
        <cfvo type="max"/>
        <color rgb="FFF8696B"/>
        <color rgb="FFFFEB84"/>
        <color rgb="FF63BE7B"/>
      </colorScale>
    </cfRule>
  </conditionalFormatting>
  <conditionalFormatting sqref="EH14:EH92">
    <cfRule type="colorScale" priority="384">
      <colorScale>
        <cfvo type="min"/>
        <cfvo type="percentile" val="50"/>
        <cfvo type="max"/>
        <color rgb="FFF8696B"/>
        <color rgb="FFFFEB84"/>
        <color rgb="FF63BE7B"/>
      </colorScale>
    </cfRule>
  </conditionalFormatting>
  <conditionalFormatting sqref="EH96:EH123">
    <cfRule type="colorScale" priority="383">
      <colorScale>
        <cfvo type="min"/>
        <cfvo type="percentile" val="50"/>
        <cfvo type="max"/>
        <color rgb="FFF8696B"/>
        <color rgb="FFFFEB84"/>
        <color rgb="FF63BE7B"/>
      </colorScale>
    </cfRule>
  </conditionalFormatting>
  <conditionalFormatting sqref="DH2:DH10 DD2:DD10">
    <cfRule type="colorScale" priority="381">
      <colorScale>
        <cfvo type="min"/>
        <cfvo type="percentile" val="50"/>
        <cfvo type="max"/>
        <color rgb="FFF8696B"/>
        <color rgb="FFFFEB84"/>
        <color rgb="FF63BE7B"/>
      </colorScale>
    </cfRule>
  </conditionalFormatting>
  <conditionalFormatting sqref="DE2:DE10">
    <cfRule type="colorScale" priority="379">
      <colorScale>
        <cfvo type="min"/>
        <cfvo type="percentile" val="50"/>
        <cfvo type="max"/>
        <color rgb="FFF8696B"/>
        <color rgb="FFFFEB84"/>
        <color rgb="FF63BE7B"/>
      </colorScale>
    </cfRule>
  </conditionalFormatting>
  <conditionalFormatting sqref="DI2:DI10">
    <cfRule type="colorScale" priority="378">
      <colorScale>
        <cfvo type="min"/>
        <cfvo type="percentile" val="50"/>
        <cfvo type="max"/>
        <color rgb="FFF8696B"/>
        <color rgb="FFFFEB84"/>
        <color rgb="FF63BE7B"/>
      </colorScale>
    </cfRule>
  </conditionalFormatting>
  <conditionalFormatting sqref="DY2:DY10 DU2:DU10">
    <cfRule type="colorScale" priority="377">
      <colorScale>
        <cfvo type="min"/>
        <cfvo type="percentile" val="50"/>
        <cfvo type="max"/>
        <color rgb="FFF8696B"/>
        <color rgb="FFFFEB84"/>
        <color rgb="FF63BE7B"/>
      </colorScale>
    </cfRule>
  </conditionalFormatting>
  <conditionalFormatting sqref="DV2:DV10">
    <cfRule type="colorScale" priority="376">
      <colorScale>
        <cfvo type="min"/>
        <cfvo type="percentile" val="50"/>
        <cfvo type="max"/>
        <color rgb="FFF8696B"/>
        <color rgb="FFFFEB84"/>
        <color rgb="FF63BE7B"/>
      </colorScale>
    </cfRule>
  </conditionalFormatting>
  <conditionalFormatting sqref="DZ2:DZ10">
    <cfRule type="colorScale" priority="375">
      <colorScale>
        <cfvo type="min"/>
        <cfvo type="percentile" val="50"/>
        <cfvo type="max"/>
        <color rgb="FFF8696B"/>
        <color rgb="FFFFEB84"/>
        <color rgb="FF63BE7B"/>
      </colorScale>
    </cfRule>
  </conditionalFormatting>
  <conditionalFormatting sqref="EU96:EU123">
    <cfRule type="colorScale" priority="369">
      <colorScale>
        <cfvo type="min"/>
        <cfvo type="percentile" val="50"/>
        <cfvo type="max"/>
        <color rgb="FFF8696B"/>
        <color rgb="FFFFEB84"/>
        <color rgb="FF63BE7B"/>
      </colorScale>
    </cfRule>
  </conditionalFormatting>
  <conditionalFormatting sqref="EO14:EO92">
    <cfRule type="colorScale" priority="361">
      <colorScale>
        <cfvo type="min"/>
        <cfvo type="percentile" val="50"/>
        <cfvo type="max"/>
        <color rgb="FFF8696B"/>
        <color rgb="FFFFEB84"/>
        <color rgb="FF63BE7B"/>
      </colorScale>
    </cfRule>
  </conditionalFormatting>
  <conditionalFormatting sqref="ER96:ER123 EK96:EN123">
    <cfRule type="colorScale" priority="371">
      <colorScale>
        <cfvo type="min"/>
        <cfvo type="percentile" val="50"/>
        <cfvo type="max"/>
        <color rgb="FFF8696B"/>
        <color rgb="FFFFEB84"/>
        <color rgb="FF63BE7B"/>
      </colorScale>
    </cfRule>
  </conditionalFormatting>
  <conditionalFormatting sqref="ES96:ET123">
    <cfRule type="colorScale" priority="370">
      <colorScale>
        <cfvo type="min"/>
        <cfvo type="percentile" val="50"/>
        <cfvo type="max"/>
        <color rgb="FFF8696B"/>
        <color rgb="FFFFEB84"/>
        <color rgb="FF63BE7B"/>
      </colorScale>
    </cfRule>
  </conditionalFormatting>
  <conditionalFormatting sqref="ER15:ER24 EK82:EK92 EK15:EK24 ER82:ER92 EN15:EN24 EN82:EN92">
    <cfRule type="colorScale" priority="368">
      <colorScale>
        <cfvo type="min"/>
        <cfvo type="percentile" val="50"/>
        <cfvo type="max"/>
        <color rgb="FFF8696B"/>
        <color rgb="FFFFEB84"/>
        <color rgb="FF63BE7B"/>
      </colorScale>
    </cfRule>
  </conditionalFormatting>
  <conditionalFormatting sqref="EJ96:EJ123">
    <cfRule type="colorScale" priority="367">
      <colorScale>
        <cfvo type="min"/>
        <cfvo type="percentile" val="50"/>
        <cfvo type="max"/>
        <color rgb="FFF8696B"/>
        <color rgb="FFFFEB84"/>
        <color rgb="FF63BE7B"/>
      </colorScale>
    </cfRule>
  </conditionalFormatting>
  <conditionalFormatting sqref="EU14:EU92">
    <cfRule type="colorScale" priority="372">
      <colorScale>
        <cfvo type="min"/>
        <cfvo type="percentile" val="50"/>
        <cfvo type="max"/>
        <color rgb="FFF8696B"/>
        <color rgb="FFFFEB84"/>
        <color rgb="FF63BE7B"/>
      </colorScale>
    </cfRule>
  </conditionalFormatting>
  <conditionalFormatting sqref="ER25:ER81 EK25:EK81 EN25:EN81">
    <cfRule type="colorScale" priority="373">
      <colorScale>
        <cfvo type="min"/>
        <cfvo type="percentile" val="50"/>
        <cfvo type="max"/>
        <color rgb="FFF8696B"/>
        <color rgb="FFFFEB84"/>
        <color rgb="FF63BE7B"/>
      </colorScale>
    </cfRule>
  </conditionalFormatting>
  <conditionalFormatting sqref="ES12:ET92">
    <cfRule type="colorScale" priority="374">
      <colorScale>
        <cfvo type="min"/>
        <cfvo type="percentile" val="50"/>
        <cfvo type="max"/>
        <color rgb="FFF8696B"/>
        <color rgb="FFFFEB84"/>
        <color rgb="FF63BE7B"/>
      </colorScale>
    </cfRule>
  </conditionalFormatting>
  <conditionalFormatting sqref="EN14 EK14">
    <cfRule type="colorScale" priority="366">
      <colorScale>
        <cfvo type="min"/>
        <cfvo type="percentile" val="50"/>
        <cfvo type="max"/>
        <color rgb="FFF8696B"/>
        <color rgb="FFFFEB84"/>
        <color rgb="FF63BE7B"/>
      </colorScale>
    </cfRule>
  </conditionalFormatting>
  <conditionalFormatting sqref="ER14:ER92">
    <cfRule type="colorScale" priority="365">
      <colorScale>
        <cfvo type="min"/>
        <cfvo type="percentile" val="50"/>
        <cfvo type="max"/>
        <color rgb="FFF8696B"/>
        <color rgb="FFFFEB84"/>
        <color rgb="FF63BE7B"/>
      </colorScale>
    </cfRule>
  </conditionalFormatting>
  <conditionalFormatting sqref="EJ14:EJ92">
    <cfRule type="colorScale" priority="362">
      <colorScale>
        <cfvo type="min"/>
        <cfvo type="percentile" val="50"/>
        <cfvo type="max"/>
        <color rgb="FFF8696B"/>
        <color rgb="FFFFEB84"/>
        <color rgb="FF63BE7B"/>
      </colorScale>
    </cfRule>
  </conditionalFormatting>
  <conditionalFormatting sqref="EV96:EW123">
    <cfRule type="colorScale" priority="360">
      <colorScale>
        <cfvo type="min"/>
        <cfvo type="percentile" val="50"/>
        <cfvo type="max"/>
        <color rgb="FFF8696B"/>
        <color rgb="FFFFEB84"/>
        <color rgb="FF63BE7B"/>
      </colorScale>
    </cfRule>
  </conditionalFormatting>
  <conditionalFormatting sqref="EV14:EV92">
    <cfRule type="colorScale" priority="359">
      <colorScale>
        <cfvo type="min"/>
        <cfvo type="percentile" val="50"/>
        <cfvo type="max"/>
        <color rgb="FF63BE7B"/>
        <color rgb="FFFFEB84"/>
        <color rgb="FFF8696B"/>
      </colorScale>
    </cfRule>
  </conditionalFormatting>
  <conditionalFormatting sqref="EO96:EP123">
    <cfRule type="colorScale" priority="358">
      <colorScale>
        <cfvo type="min"/>
        <cfvo type="percentile" val="50"/>
        <cfvo type="max"/>
        <color rgb="FFF8696B"/>
        <color rgb="FFFFEB84"/>
        <color rgb="FF63BE7B"/>
      </colorScale>
    </cfRule>
  </conditionalFormatting>
  <conditionalFormatting sqref="EQ96:EQ123">
    <cfRule type="colorScale" priority="357">
      <colorScale>
        <cfvo type="min"/>
        <cfvo type="percentile" val="50"/>
        <cfvo type="max"/>
        <color rgb="FFF8696B"/>
        <color rgb="FFFFEB84"/>
        <color rgb="FF63BE7B"/>
      </colorScale>
    </cfRule>
  </conditionalFormatting>
  <conditionalFormatting sqref="EV96:EW123">
    <cfRule type="colorScale" priority="356">
      <colorScale>
        <cfvo type="min"/>
        <cfvo type="percentile" val="50"/>
        <cfvo type="max"/>
        <color rgb="FF63BE7B"/>
        <color rgb="FFFFEB84"/>
        <color rgb="FFF8696B"/>
      </colorScale>
    </cfRule>
  </conditionalFormatting>
  <conditionalFormatting sqref="EQ14:EQ92">
    <cfRule type="colorScale" priority="355">
      <colorScale>
        <cfvo type="min"/>
        <cfvo type="percentile" val="50"/>
        <cfvo type="max"/>
        <color rgb="FFF8696B"/>
        <color rgb="FFFFEB84"/>
        <color rgb="FF63BE7B"/>
      </colorScale>
    </cfRule>
  </conditionalFormatting>
  <conditionalFormatting sqref="ER96:ER123">
    <cfRule type="colorScale" priority="354">
      <colorScale>
        <cfvo type="min"/>
        <cfvo type="percentile" val="50"/>
        <cfvo type="max"/>
        <color rgb="FFF8696B"/>
        <color rgb="FFFFEB84"/>
        <color rgb="FF63BE7B"/>
      </colorScale>
    </cfRule>
  </conditionalFormatting>
  <conditionalFormatting sqref="EZ14:EZ92">
    <cfRule type="colorScale" priority="353">
      <colorScale>
        <cfvo type="min"/>
        <cfvo type="percentile" val="50"/>
        <cfvo type="max"/>
        <color rgb="FFF8696B"/>
        <color rgb="FFFFEB84"/>
        <color rgb="FF63BE7B"/>
      </colorScale>
    </cfRule>
  </conditionalFormatting>
  <conditionalFormatting sqref="EZ96:FA123">
    <cfRule type="colorScale" priority="352">
      <colorScale>
        <cfvo type="min"/>
        <cfvo type="percentile" val="50"/>
        <cfvo type="max"/>
        <color rgb="FFF8696B"/>
        <color rgb="FFFFEB84"/>
        <color rgb="FF63BE7B"/>
      </colorScale>
    </cfRule>
  </conditionalFormatting>
  <conditionalFormatting sqref="FB14:FB92">
    <cfRule type="colorScale" priority="351">
      <colorScale>
        <cfvo type="min"/>
        <cfvo type="percentile" val="50"/>
        <cfvo type="max"/>
        <color rgb="FFF8696B"/>
        <color rgb="FFFFEB84"/>
        <color rgb="FF63BE7B"/>
      </colorScale>
    </cfRule>
  </conditionalFormatting>
  <conditionalFormatting sqref="FB96:FB123">
    <cfRule type="colorScale" priority="350">
      <colorScale>
        <cfvo type="min"/>
        <cfvo type="percentile" val="50"/>
        <cfvo type="max"/>
        <color rgb="FFF8696B"/>
        <color rgb="FFFFEB84"/>
        <color rgb="FF63BE7B"/>
      </colorScale>
    </cfRule>
  </conditionalFormatting>
  <conditionalFormatting sqref="ER2:ER10 EN2:EN10">
    <cfRule type="colorScale" priority="349">
      <colorScale>
        <cfvo type="min"/>
        <cfvo type="percentile" val="50"/>
        <cfvo type="max"/>
        <color rgb="FFF8696B"/>
        <color rgb="FFFFEB84"/>
        <color rgb="FF63BE7B"/>
      </colorScale>
    </cfRule>
  </conditionalFormatting>
  <conditionalFormatting sqref="EO2:EP10">
    <cfRule type="colorScale" priority="348">
      <colorScale>
        <cfvo type="min"/>
        <cfvo type="percentile" val="50"/>
        <cfvo type="max"/>
        <color rgb="FFF8696B"/>
        <color rgb="FFFFEB84"/>
        <color rgb="FF63BE7B"/>
      </colorScale>
    </cfRule>
  </conditionalFormatting>
  <conditionalFormatting sqref="ES2:ES10">
    <cfRule type="colorScale" priority="347">
      <colorScale>
        <cfvo type="min"/>
        <cfvo type="percentile" val="50"/>
        <cfvo type="max"/>
        <color rgb="FFF8696B"/>
        <color rgb="FFFFEB84"/>
        <color rgb="FF63BE7B"/>
      </colorScale>
    </cfRule>
  </conditionalFormatting>
  <conditionalFormatting sqref="DU14:DU92">
    <cfRule type="colorScale" priority="346">
      <colorScale>
        <cfvo type="min"/>
        <cfvo type="percentile" val="50"/>
        <cfvo type="max"/>
        <color rgb="FFF8696B"/>
        <color rgb="FFFFEB84"/>
        <color rgb="FF63BE7B"/>
      </colorScale>
    </cfRule>
  </conditionalFormatting>
  <conditionalFormatting sqref="EM14:EM92">
    <cfRule type="colorScale" priority="345">
      <colorScale>
        <cfvo type="min"/>
        <cfvo type="percentile" val="50"/>
        <cfvo type="max"/>
        <color rgb="FFF8696B"/>
        <color rgb="FFFFEB84"/>
        <color rgb="FF63BE7B"/>
      </colorScale>
    </cfRule>
  </conditionalFormatting>
  <conditionalFormatting sqref="EL14:EL92">
    <cfRule type="colorScale" priority="344">
      <colorScale>
        <cfvo type="min"/>
        <cfvo type="percentile" val="50"/>
        <cfvo type="max"/>
        <color rgb="FFF8696B"/>
        <color rgb="FFFFEB84"/>
        <color rgb="FF63BE7B"/>
      </colorScale>
    </cfRule>
  </conditionalFormatting>
  <conditionalFormatting sqref="EP14:EP92">
    <cfRule type="colorScale" priority="315">
      <colorScale>
        <cfvo type="min"/>
        <cfvo type="percentile" val="50"/>
        <cfvo type="max"/>
        <color rgb="FFF8696B"/>
        <color rgb="FFFFEB84"/>
        <color rgb="FF63BE7B"/>
      </colorScale>
    </cfRule>
  </conditionalFormatting>
  <conditionalFormatting sqref="FA14:FA92">
    <cfRule type="colorScale" priority="313">
      <colorScale>
        <cfvo type="min"/>
        <cfvo type="percentile" val="50"/>
        <cfvo type="max"/>
        <color rgb="FFF8696B"/>
        <color rgb="FFFFEB84"/>
        <color rgb="FF63BE7B"/>
      </colorScale>
    </cfRule>
  </conditionalFormatting>
  <conditionalFormatting sqref="FO96:FO123">
    <cfRule type="colorScale" priority="300">
      <colorScale>
        <cfvo type="min"/>
        <cfvo type="percentile" val="50"/>
        <cfvo type="max"/>
        <color rgb="FFF8696B"/>
        <color rgb="FFFFEB84"/>
        <color rgb="FF63BE7B"/>
      </colorScale>
    </cfRule>
  </conditionalFormatting>
  <conditionalFormatting sqref="FI14:FI92">
    <cfRule type="colorScale" priority="294">
      <colorScale>
        <cfvo type="min"/>
        <cfvo type="percentile" val="50"/>
        <cfvo type="max"/>
        <color rgb="FFF8696B"/>
        <color rgb="FFFFEB84"/>
        <color rgb="FF63BE7B"/>
      </colorScale>
    </cfRule>
  </conditionalFormatting>
  <conditionalFormatting sqref="FL96:FL123 FE96:FH123">
    <cfRule type="colorScale" priority="302">
      <colorScale>
        <cfvo type="min"/>
        <cfvo type="percentile" val="50"/>
        <cfvo type="max"/>
        <color rgb="FFF8696B"/>
        <color rgb="FFFFEB84"/>
        <color rgb="FF63BE7B"/>
      </colorScale>
    </cfRule>
  </conditionalFormatting>
  <conditionalFormatting sqref="FM96:FN123">
    <cfRule type="colorScale" priority="301">
      <colorScale>
        <cfvo type="min"/>
        <cfvo type="percentile" val="50"/>
        <cfvo type="max"/>
        <color rgb="FFF8696B"/>
        <color rgb="FFFFEB84"/>
        <color rgb="FF63BE7B"/>
      </colorScale>
    </cfRule>
  </conditionalFormatting>
  <conditionalFormatting sqref="FL15:FL24 FE82:FE92 FE15:FE24 FL82:FL92 FH15:FH24 FH82:FH92">
    <cfRule type="colorScale" priority="299">
      <colorScale>
        <cfvo type="min"/>
        <cfvo type="percentile" val="50"/>
        <cfvo type="max"/>
        <color rgb="FFF8696B"/>
        <color rgb="FFFFEB84"/>
        <color rgb="FF63BE7B"/>
      </colorScale>
    </cfRule>
  </conditionalFormatting>
  <conditionalFormatting sqref="FD96:FD123">
    <cfRule type="colorScale" priority="298">
      <colorScale>
        <cfvo type="min"/>
        <cfvo type="percentile" val="50"/>
        <cfvo type="max"/>
        <color rgb="FFF8696B"/>
        <color rgb="FFFFEB84"/>
        <color rgb="FF63BE7B"/>
      </colorScale>
    </cfRule>
  </conditionalFormatting>
  <conditionalFormatting sqref="FO14:FO92">
    <cfRule type="colorScale" priority="303">
      <colorScale>
        <cfvo type="min"/>
        <cfvo type="percentile" val="50"/>
        <cfvo type="max"/>
        <color rgb="FFF8696B"/>
        <color rgb="FFFFEB84"/>
        <color rgb="FF63BE7B"/>
      </colorScale>
    </cfRule>
  </conditionalFormatting>
  <conditionalFormatting sqref="FL25:FL81 FE25:FE81 FH25:FH81">
    <cfRule type="colorScale" priority="304">
      <colorScale>
        <cfvo type="min"/>
        <cfvo type="percentile" val="50"/>
        <cfvo type="max"/>
        <color rgb="FFF8696B"/>
        <color rgb="FFFFEB84"/>
        <color rgb="FF63BE7B"/>
      </colorScale>
    </cfRule>
  </conditionalFormatting>
  <conditionalFormatting sqref="FM12:FN92">
    <cfRule type="colorScale" priority="305">
      <colorScale>
        <cfvo type="min"/>
        <cfvo type="percentile" val="50"/>
        <cfvo type="max"/>
        <color rgb="FFF8696B"/>
        <color rgb="FFFFEB84"/>
        <color rgb="FF63BE7B"/>
      </colorScale>
    </cfRule>
  </conditionalFormatting>
  <conditionalFormatting sqref="FH14 FE14">
    <cfRule type="colorScale" priority="297">
      <colorScale>
        <cfvo type="min"/>
        <cfvo type="percentile" val="50"/>
        <cfvo type="max"/>
        <color rgb="FFF8696B"/>
        <color rgb="FFFFEB84"/>
        <color rgb="FF63BE7B"/>
      </colorScale>
    </cfRule>
  </conditionalFormatting>
  <conditionalFormatting sqref="FL14:FL92">
    <cfRule type="colorScale" priority="296">
      <colorScale>
        <cfvo type="min"/>
        <cfvo type="percentile" val="50"/>
        <cfvo type="max"/>
        <color rgb="FFF8696B"/>
        <color rgb="FFFFEB84"/>
        <color rgb="FF63BE7B"/>
      </colorScale>
    </cfRule>
  </conditionalFormatting>
  <conditionalFormatting sqref="FD14:FD92">
    <cfRule type="colorScale" priority="295">
      <colorScale>
        <cfvo type="min"/>
        <cfvo type="percentile" val="50"/>
        <cfvo type="max"/>
        <color rgb="FFF8696B"/>
        <color rgb="FFFFEB84"/>
        <color rgb="FF63BE7B"/>
      </colorScale>
    </cfRule>
  </conditionalFormatting>
  <conditionalFormatting sqref="FP96:FQ123">
    <cfRule type="colorScale" priority="293">
      <colorScale>
        <cfvo type="min"/>
        <cfvo type="percentile" val="50"/>
        <cfvo type="max"/>
        <color rgb="FFF8696B"/>
        <color rgb="FFFFEB84"/>
        <color rgb="FF63BE7B"/>
      </colorScale>
    </cfRule>
  </conditionalFormatting>
  <conditionalFormatting sqref="FP14:FP92">
    <cfRule type="colorScale" priority="292">
      <colorScale>
        <cfvo type="min"/>
        <cfvo type="percentile" val="50"/>
        <cfvo type="max"/>
        <color rgb="FF63BE7B"/>
        <color rgb="FFFFEB84"/>
        <color rgb="FFF8696B"/>
      </colorScale>
    </cfRule>
  </conditionalFormatting>
  <conditionalFormatting sqref="FI96:FJ123">
    <cfRule type="colorScale" priority="291">
      <colorScale>
        <cfvo type="min"/>
        <cfvo type="percentile" val="50"/>
        <cfvo type="max"/>
        <color rgb="FFF8696B"/>
        <color rgb="FFFFEB84"/>
        <color rgb="FF63BE7B"/>
      </colorScale>
    </cfRule>
  </conditionalFormatting>
  <conditionalFormatting sqref="FK96:FK123">
    <cfRule type="colorScale" priority="290">
      <colorScale>
        <cfvo type="min"/>
        <cfvo type="percentile" val="50"/>
        <cfvo type="max"/>
        <color rgb="FFF8696B"/>
        <color rgb="FFFFEB84"/>
        <color rgb="FF63BE7B"/>
      </colorScale>
    </cfRule>
  </conditionalFormatting>
  <conditionalFormatting sqref="FP96:FQ123">
    <cfRule type="colorScale" priority="289">
      <colorScale>
        <cfvo type="min"/>
        <cfvo type="percentile" val="50"/>
        <cfvo type="max"/>
        <color rgb="FF63BE7B"/>
        <color rgb="FFFFEB84"/>
        <color rgb="FFF8696B"/>
      </colorScale>
    </cfRule>
  </conditionalFormatting>
  <conditionalFormatting sqref="FK14:FK92">
    <cfRule type="colorScale" priority="288">
      <colorScale>
        <cfvo type="min"/>
        <cfvo type="percentile" val="50"/>
        <cfvo type="max"/>
        <color rgb="FFF8696B"/>
        <color rgb="FFFFEB84"/>
        <color rgb="FF63BE7B"/>
      </colorScale>
    </cfRule>
  </conditionalFormatting>
  <conditionalFormatting sqref="FL96:FL123">
    <cfRule type="colorScale" priority="287">
      <colorScale>
        <cfvo type="min"/>
        <cfvo type="percentile" val="50"/>
        <cfvo type="max"/>
        <color rgb="FFF8696B"/>
        <color rgb="FFFFEB84"/>
        <color rgb="FF63BE7B"/>
      </colorScale>
    </cfRule>
  </conditionalFormatting>
  <conditionalFormatting sqref="FT14:FT92">
    <cfRule type="colorScale" priority="286">
      <colorScale>
        <cfvo type="min"/>
        <cfvo type="percentile" val="50"/>
        <cfvo type="max"/>
        <color rgb="FFF8696B"/>
        <color rgb="FFFFEB84"/>
        <color rgb="FF63BE7B"/>
      </colorScale>
    </cfRule>
  </conditionalFormatting>
  <conditionalFormatting sqref="FT96:FU123">
    <cfRule type="colorScale" priority="285">
      <colorScale>
        <cfvo type="min"/>
        <cfvo type="percentile" val="50"/>
        <cfvo type="max"/>
        <color rgb="FFF8696B"/>
        <color rgb="FFFFEB84"/>
        <color rgb="FF63BE7B"/>
      </colorScale>
    </cfRule>
  </conditionalFormatting>
  <conditionalFormatting sqref="FV14:FV92">
    <cfRule type="colorScale" priority="284">
      <colorScale>
        <cfvo type="min"/>
        <cfvo type="percentile" val="50"/>
        <cfvo type="max"/>
        <color rgb="FFF8696B"/>
        <color rgb="FFFFEB84"/>
        <color rgb="FF63BE7B"/>
      </colorScale>
    </cfRule>
  </conditionalFormatting>
  <conditionalFormatting sqref="FV96:FV123">
    <cfRule type="colorScale" priority="283">
      <colorScale>
        <cfvo type="min"/>
        <cfvo type="percentile" val="50"/>
        <cfvo type="max"/>
        <color rgb="FFF8696B"/>
        <color rgb="FFFFEB84"/>
        <color rgb="FF63BE7B"/>
      </colorScale>
    </cfRule>
  </conditionalFormatting>
  <conditionalFormatting sqref="FL2:FL10 FH2:FH10">
    <cfRule type="colorScale" priority="282">
      <colorScale>
        <cfvo type="min"/>
        <cfvo type="percentile" val="50"/>
        <cfvo type="max"/>
        <color rgb="FFF8696B"/>
        <color rgb="FFFFEB84"/>
        <color rgb="FF63BE7B"/>
      </colorScale>
    </cfRule>
  </conditionalFormatting>
  <conditionalFormatting sqref="FI2:FJ10">
    <cfRule type="colorScale" priority="281">
      <colorScale>
        <cfvo type="min"/>
        <cfvo type="percentile" val="50"/>
        <cfvo type="max"/>
        <color rgb="FFF8696B"/>
        <color rgb="FFFFEB84"/>
        <color rgb="FF63BE7B"/>
      </colorScale>
    </cfRule>
  </conditionalFormatting>
  <conditionalFormatting sqref="FM2:FM10">
    <cfRule type="colorScale" priority="280">
      <colorScale>
        <cfvo type="min"/>
        <cfvo type="percentile" val="50"/>
        <cfvo type="max"/>
        <color rgb="FFF8696B"/>
        <color rgb="FFFFEB84"/>
        <color rgb="FF63BE7B"/>
      </colorScale>
    </cfRule>
  </conditionalFormatting>
  <conditionalFormatting sqref="FG14:FG92">
    <cfRule type="colorScale" priority="279">
      <colorScale>
        <cfvo type="min"/>
        <cfvo type="percentile" val="50"/>
        <cfvo type="max"/>
        <color rgb="FFF8696B"/>
        <color rgb="FFFFEB84"/>
        <color rgb="FF63BE7B"/>
      </colorScale>
    </cfRule>
  </conditionalFormatting>
  <conditionalFormatting sqref="FF14:FF92">
    <cfRule type="colorScale" priority="278">
      <colorScale>
        <cfvo type="min"/>
        <cfvo type="percentile" val="50"/>
        <cfvo type="max"/>
        <color rgb="FFF8696B"/>
        <color rgb="FFFFEB84"/>
        <color rgb="FF63BE7B"/>
      </colorScale>
    </cfRule>
  </conditionalFormatting>
  <conditionalFormatting sqref="FJ14:FJ92">
    <cfRule type="colorScale" priority="277">
      <colorScale>
        <cfvo type="min"/>
        <cfvo type="percentile" val="50"/>
        <cfvo type="max"/>
        <color rgb="FFF8696B"/>
        <color rgb="FFFFEB84"/>
        <color rgb="FF63BE7B"/>
      </colorScale>
    </cfRule>
  </conditionalFormatting>
  <conditionalFormatting sqref="FU14:FU92">
    <cfRule type="colorScale" priority="276">
      <colorScale>
        <cfvo type="min"/>
        <cfvo type="percentile" val="50"/>
        <cfvo type="max"/>
        <color rgb="FFF8696B"/>
        <color rgb="FFFFEB84"/>
        <color rgb="FF63BE7B"/>
      </colorScale>
    </cfRule>
  </conditionalFormatting>
  <conditionalFormatting sqref="GL96:GL123">
    <cfRule type="colorScale" priority="270">
      <colorScale>
        <cfvo type="min"/>
        <cfvo type="percentile" val="50"/>
        <cfvo type="max"/>
        <color rgb="FFF8696B"/>
        <color rgb="FFFFEB84"/>
        <color rgb="FF63BE7B"/>
      </colorScale>
    </cfRule>
  </conditionalFormatting>
  <conditionalFormatting sqref="GE14:GE92">
    <cfRule type="colorScale" priority="264">
      <colorScale>
        <cfvo type="min"/>
        <cfvo type="percentile" val="50"/>
        <cfvo type="max"/>
        <color rgb="FFF8696B"/>
        <color rgb="FFFFEB84"/>
        <color rgb="FF63BE7B"/>
      </colorScale>
    </cfRule>
  </conditionalFormatting>
  <conditionalFormatting sqref="GI96:GI123 FY96:GD123">
    <cfRule type="colorScale" priority="272">
      <colorScale>
        <cfvo type="min"/>
        <cfvo type="percentile" val="50"/>
        <cfvo type="max"/>
        <color rgb="FFF8696B"/>
        <color rgb="FFFFEB84"/>
        <color rgb="FF63BE7B"/>
      </colorScale>
    </cfRule>
  </conditionalFormatting>
  <conditionalFormatting sqref="GJ96:GK123">
    <cfRule type="colorScale" priority="271">
      <colorScale>
        <cfvo type="min"/>
        <cfvo type="percentile" val="50"/>
        <cfvo type="max"/>
        <color rgb="FFF8696B"/>
        <color rgb="FFFFEB84"/>
        <color rgb="FF63BE7B"/>
      </colorScale>
    </cfRule>
  </conditionalFormatting>
  <conditionalFormatting sqref="GI15:GI24 FY82:FY92 FY15:FY24 GI82:GI92 GD15:GD24 GD82:GD92">
    <cfRule type="colorScale" priority="269">
      <colorScale>
        <cfvo type="min"/>
        <cfvo type="percentile" val="50"/>
        <cfvo type="max"/>
        <color rgb="FFF8696B"/>
        <color rgb="FFFFEB84"/>
        <color rgb="FF63BE7B"/>
      </colorScale>
    </cfRule>
  </conditionalFormatting>
  <conditionalFormatting sqref="FX96:FX123">
    <cfRule type="colorScale" priority="268">
      <colorScale>
        <cfvo type="min"/>
        <cfvo type="percentile" val="50"/>
        <cfvo type="max"/>
        <color rgb="FFF8696B"/>
        <color rgb="FFFFEB84"/>
        <color rgb="FF63BE7B"/>
      </colorScale>
    </cfRule>
  </conditionalFormatting>
  <conditionalFormatting sqref="GL14:GL92">
    <cfRule type="colorScale" priority="273">
      <colorScale>
        <cfvo type="min"/>
        <cfvo type="percentile" val="50"/>
        <cfvo type="max"/>
        <color rgb="FFF8696B"/>
        <color rgb="FFFFEB84"/>
        <color rgb="FF63BE7B"/>
      </colorScale>
    </cfRule>
  </conditionalFormatting>
  <conditionalFormatting sqref="GI25:GI81 FY25:FY81 GD25:GD81">
    <cfRule type="colorScale" priority="274">
      <colorScale>
        <cfvo type="min"/>
        <cfvo type="percentile" val="50"/>
        <cfvo type="max"/>
        <color rgb="FFF8696B"/>
        <color rgb="FFFFEB84"/>
        <color rgb="FF63BE7B"/>
      </colorScale>
    </cfRule>
  </conditionalFormatting>
  <conditionalFormatting sqref="GJ12:GK92">
    <cfRule type="colorScale" priority="275">
      <colorScale>
        <cfvo type="min"/>
        <cfvo type="percentile" val="50"/>
        <cfvo type="max"/>
        <color rgb="FFF8696B"/>
        <color rgb="FFFFEB84"/>
        <color rgb="FF63BE7B"/>
      </colorScale>
    </cfRule>
  </conditionalFormatting>
  <conditionalFormatting sqref="GD14 FY14">
    <cfRule type="colorScale" priority="267">
      <colorScale>
        <cfvo type="min"/>
        <cfvo type="percentile" val="50"/>
        <cfvo type="max"/>
        <color rgb="FFF8696B"/>
        <color rgb="FFFFEB84"/>
        <color rgb="FF63BE7B"/>
      </colorScale>
    </cfRule>
  </conditionalFormatting>
  <conditionalFormatting sqref="GI14:GI92">
    <cfRule type="colorScale" priority="266">
      <colorScale>
        <cfvo type="min"/>
        <cfvo type="percentile" val="50"/>
        <cfvo type="max"/>
        <color rgb="FFF8696B"/>
        <color rgb="FFFFEB84"/>
        <color rgb="FF63BE7B"/>
      </colorScale>
    </cfRule>
  </conditionalFormatting>
  <conditionalFormatting sqref="FX14:FX92">
    <cfRule type="colorScale" priority="265">
      <colorScale>
        <cfvo type="min"/>
        <cfvo type="percentile" val="50"/>
        <cfvo type="max"/>
        <color rgb="FFF8696B"/>
        <color rgb="FFFFEB84"/>
        <color rgb="FF63BE7B"/>
      </colorScale>
    </cfRule>
  </conditionalFormatting>
  <conditionalFormatting sqref="GM96:GN123">
    <cfRule type="colorScale" priority="263">
      <colorScale>
        <cfvo type="min"/>
        <cfvo type="percentile" val="50"/>
        <cfvo type="max"/>
        <color rgb="FFF8696B"/>
        <color rgb="FFFFEB84"/>
        <color rgb="FF63BE7B"/>
      </colorScale>
    </cfRule>
  </conditionalFormatting>
  <conditionalFormatting sqref="GM14:GM92">
    <cfRule type="colorScale" priority="262">
      <colorScale>
        <cfvo type="min"/>
        <cfvo type="percentile" val="50"/>
        <cfvo type="max"/>
        <color rgb="FF63BE7B"/>
        <color rgb="FFFFEB84"/>
        <color rgb="FFF8696B"/>
      </colorScale>
    </cfRule>
  </conditionalFormatting>
  <conditionalFormatting sqref="GE96:GF123">
    <cfRule type="colorScale" priority="261">
      <colorScale>
        <cfvo type="min"/>
        <cfvo type="percentile" val="50"/>
        <cfvo type="max"/>
        <color rgb="FFF8696B"/>
        <color rgb="FFFFEB84"/>
        <color rgb="FF63BE7B"/>
      </colorScale>
    </cfRule>
  </conditionalFormatting>
  <conditionalFormatting sqref="GG96:GH123">
    <cfRule type="colorScale" priority="260">
      <colorScale>
        <cfvo type="min"/>
        <cfvo type="percentile" val="50"/>
        <cfvo type="max"/>
        <color rgb="FFF8696B"/>
        <color rgb="FFFFEB84"/>
        <color rgb="FF63BE7B"/>
      </colorScale>
    </cfRule>
  </conditionalFormatting>
  <conditionalFormatting sqref="GM96:GN123">
    <cfRule type="colorScale" priority="259">
      <colorScale>
        <cfvo type="min"/>
        <cfvo type="percentile" val="50"/>
        <cfvo type="max"/>
        <color rgb="FF63BE7B"/>
        <color rgb="FFFFEB84"/>
        <color rgb="FFF8696B"/>
      </colorScale>
    </cfRule>
  </conditionalFormatting>
  <conditionalFormatting sqref="GG14:GH92">
    <cfRule type="colorScale" priority="258">
      <colorScale>
        <cfvo type="min"/>
        <cfvo type="percentile" val="50"/>
        <cfvo type="max"/>
        <color rgb="FFF8696B"/>
        <color rgb="FFFFEB84"/>
        <color rgb="FF63BE7B"/>
      </colorScale>
    </cfRule>
  </conditionalFormatting>
  <conditionalFormatting sqref="GI96:GI123">
    <cfRule type="colorScale" priority="257">
      <colorScale>
        <cfvo type="min"/>
        <cfvo type="percentile" val="50"/>
        <cfvo type="max"/>
        <color rgb="FFF8696B"/>
        <color rgb="FFFFEB84"/>
        <color rgb="FF63BE7B"/>
      </colorScale>
    </cfRule>
  </conditionalFormatting>
  <conditionalFormatting sqref="GQ14:GQ92">
    <cfRule type="colorScale" priority="256">
      <colorScale>
        <cfvo type="min"/>
        <cfvo type="percentile" val="50"/>
        <cfvo type="max"/>
        <color rgb="FFF8696B"/>
        <color rgb="FFFFEB84"/>
        <color rgb="FF63BE7B"/>
      </colorScale>
    </cfRule>
  </conditionalFormatting>
  <conditionalFormatting sqref="GQ96:GR123">
    <cfRule type="colorScale" priority="255">
      <colorScale>
        <cfvo type="min"/>
        <cfvo type="percentile" val="50"/>
        <cfvo type="max"/>
        <color rgb="FFF8696B"/>
        <color rgb="FFFFEB84"/>
        <color rgb="FF63BE7B"/>
      </colorScale>
    </cfRule>
  </conditionalFormatting>
  <conditionalFormatting sqref="GS14:GS92">
    <cfRule type="colorScale" priority="254">
      <colorScale>
        <cfvo type="min"/>
        <cfvo type="percentile" val="50"/>
        <cfvo type="max"/>
        <color rgb="FFF8696B"/>
        <color rgb="FFFFEB84"/>
        <color rgb="FF63BE7B"/>
      </colorScale>
    </cfRule>
  </conditionalFormatting>
  <conditionalFormatting sqref="GS96:GS123">
    <cfRule type="colorScale" priority="253">
      <colorScale>
        <cfvo type="min"/>
        <cfvo type="percentile" val="50"/>
        <cfvo type="max"/>
        <color rgb="FFF8696B"/>
        <color rgb="FFFFEB84"/>
        <color rgb="FF63BE7B"/>
      </colorScale>
    </cfRule>
  </conditionalFormatting>
  <conditionalFormatting sqref="GH2:GH10 GD2:GD10">
    <cfRule type="colorScale" priority="252">
      <colorScale>
        <cfvo type="min"/>
        <cfvo type="percentile" val="50"/>
        <cfvo type="max"/>
        <color rgb="FFF8696B"/>
        <color rgb="FFFFEB84"/>
        <color rgb="FF63BE7B"/>
      </colorScale>
    </cfRule>
  </conditionalFormatting>
  <conditionalFormatting sqref="GE2:GF10">
    <cfRule type="colorScale" priority="251">
      <colorScale>
        <cfvo type="min"/>
        <cfvo type="percentile" val="50"/>
        <cfvo type="max"/>
        <color rgb="FFF8696B"/>
        <color rgb="FFFFEB84"/>
        <color rgb="FF63BE7B"/>
      </colorScale>
    </cfRule>
  </conditionalFormatting>
  <conditionalFormatting sqref="GI2:GI10">
    <cfRule type="colorScale" priority="250">
      <colorScale>
        <cfvo type="min"/>
        <cfvo type="percentile" val="50"/>
        <cfvo type="max"/>
        <color rgb="FFF8696B"/>
        <color rgb="FFFFEB84"/>
        <color rgb="FF63BE7B"/>
      </colorScale>
    </cfRule>
  </conditionalFormatting>
  <conditionalFormatting sqref="GB14:GC92">
    <cfRule type="colorScale" priority="249">
      <colorScale>
        <cfvo type="min"/>
        <cfvo type="percentile" val="50"/>
        <cfvo type="max"/>
        <color rgb="FFF8696B"/>
        <color rgb="FFFFEB84"/>
        <color rgb="FF63BE7B"/>
      </colorScale>
    </cfRule>
  </conditionalFormatting>
  <conditionalFormatting sqref="FZ14:GA92">
    <cfRule type="colorScale" priority="248">
      <colorScale>
        <cfvo type="min"/>
        <cfvo type="percentile" val="50"/>
        <cfvo type="max"/>
        <color rgb="FFF8696B"/>
        <color rgb="FFFFEB84"/>
        <color rgb="FF63BE7B"/>
      </colorScale>
    </cfRule>
  </conditionalFormatting>
  <conditionalFormatting sqref="GF14:GF92">
    <cfRule type="colorScale" priority="247">
      <colorScale>
        <cfvo type="min"/>
        <cfvo type="percentile" val="50"/>
        <cfvo type="max"/>
        <color rgb="FFF8696B"/>
        <color rgb="FFFFEB84"/>
        <color rgb="FF63BE7B"/>
      </colorScale>
    </cfRule>
  </conditionalFormatting>
  <conditionalFormatting sqref="GR14:GR92">
    <cfRule type="colorScale" priority="246">
      <colorScale>
        <cfvo type="min"/>
        <cfvo type="percentile" val="50"/>
        <cfvo type="max"/>
        <color rgb="FFF8696B"/>
        <color rgb="FFFFEB84"/>
        <color rgb="FF63BE7B"/>
      </colorScale>
    </cfRule>
  </conditionalFormatting>
  <conditionalFormatting sqref="FZ14:FZ92">
    <cfRule type="colorScale" priority="245">
      <colorScale>
        <cfvo type="min"/>
        <cfvo type="percentile" val="50"/>
        <cfvo type="max"/>
        <color rgb="FFF8696B"/>
        <color rgb="FFFFEB84"/>
        <color rgb="FF63BE7B"/>
      </colorScale>
    </cfRule>
  </conditionalFormatting>
  <conditionalFormatting sqref="FY14:FY92">
    <cfRule type="colorScale" priority="244">
      <colorScale>
        <cfvo type="min"/>
        <cfvo type="percentile" val="50"/>
        <cfvo type="max"/>
        <color rgb="FFF8696B"/>
        <color rgb="FFFFEB84"/>
        <color rgb="FF63BE7B"/>
      </colorScale>
    </cfRule>
  </conditionalFormatting>
  <conditionalFormatting sqref="GT14:GT92">
    <cfRule type="colorScale" priority="243">
      <colorScale>
        <cfvo type="min"/>
        <cfvo type="percentile" val="50"/>
        <cfvo type="max"/>
        <color rgb="FFF8696B"/>
        <color rgb="FFFFEB84"/>
        <color rgb="FF63BE7B"/>
      </colorScale>
    </cfRule>
  </conditionalFormatting>
  <conditionalFormatting sqref="GT96:GT123">
    <cfRule type="colorScale" priority="242">
      <colorScale>
        <cfvo type="min"/>
        <cfvo type="percentile" val="50"/>
        <cfvo type="max"/>
        <color rgb="FFF8696B"/>
        <color rgb="FFFFEB84"/>
        <color rgb="FF63BE7B"/>
      </colorScale>
    </cfRule>
  </conditionalFormatting>
  <conditionalFormatting sqref="HJ96:HJ123">
    <cfRule type="colorScale" priority="236">
      <colorScale>
        <cfvo type="min"/>
        <cfvo type="percentile" val="50"/>
        <cfvo type="max"/>
        <color rgb="FFF8696B"/>
        <color rgb="FFFFEB84"/>
        <color rgb="FF63BE7B"/>
      </colorScale>
    </cfRule>
  </conditionalFormatting>
  <conditionalFormatting sqref="HC14:HC92">
    <cfRule type="colorScale" priority="230">
      <colorScale>
        <cfvo type="min"/>
        <cfvo type="percentile" val="50"/>
        <cfvo type="max"/>
        <color rgb="FFF8696B"/>
        <color rgb="FFFFEB84"/>
        <color rgb="FF63BE7B"/>
      </colorScale>
    </cfRule>
  </conditionalFormatting>
  <conditionalFormatting sqref="HG96:HG123 GW96:HB123">
    <cfRule type="colorScale" priority="238">
      <colorScale>
        <cfvo type="min"/>
        <cfvo type="percentile" val="50"/>
        <cfvo type="max"/>
        <color rgb="FFF8696B"/>
        <color rgb="FFFFEB84"/>
        <color rgb="FF63BE7B"/>
      </colorScale>
    </cfRule>
  </conditionalFormatting>
  <conditionalFormatting sqref="HH96:HI123">
    <cfRule type="colorScale" priority="237">
      <colorScale>
        <cfvo type="min"/>
        <cfvo type="percentile" val="50"/>
        <cfvo type="max"/>
        <color rgb="FFF8696B"/>
        <color rgb="FFFFEB84"/>
        <color rgb="FF63BE7B"/>
      </colorScale>
    </cfRule>
  </conditionalFormatting>
  <conditionalFormatting sqref="HG15:HG24 GW82:GW92 GW15:GW24 HG82:HG92 HB15:HB24 HB82:HB92">
    <cfRule type="colorScale" priority="235">
      <colorScale>
        <cfvo type="min"/>
        <cfvo type="percentile" val="50"/>
        <cfvo type="max"/>
        <color rgb="FFF8696B"/>
        <color rgb="FFFFEB84"/>
        <color rgb="FF63BE7B"/>
      </colorScale>
    </cfRule>
  </conditionalFormatting>
  <conditionalFormatting sqref="GV96:GV123">
    <cfRule type="colorScale" priority="234">
      <colorScale>
        <cfvo type="min"/>
        <cfvo type="percentile" val="50"/>
        <cfvo type="max"/>
        <color rgb="FFF8696B"/>
        <color rgb="FFFFEB84"/>
        <color rgb="FF63BE7B"/>
      </colorScale>
    </cfRule>
  </conditionalFormatting>
  <conditionalFormatting sqref="HJ14:HJ92">
    <cfRule type="colorScale" priority="239">
      <colorScale>
        <cfvo type="min"/>
        <cfvo type="percentile" val="50"/>
        <cfvo type="max"/>
        <color rgb="FFF8696B"/>
        <color rgb="FFFFEB84"/>
        <color rgb="FF63BE7B"/>
      </colorScale>
    </cfRule>
  </conditionalFormatting>
  <conditionalFormatting sqref="HG25:HG81 GW25:GW81 HB25:HB81">
    <cfRule type="colorScale" priority="240">
      <colorScale>
        <cfvo type="min"/>
        <cfvo type="percentile" val="50"/>
        <cfvo type="max"/>
        <color rgb="FFF8696B"/>
        <color rgb="FFFFEB84"/>
        <color rgb="FF63BE7B"/>
      </colorScale>
    </cfRule>
  </conditionalFormatting>
  <conditionalFormatting sqref="HH12:HI92">
    <cfRule type="colorScale" priority="241">
      <colorScale>
        <cfvo type="min"/>
        <cfvo type="percentile" val="50"/>
        <cfvo type="max"/>
        <color rgb="FFF8696B"/>
        <color rgb="FFFFEB84"/>
        <color rgb="FF63BE7B"/>
      </colorScale>
    </cfRule>
  </conditionalFormatting>
  <conditionalFormatting sqref="HB14 GW14">
    <cfRule type="colorScale" priority="233">
      <colorScale>
        <cfvo type="min"/>
        <cfvo type="percentile" val="50"/>
        <cfvo type="max"/>
        <color rgb="FFF8696B"/>
        <color rgb="FFFFEB84"/>
        <color rgb="FF63BE7B"/>
      </colorScale>
    </cfRule>
  </conditionalFormatting>
  <conditionalFormatting sqref="HG14:HG92">
    <cfRule type="colorScale" priority="232">
      <colorScale>
        <cfvo type="min"/>
        <cfvo type="percentile" val="50"/>
        <cfvo type="max"/>
        <color rgb="FFF8696B"/>
        <color rgb="FFFFEB84"/>
        <color rgb="FF63BE7B"/>
      </colorScale>
    </cfRule>
  </conditionalFormatting>
  <conditionalFormatting sqref="GV14:GV92">
    <cfRule type="colorScale" priority="231">
      <colorScale>
        <cfvo type="min"/>
        <cfvo type="percentile" val="50"/>
        <cfvo type="max"/>
        <color rgb="FFF8696B"/>
        <color rgb="FFFFEB84"/>
        <color rgb="FF63BE7B"/>
      </colorScale>
    </cfRule>
  </conditionalFormatting>
  <conditionalFormatting sqref="HK96:HL123">
    <cfRule type="colorScale" priority="229">
      <colorScale>
        <cfvo type="min"/>
        <cfvo type="percentile" val="50"/>
        <cfvo type="max"/>
        <color rgb="FFF8696B"/>
        <color rgb="FFFFEB84"/>
        <color rgb="FF63BE7B"/>
      </colorScale>
    </cfRule>
  </conditionalFormatting>
  <conditionalFormatting sqref="HK14:HK92">
    <cfRule type="colorScale" priority="228">
      <colorScale>
        <cfvo type="min"/>
        <cfvo type="percentile" val="50"/>
        <cfvo type="max"/>
        <color rgb="FF63BE7B"/>
        <color rgb="FFFFEB84"/>
        <color rgb="FFF8696B"/>
      </colorScale>
    </cfRule>
  </conditionalFormatting>
  <conditionalFormatting sqref="HC96:HD123">
    <cfRule type="colorScale" priority="227">
      <colorScale>
        <cfvo type="min"/>
        <cfvo type="percentile" val="50"/>
        <cfvo type="max"/>
        <color rgb="FFF8696B"/>
        <color rgb="FFFFEB84"/>
        <color rgb="FF63BE7B"/>
      </colorScale>
    </cfRule>
  </conditionalFormatting>
  <conditionalFormatting sqref="HE96:HF123">
    <cfRule type="colorScale" priority="226">
      <colorScale>
        <cfvo type="min"/>
        <cfvo type="percentile" val="50"/>
        <cfvo type="max"/>
        <color rgb="FFF8696B"/>
        <color rgb="FFFFEB84"/>
        <color rgb="FF63BE7B"/>
      </colorScale>
    </cfRule>
  </conditionalFormatting>
  <conditionalFormatting sqref="HK96:HL123">
    <cfRule type="colorScale" priority="225">
      <colorScale>
        <cfvo type="min"/>
        <cfvo type="percentile" val="50"/>
        <cfvo type="max"/>
        <color rgb="FF63BE7B"/>
        <color rgb="FFFFEB84"/>
        <color rgb="FFF8696B"/>
      </colorScale>
    </cfRule>
  </conditionalFormatting>
  <conditionalFormatting sqref="HE14:HF92">
    <cfRule type="colorScale" priority="224">
      <colorScale>
        <cfvo type="min"/>
        <cfvo type="percentile" val="50"/>
        <cfvo type="max"/>
        <color rgb="FFF8696B"/>
        <color rgb="FFFFEB84"/>
        <color rgb="FF63BE7B"/>
      </colorScale>
    </cfRule>
  </conditionalFormatting>
  <conditionalFormatting sqref="HG96:HG123">
    <cfRule type="colorScale" priority="223">
      <colorScale>
        <cfvo type="min"/>
        <cfvo type="percentile" val="50"/>
        <cfvo type="max"/>
        <color rgb="FFF8696B"/>
        <color rgb="FFFFEB84"/>
        <color rgb="FF63BE7B"/>
      </colorScale>
    </cfRule>
  </conditionalFormatting>
  <conditionalFormatting sqref="HO14:HO92">
    <cfRule type="colorScale" priority="222">
      <colorScale>
        <cfvo type="min"/>
        <cfvo type="percentile" val="50"/>
        <cfvo type="max"/>
        <color rgb="FFF8696B"/>
        <color rgb="FFFFEB84"/>
        <color rgb="FF63BE7B"/>
      </colorScale>
    </cfRule>
  </conditionalFormatting>
  <conditionalFormatting sqref="HO96:HP123">
    <cfRule type="colorScale" priority="221">
      <colorScale>
        <cfvo type="min"/>
        <cfvo type="percentile" val="50"/>
        <cfvo type="max"/>
        <color rgb="FFF8696B"/>
        <color rgb="FFFFEB84"/>
        <color rgb="FF63BE7B"/>
      </colorScale>
    </cfRule>
  </conditionalFormatting>
  <conditionalFormatting sqref="HQ14:HQ92">
    <cfRule type="colorScale" priority="220">
      <colorScale>
        <cfvo type="min"/>
        <cfvo type="percentile" val="50"/>
        <cfvo type="max"/>
        <color rgb="FFF8696B"/>
        <color rgb="FFFFEB84"/>
        <color rgb="FF63BE7B"/>
      </colorScale>
    </cfRule>
  </conditionalFormatting>
  <conditionalFormatting sqref="HQ96:HQ123">
    <cfRule type="colorScale" priority="219">
      <colorScale>
        <cfvo type="min"/>
        <cfvo type="percentile" val="50"/>
        <cfvo type="max"/>
        <color rgb="FFF8696B"/>
        <color rgb="FFFFEB84"/>
        <color rgb="FF63BE7B"/>
      </colorScale>
    </cfRule>
  </conditionalFormatting>
  <conditionalFormatting sqref="HF2:HF10 HB2:HB10">
    <cfRule type="colorScale" priority="218">
      <colorScale>
        <cfvo type="min"/>
        <cfvo type="percentile" val="50"/>
        <cfvo type="max"/>
        <color rgb="FFF8696B"/>
        <color rgb="FFFFEB84"/>
        <color rgb="FF63BE7B"/>
      </colorScale>
    </cfRule>
  </conditionalFormatting>
  <conditionalFormatting sqref="HC2:HD10">
    <cfRule type="colorScale" priority="217">
      <colorScale>
        <cfvo type="min"/>
        <cfvo type="percentile" val="50"/>
        <cfvo type="max"/>
        <color rgb="FFF8696B"/>
        <color rgb="FFFFEB84"/>
        <color rgb="FF63BE7B"/>
      </colorScale>
    </cfRule>
  </conditionalFormatting>
  <conditionalFormatting sqref="HG2:HG10">
    <cfRule type="colorScale" priority="216">
      <colorScale>
        <cfvo type="min"/>
        <cfvo type="percentile" val="50"/>
        <cfvo type="max"/>
        <color rgb="FFF8696B"/>
        <color rgb="FFFFEB84"/>
        <color rgb="FF63BE7B"/>
      </colorScale>
    </cfRule>
  </conditionalFormatting>
  <conditionalFormatting sqref="GZ14:HA92">
    <cfRule type="colorScale" priority="215">
      <colorScale>
        <cfvo type="min"/>
        <cfvo type="percentile" val="50"/>
        <cfvo type="max"/>
        <color rgb="FFF8696B"/>
        <color rgb="FFFFEB84"/>
        <color rgb="FF63BE7B"/>
      </colorScale>
    </cfRule>
  </conditionalFormatting>
  <conditionalFormatting sqref="GX14:GY92">
    <cfRule type="colorScale" priority="214">
      <colorScale>
        <cfvo type="min"/>
        <cfvo type="percentile" val="50"/>
        <cfvo type="max"/>
        <color rgb="FFF8696B"/>
        <color rgb="FFFFEB84"/>
        <color rgb="FF63BE7B"/>
      </colorScale>
    </cfRule>
  </conditionalFormatting>
  <conditionalFormatting sqref="HD14:HD92">
    <cfRule type="colorScale" priority="213">
      <colorScale>
        <cfvo type="min"/>
        <cfvo type="percentile" val="50"/>
        <cfvo type="max"/>
        <color rgb="FFF8696B"/>
        <color rgb="FFFFEB84"/>
        <color rgb="FF63BE7B"/>
      </colorScale>
    </cfRule>
  </conditionalFormatting>
  <conditionalFormatting sqref="HP14:HP92">
    <cfRule type="colorScale" priority="212">
      <colorScale>
        <cfvo type="min"/>
        <cfvo type="percentile" val="50"/>
        <cfvo type="max"/>
        <color rgb="FFF8696B"/>
        <color rgb="FFFFEB84"/>
        <color rgb="FF63BE7B"/>
      </colorScale>
    </cfRule>
  </conditionalFormatting>
  <conditionalFormatting sqref="GX14:GX92">
    <cfRule type="colorScale" priority="211">
      <colorScale>
        <cfvo type="min"/>
        <cfvo type="percentile" val="50"/>
        <cfvo type="max"/>
        <color rgb="FFF8696B"/>
        <color rgb="FFFFEB84"/>
        <color rgb="FF63BE7B"/>
      </colorScale>
    </cfRule>
  </conditionalFormatting>
  <conditionalFormatting sqref="GW14:GW92">
    <cfRule type="colorScale" priority="210">
      <colorScale>
        <cfvo type="min"/>
        <cfvo type="percentile" val="50"/>
        <cfvo type="max"/>
        <color rgb="FFF8696B"/>
        <color rgb="FFFFEB84"/>
        <color rgb="FF63BE7B"/>
      </colorScale>
    </cfRule>
  </conditionalFormatting>
  <conditionalFormatting sqref="HR14:HR92">
    <cfRule type="colorScale" priority="209">
      <colorScale>
        <cfvo type="min"/>
        <cfvo type="percentile" val="50"/>
        <cfvo type="max"/>
        <color rgb="FFF8696B"/>
        <color rgb="FFFFEB84"/>
        <color rgb="FF63BE7B"/>
      </colorScale>
    </cfRule>
  </conditionalFormatting>
  <conditionalFormatting sqref="HR96:HR123">
    <cfRule type="colorScale" priority="208">
      <colorScale>
        <cfvo type="min"/>
        <cfvo type="percentile" val="50"/>
        <cfvo type="max"/>
        <color rgb="FFF8696B"/>
        <color rgb="FFFFEB84"/>
        <color rgb="FF63BE7B"/>
      </colorScale>
    </cfRule>
  </conditionalFormatting>
  <conditionalFormatting sqref="GN2:GN9">
    <cfRule type="colorScale" priority="207">
      <colorScale>
        <cfvo type="min"/>
        <cfvo type="percentile" val="50"/>
        <cfvo type="max"/>
        <color rgb="FFF8696B"/>
        <color rgb="FFFFEB84"/>
        <color rgb="FF63BE7B"/>
      </colorScale>
    </cfRule>
  </conditionalFormatting>
  <conditionalFormatting sqref="GP2:GP9">
    <cfRule type="colorScale" priority="206">
      <colorScale>
        <cfvo type="min"/>
        <cfvo type="percentile" val="50"/>
        <cfvo type="max"/>
        <color rgb="FFF8696B"/>
        <color rgb="FFFFEB84"/>
        <color rgb="FF63BE7B"/>
      </colorScale>
    </cfRule>
  </conditionalFormatting>
  <conditionalFormatting sqref="HL2:HL9">
    <cfRule type="colorScale" priority="205">
      <colorScale>
        <cfvo type="min"/>
        <cfvo type="percentile" val="50"/>
        <cfvo type="max"/>
        <color rgb="FFF8696B"/>
        <color rgb="FFFFEB84"/>
        <color rgb="FF63BE7B"/>
      </colorScale>
    </cfRule>
  </conditionalFormatting>
  <conditionalFormatting sqref="HN2:HN9">
    <cfRule type="colorScale" priority="204">
      <colorScale>
        <cfvo type="min"/>
        <cfvo type="percentile" val="50"/>
        <cfvo type="max"/>
        <color rgb="FFF8696B"/>
        <color rgb="FFFFEB84"/>
        <color rgb="FF63BE7B"/>
      </colorScale>
    </cfRule>
  </conditionalFormatting>
  <conditionalFormatting sqref="IH96:IH123">
    <cfRule type="colorScale" priority="198">
      <colorScale>
        <cfvo type="min"/>
        <cfvo type="percentile" val="50"/>
        <cfvo type="max"/>
        <color rgb="FFF8696B"/>
        <color rgb="FFFFEB84"/>
        <color rgb="FF63BE7B"/>
      </colorScale>
    </cfRule>
  </conditionalFormatting>
  <conditionalFormatting sqref="IA14:IA92">
    <cfRule type="colorScale" priority="192">
      <colorScale>
        <cfvo type="min"/>
        <cfvo type="percentile" val="50"/>
        <cfvo type="max"/>
        <color rgb="FFF8696B"/>
        <color rgb="FFFFEB84"/>
        <color rgb="FF63BE7B"/>
      </colorScale>
    </cfRule>
  </conditionalFormatting>
  <conditionalFormatting sqref="IE96:IE123 HU96:HZ123">
    <cfRule type="colorScale" priority="200">
      <colorScale>
        <cfvo type="min"/>
        <cfvo type="percentile" val="50"/>
        <cfvo type="max"/>
        <color rgb="FFF8696B"/>
        <color rgb="FFFFEB84"/>
        <color rgb="FF63BE7B"/>
      </colorScale>
    </cfRule>
  </conditionalFormatting>
  <conditionalFormatting sqref="IF96:IG123">
    <cfRule type="colorScale" priority="199">
      <colorScale>
        <cfvo type="min"/>
        <cfvo type="percentile" val="50"/>
        <cfvo type="max"/>
        <color rgb="FFF8696B"/>
        <color rgb="FFFFEB84"/>
        <color rgb="FF63BE7B"/>
      </colorScale>
    </cfRule>
  </conditionalFormatting>
  <conditionalFormatting sqref="IE15:IE24 HU82:HU92 HU15:HU24 IE82:IE92 HZ15:HZ24 HZ82:HZ92">
    <cfRule type="colorScale" priority="197">
      <colorScale>
        <cfvo type="min"/>
        <cfvo type="percentile" val="50"/>
        <cfvo type="max"/>
        <color rgb="FFF8696B"/>
        <color rgb="FFFFEB84"/>
        <color rgb="FF63BE7B"/>
      </colorScale>
    </cfRule>
  </conditionalFormatting>
  <conditionalFormatting sqref="HT96:HT123">
    <cfRule type="colorScale" priority="196">
      <colorScale>
        <cfvo type="min"/>
        <cfvo type="percentile" val="50"/>
        <cfvo type="max"/>
        <color rgb="FFF8696B"/>
        <color rgb="FFFFEB84"/>
        <color rgb="FF63BE7B"/>
      </colorScale>
    </cfRule>
  </conditionalFormatting>
  <conditionalFormatting sqref="IH14:IH92">
    <cfRule type="colorScale" priority="201">
      <colorScale>
        <cfvo type="min"/>
        <cfvo type="percentile" val="50"/>
        <cfvo type="max"/>
        <color rgb="FFF8696B"/>
        <color rgb="FFFFEB84"/>
        <color rgb="FF63BE7B"/>
      </colorScale>
    </cfRule>
  </conditionalFormatting>
  <conditionalFormatting sqref="IE25:IE81 HU25:HU81 HZ25:HZ81">
    <cfRule type="colorScale" priority="202">
      <colorScale>
        <cfvo type="min"/>
        <cfvo type="percentile" val="50"/>
        <cfvo type="max"/>
        <color rgb="FFF8696B"/>
        <color rgb="FFFFEB84"/>
        <color rgb="FF63BE7B"/>
      </colorScale>
    </cfRule>
  </conditionalFormatting>
  <conditionalFormatting sqref="IF12:IG13 IG14:IG92">
    <cfRule type="colorScale" priority="203">
      <colorScale>
        <cfvo type="min"/>
        <cfvo type="percentile" val="50"/>
        <cfvo type="max"/>
        <color rgb="FFF8696B"/>
        <color rgb="FFFFEB84"/>
        <color rgb="FF63BE7B"/>
      </colorScale>
    </cfRule>
  </conditionalFormatting>
  <conditionalFormatting sqref="HZ14 HU14">
    <cfRule type="colorScale" priority="195">
      <colorScale>
        <cfvo type="min"/>
        <cfvo type="percentile" val="50"/>
        <cfvo type="max"/>
        <color rgb="FFF8696B"/>
        <color rgb="FFFFEB84"/>
        <color rgb="FF63BE7B"/>
      </colorScale>
    </cfRule>
  </conditionalFormatting>
  <conditionalFormatting sqref="IE14:IE92">
    <cfRule type="colorScale" priority="194">
      <colorScale>
        <cfvo type="min"/>
        <cfvo type="percentile" val="50"/>
        <cfvo type="max"/>
        <color rgb="FFF8696B"/>
        <color rgb="FFFFEB84"/>
        <color rgb="FF63BE7B"/>
      </colorScale>
    </cfRule>
  </conditionalFormatting>
  <conditionalFormatting sqref="HT14:HT92">
    <cfRule type="colorScale" priority="193">
      <colorScale>
        <cfvo type="min"/>
        <cfvo type="percentile" val="50"/>
        <cfvo type="max"/>
        <color rgb="FFF8696B"/>
        <color rgb="FFFFEB84"/>
        <color rgb="FF63BE7B"/>
      </colorScale>
    </cfRule>
  </conditionalFormatting>
  <conditionalFormatting sqref="II96:IJ123">
    <cfRule type="colorScale" priority="191">
      <colorScale>
        <cfvo type="min"/>
        <cfvo type="percentile" val="50"/>
        <cfvo type="max"/>
        <color rgb="FFF8696B"/>
        <color rgb="FFFFEB84"/>
        <color rgb="FF63BE7B"/>
      </colorScale>
    </cfRule>
  </conditionalFormatting>
  <conditionalFormatting sqref="II14:II92">
    <cfRule type="colorScale" priority="190">
      <colorScale>
        <cfvo type="min"/>
        <cfvo type="percentile" val="50"/>
        <cfvo type="max"/>
        <color rgb="FF63BE7B"/>
        <color rgb="FFFFEB84"/>
        <color rgb="FFF8696B"/>
      </colorScale>
    </cfRule>
  </conditionalFormatting>
  <conditionalFormatting sqref="IA96:IB123">
    <cfRule type="colorScale" priority="189">
      <colorScale>
        <cfvo type="min"/>
        <cfvo type="percentile" val="50"/>
        <cfvo type="max"/>
        <color rgb="FFF8696B"/>
        <color rgb="FFFFEB84"/>
        <color rgb="FF63BE7B"/>
      </colorScale>
    </cfRule>
  </conditionalFormatting>
  <conditionalFormatting sqref="IC96:ID123">
    <cfRule type="colorScale" priority="188">
      <colorScale>
        <cfvo type="min"/>
        <cfvo type="percentile" val="50"/>
        <cfvo type="max"/>
        <color rgb="FFF8696B"/>
        <color rgb="FFFFEB84"/>
        <color rgb="FF63BE7B"/>
      </colorScale>
    </cfRule>
  </conditionalFormatting>
  <conditionalFormatting sqref="II96:IJ123">
    <cfRule type="colorScale" priority="187">
      <colorScale>
        <cfvo type="min"/>
        <cfvo type="percentile" val="50"/>
        <cfvo type="max"/>
        <color rgb="FF63BE7B"/>
        <color rgb="FFFFEB84"/>
        <color rgb="FFF8696B"/>
      </colorScale>
    </cfRule>
  </conditionalFormatting>
  <conditionalFormatting sqref="IC14:ID92">
    <cfRule type="colorScale" priority="186">
      <colorScale>
        <cfvo type="min"/>
        <cfvo type="percentile" val="50"/>
        <cfvo type="max"/>
        <color rgb="FFF8696B"/>
        <color rgb="FFFFEB84"/>
        <color rgb="FF63BE7B"/>
      </colorScale>
    </cfRule>
  </conditionalFormatting>
  <conditionalFormatting sqref="IE96:IE123">
    <cfRule type="colorScale" priority="185">
      <colorScale>
        <cfvo type="min"/>
        <cfvo type="percentile" val="50"/>
        <cfvo type="max"/>
        <color rgb="FFF8696B"/>
        <color rgb="FFFFEB84"/>
        <color rgb="FF63BE7B"/>
      </colorScale>
    </cfRule>
  </conditionalFormatting>
  <conditionalFormatting sqref="IN14:IO92">
    <cfRule type="colorScale" priority="184">
      <colorScale>
        <cfvo type="min"/>
        <cfvo type="percentile" val="50"/>
        <cfvo type="max"/>
        <color rgb="FFF8696B"/>
        <color rgb="FFFFEB84"/>
        <color rgb="FF63BE7B"/>
      </colorScale>
    </cfRule>
  </conditionalFormatting>
  <conditionalFormatting sqref="IN96:IP123">
    <cfRule type="colorScale" priority="183">
      <colorScale>
        <cfvo type="min"/>
        <cfvo type="percentile" val="50"/>
        <cfvo type="max"/>
        <color rgb="FFF8696B"/>
        <color rgb="FFFFEB84"/>
        <color rgb="FF63BE7B"/>
      </colorScale>
    </cfRule>
  </conditionalFormatting>
  <conditionalFormatting sqref="IQ14:IQ92">
    <cfRule type="colorScale" priority="182">
      <colorScale>
        <cfvo type="min"/>
        <cfvo type="percentile" val="50"/>
        <cfvo type="max"/>
        <color rgb="FFF8696B"/>
        <color rgb="FFFFEB84"/>
        <color rgb="FF63BE7B"/>
      </colorScale>
    </cfRule>
  </conditionalFormatting>
  <conditionalFormatting sqref="IQ96:IQ123">
    <cfRule type="colorScale" priority="181">
      <colorScale>
        <cfvo type="min"/>
        <cfvo type="percentile" val="50"/>
        <cfvo type="max"/>
        <color rgb="FFF8696B"/>
        <color rgb="FFFFEB84"/>
        <color rgb="FF63BE7B"/>
      </colorScale>
    </cfRule>
  </conditionalFormatting>
  <conditionalFormatting sqref="ID2:ID10 HZ2:HZ10">
    <cfRule type="colorScale" priority="180">
      <colorScale>
        <cfvo type="min"/>
        <cfvo type="percentile" val="50"/>
        <cfvo type="max"/>
        <color rgb="FFF8696B"/>
        <color rgb="FFFFEB84"/>
        <color rgb="FF63BE7B"/>
      </colorScale>
    </cfRule>
  </conditionalFormatting>
  <conditionalFormatting sqref="IA2:IB10">
    <cfRule type="colorScale" priority="179">
      <colorScale>
        <cfvo type="min"/>
        <cfvo type="percentile" val="50"/>
        <cfvo type="max"/>
        <color rgb="FFF8696B"/>
        <color rgb="FFFFEB84"/>
        <color rgb="FF63BE7B"/>
      </colorScale>
    </cfRule>
  </conditionalFormatting>
  <conditionalFormatting sqref="IE2:IE10">
    <cfRule type="colorScale" priority="178">
      <colorScale>
        <cfvo type="min"/>
        <cfvo type="percentile" val="50"/>
        <cfvo type="max"/>
        <color rgb="FFF8696B"/>
        <color rgb="FFFFEB84"/>
        <color rgb="FF63BE7B"/>
      </colorScale>
    </cfRule>
  </conditionalFormatting>
  <conditionalFormatting sqref="HX14:HY92">
    <cfRule type="colorScale" priority="177">
      <colorScale>
        <cfvo type="min"/>
        <cfvo type="percentile" val="50"/>
        <cfvo type="max"/>
        <color rgb="FFF8696B"/>
        <color rgb="FFFFEB84"/>
        <color rgb="FF63BE7B"/>
      </colorScale>
    </cfRule>
  </conditionalFormatting>
  <conditionalFormatting sqref="HV14:HW92">
    <cfRule type="colorScale" priority="176">
      <colorScale>
        <cfvo type="min"/>
        <cfvo type="percentile" val="50"/>
        <cfvo type="max"/>
        <color rgb="FFF8696B"/>
        <color rgb="FFFFEB84"/>
        <color rgb="FF63BE7B"/>
      </colorScale>
    </cfRule>
  </conditionalFormatting>
  <conditionalFormatting sqref="IB14:IB92">
    <cfRule type="colorScale" priority="175">
      <colorScale>
        <cfvo type="min"/>
        <cfvo type="percentile" val="50"/>
        <cfvo type="max"/>
        <color rgb="FFF8696B"/>
        <color rgb="FFFFEB84"/>
        <color rgb="FF63BE7B"/>
      </colorScale>
    </cfRule>
  </conditionalFormatting>
  <conditionalFormatting sqref="IP14:IP92">
    <cfRule type="colorScale" priority="174">
      <colorScale>
        <cfvo type="min"/>
        <cfvo type="percentile" val="50"/>
        <cfvo type="max"/>
        <color rgb="FFF8696B"/>
        <color rgb="FFFFEB84"/>
        <color rgb="FF63BE7B"/>
      </colorScale>
    </cfRule>
  </conditionalFormatting>
  <conditionalFormatting sqref="HV14:HV92">
    <cfRule type="colorScale" priority="173">
      <colorScale>
        <cfvo type="min"/>
        <cfvo type="percentile" val="50"/>
        <cfvo type="max"/>
        <color rgb="FFF8696B"/>
        <color rgb="FFFFEB84"/>
        <color rgb="FF63BE7B"/>
      </colorScale>
    </cfRule>
  </conditionalFormatting>
  <conditionalFormatting sqref="HU14:HU92">
    <cfRule type="colorScale" priority="172">
      <colorScale>
        <cfvo type="min"/>
        <cfvo type="percentile" val="50"/>
        <cfvo type="max"/>
        <color rgb="FFF8696B"/>
        <color rgb="FFFFEB84"/>
        <color rgb="FF63BE7B"/>
      </colorScale>
    </cfRule>
  </conditionalFormatting>
  <conditionalFormatting sqref="IR14:IR92">
    <cfRule type="colorScale" priority="171">
      <colorScale>
        <cfvo type="min"/>
        <cfvo type="percentile" val="50"/>
        <cfvo type="max"/>
        <color rgb="FFF8696B"/>
        <color rgb="FFFFEB84"/>
        <color rgb="FF63BE7B"/>
      </colorScale>
    </cfRule>
  </conditionalFormatting>
  <conditionalFormatting sqref="IR96:IR123">
    <cfRule type="colorScale" priority="170">
      <colorScale>
        <cfvo type="min"/>
        <cfvo type="percentile" val="50"/>
        <cfvo type="max"/>
        <color rgb="FFF8696B"/>
        <color rgb="FFFFEB84"/>
        <color rgb="FF63BE7B"/>
      </colorScale>
    </cfRule>
  </conditionalFormatting>
  <conditionalFormatting sqref="II2:II9">
    <cfRule type="colorScale" priority="169">
      <colorScale>
        <cfvo type="min"/>
        <cfvo type="percentile" val="50"/>
        <cfvo type="max"/>
        <color rgb="FFF8696B"/>
        <color rgb="FFFFEB84"/>
        <color rgb="FF63BE7B"/>
      </colorScale>
    </cfRule>
  </conditionalFormatting>
  <conditionalFormatting sqref="IM2:IM9">
    <cfRule type="colorScale" priority="168">
      <colorScale>
        <cfvo type="min"/>
        <cfvo type="percentile" val="50"/>
        <cfvo type="max"/>
        <color rgb="FFF8696B"/>
        <color rgb="FFFFEB84"/>
        <color rgb="FF63BE7B"/>
      </colorScale>
    </cfRule>
  </conditionalFormatting>
  <conditionalFormatting sqref="HH14:HH92">
    <cfRule type="colorScale" priority="167">
      <colorScale>
        <cfvo type="min"/>
        <cfvo type="percentile" val="50"/>
        <cfvo type="max"/>
        <color rgb="FFF8696B"/>
        <color rgb="FFFFEB84"/>
        <color rgb="FF63BE7B"/>
      </colorScale>
    </cfRule>
  </conditionalFormatting>
  <conditionalFormatting sqref="IF14:IF92">
    <cfRule type="colorScale" priority="166">
      <colorScale>
        <cfvo type="min"/>
        <cfvo type="percentile" val="50"/>
        <cfvo type="max"/>
        <color rgb="FFF8696B"/>
        <color rgb="FFFFEB84"/>
        <color rgb="FF63BE7B"/>
      </colorScale>
    </cfRule>
  </conditionalFormatting>
  <conditionalFormatting sqref="IF14:IF92">
    <cfRule type="colorScale" priority="165">
      <colorScale>
        <cfvo type="min"/>
        <cfvo type="percentile" val="50"/>
        <cfvo type="max"/>
        <color rgb="FFF8696B"/>
        <color rgb="FFFFEB84"/>
        <color rgb="FF63BE7B"/>
      </colorScale>
    </cfRule>
  </conditionalFormatting>
  <conditionalFormatting sqref="JH96:JH123">
    <cfRule type="colorScale" priority="121">
      <colorScale>
        <cfvo type="min"/>
        <cfvo type="percentile" val="50"/>
        <cfvo type="max"/>
        <color rgb="FFF8696B"/>
        <color rgb="FFFFEB84"/>
        <color rgb="FF63BE7B"/>
      </colorScale>
    </cfRule>
  </conditionalFormatting>
  <conditionalFormatting sqref="JA14:JA92">
    <cfRule type="colorScale" priority="115">
      <colorScale>
        <cfvo type="min"/>
        <cfvo type="percentile" val="50"/>
        <cfvo type="max"/>
        <color rgb="FFF8696B"/>
        <color rgb="FFFFEB84"/>
        <color rgb="FF63BE7B"/>
      </colorScale>
    </cfRule>
  </conditionalFormatting>
  <conditionalFormatting sqref="JE96:JE123 IU96:IZ123">
    <cfRule type="colorScale" priority="123">
      <colorScale>
        <cfvo type="min"/>
        <cfvo type="percentile" val="50"/>
        <cfvo type="max"/>
        <color rgb="FFF8696B"/>
        <color rgb="FFFFEB84"/>
        <color rgb="FF63BE7B"/>
      </colorScale>
    </cfRule>
  </conditionalFormatting>
  <conditionalFormatting sqref="JF96:JG123">
    <cfRule type="colorScale" priority="122">
      <colorScale>
        <cfvo type="min"/>
        <cfvo type="percentile" val="50"/>
        <cfvo type="max"/>
        <color rgb="FFF8696B"/>
        <color rgb="FFFFEB84"/>
        <color rgb="FF63BE7B"/>
      </colorScale>
    </cfRule>
  </conditionalFormatting>
  <conditionalFormatting sqref="JE15:JE24 IU82:IU92 IU15:IU24 JE82:JE92 IZ15:IZ24 IZ82:IZ92">
    <cfRule type="colorScale" priority="120">
      <colorScale>
        <cfvo type="min"/>
        <cfvo type="percentile" val="50"/>
        <cfvo type="max"/>
        <color rgb="FFF8696B"/>
        <color rgb="FFFFEB84"/>
        <color rgb="FF63BE7B"/>
      </colorScale>
    </cfRule>
  </conditionalFormatting>
  <conditionalFormatting sqref="IT96:IT123">
    <cfRule type="colorScale" priority="119">
      <colorScale>
        <cfvo type="min"/>
        <cfvo type="percentile" val="50"/>
        <cfvo type="max"/>
        <color rgb="FFF8696B"/>
        <color rgb="FFFFEB84"/>
        <color rgb="FF63BE7B"/>
      </colorScale>
    </cfRule>
  </conditionalFormatting>
  <conditionalFormatting sqref="JH14:JH92">
    <cfRule type="colorScale" priority="124">
      <colorScale>
        <cfvo type="min"/>
        <cfvo type="percentile" val="50"/>
        <cfvo type="max"/>
        <color rgb="FFF8696B"/>
        <color rgb="FFFFEB84"/>
        <color rgb="FF63BE7B"/>
      </colorScale>
    </cfRule>
  </conditionalFormatting>
  <conditionalFormatting sqref="JE25:JE81 IU25:IU81 IZ25:IZ81">
    <cfRule type="colorScale" priority="125">
      <colorScale>
        <cfvo type="min"/>
        <cfvo type="percentile" val="50"/>
        <cfvo type="max"/>
        <color rgb="FFF8696B"/>
        <color rgb="FFFFEB84"/>
        <color rgb="FF63BE7B"/>
      </colorScale>
    </cfRule>
  </conditionalFormatting>
  <conditionalFormatting sqref="JF12:JG13 JG14:JG92">
    <cfRule type="colorScale" priority="126">
      <colorScale>
        <cfvo type="min"/>
        <cfvo type="percentile" val="50"/>
        <cfvo type="max"/>
        <color rgb="FFF8696B"/>
        <color rgb="FFFFEB84"/>
        <color rgb="FF63BE7B"/>
      </colorScale>
    </cfRule>
  </conditionalFormatting>
  <conditionalFormatting sqref="IZ14 IU14">
    <cfRule type="colorScale" priority="118">
      <colorScale>
        <cfvo type="min"/>
        <cfvo type="percentile" val="50"/>
        <cfvo type="max"/>
        <color rgb="FFF8696B"/>
        <color rgb="FFFFEB84"/>
        <color rgb="FF63BE7B"/>
      </colorScale>
    </cfRule>
  </conditionalFormatting>
  <conditionalFormatting sqref="JE14:JE92">
    <cfRule type="colorScale" priority="117">
      <colorScale>
        <cfvo type="min"/>
        <cfvo type="percentile" val="50"/>
        <cfvo type="max"/>
        <color rgb="FFF8696B"/>
        <color rgb="FFFFEB84"/>
        <color rgb="FF63BE7B"/>
      </colorScale>
    </cfRule>
  </conditionalFormatting>
  <conditionalFormatting sqref="IT14:IT92">
    <cfRule type="colorScale" priority="116">
      <colorScale>
        <cfvo type="min"/>
        <cfvo type="percentile" val="50"/>
        <cfvo type="max"/>
        <color rgb="FFF8696B"/>
        <color rgb="FFFFEB84"/>
        <color rgb="FF63BE7B"/>
      </colorScale>
    </cfRule>
  </conditionalFormatting>
  <conditionalFormatting sqref="JI96:JJ123">
    <cfRule type="colorScale" priority="114">
      <colorScale>
        <cfvo type="min"/>
        <cfvo type="percentile" val="50"/>
        <cfvo type="max"/>
        <color rgb="FFF8696B"/>
        <color rgb="FFFFEB84"/>
        <color rgb="FF63BE7B"/>
      </colorScale>
    </cfRule>
  </conditionalFormatting>
  <conditionalFormatting sqref="JI14:JI92">
    <cfRule type="colorScale" priority="113">
      <colorScale>
        <cfvo type="min"/>
        <cfvo type="percentile" val="50"/>
        <cfvo type="max"/>
        <color rgb="FF63BE7B"/>
        <color rgb="FFFFEB84"/>
        <color rgb="FFF8696B"/>
      </colorScale>
    </cfRule>
  </conditionalFormatting>
  <conditionalFormatting sqref="JA96:JB123">
    <cfRule type="colorScale" priority="112">
      <colorScale>
        <cfvo type="min"/>
        <cfvo type="percentile" val="50"/>
        <cfvo type="max"/>
        <color rgb="FFF8696B"/>
        <color rgb="FFFFEB84"/>
        <color rgb="FF63BE7B"/>
      </colorScale>
    </cfRule>
  </conditionalFormatting>
  <conditionalFormatting sqref="JC96:JD123">
    <cfRule type="colorScale" priority="111">
      <colorScale>
        <cfvo type="min"/>
        <cfvo type="percentile" val="50"/>
        <cfvo type="max"/>
        <color rgb="FFF8696B"/>
        <color rgb="FFFFEB84"/>
        <color rgb="FF63BE7B"/>
      </colorScale>
    </cfRule>
  </conditionalFormatting>
  <conditionalFormatting sqref="JI96:JJ123">
    <cfRule type="colorScale" priority="110">
      <colorScale>
        <cfvo type="min"/>
        <cfvo type="percentile" val="50"/>
        <cfvo type="max"/>
        <color rgb="FF63BE7B"/>
        <color rgb="FFFFEB84"/>
        <color rgb="FFF8696B"/>
      </colorScale>
    </cfRule>
  </conditionalFormatting>
  <conditionalFormatting sqref="JC14:JD92">
    <cfRule type="colorScale" priority="109">
      <colorScale>
        <cfvo type="min"/>
        <cfvo type="percentile" val="50"/>
        <cfvo type="max"/>
        <color rgb="FFF8696B"/>
        <color rgb="FFFFEB84"/>
        <color rgb="FF63BE7B"/>
      </colorScale>
    </cfRule>
  </conditionalFormatting>
  <conditionalFormatting sqref="JE96:JE123">
    <cfRule type="colorScale" priority="108">
      <colorScale>
        <cfvo type="min"/>
        <cfvo type="percentile" val="50"/>
        <cfvo type="max"/>
        <color rgb="FFF8696B"/>
        <color rgb="FFFFEB84"/>
        <color rgb="FF63BE7B"/>
      </colorScale>
    </cfRule>
  </conditionalFormatting>
  <conditionalFormatting sqref="JN14:JO92">
    <cfRule type="colorScale" priority="107">
      <colorScale>
        <cfvo type="min"/>
        <cfvo type="percentile" val="50"/>
        <cfvo type="max"/>
        <color rgb="FFF8696B"/>
        <color rgb="FFFFEB84"/>
        <color rgb="FF63BE7B"/>
      </colorScale>
    </cfRule>
  </conditionalFormatting>
  <conditionalFormatting sqref="JN96:JP123">
    <cfRule type="colorScale" priority="106">
      <colorScale>
        <cfvo type="min"/>
        <cfvo type="percentile" val="50"/>
        <cfvo type="max"/>
        <color rgb="FFF8696B"/>
        <color rgb="FFFFEB84"/>
        <color rgb="FF63BE7B"/>
      </colorScale>
    </cfRule>
  </conditionalFormatting>
  <conditionalFormatting sqref="JQ14:JQ92">
    <cfRule type="colorScale" priority="105">
      <colorScale>
        <cfvo type="min"/>
        <cfvo type="percentile" val="50"/>
        <cfvo type="max"/>
        <color rgb="FFF8696B"/>
        <color rgb="FFFFEB84"/>
        <color rgb="FF63BE7B"/>
      </colorScale>
    </cfRule>
  </conditionalFormatting>
  <conditionalFormatting sqref="JQ96:JQ123">
    <cfRule type="colorScale" priority="104">
      <colorScale>
        <cfvo type="min"/>
        <cfvo type="percentile" val="50"/>
        <cfvo type="max"/>
        <color rgb="FFF8696B"/>
        <color rgb="FFFFEB84"/>
        <color rgb="FF63BE7B"/>
      </colorScale>
    </cfRule>
  </conditionalFormatting>
  <conditionalFormatting sqref="JD2:JD10 IZ2:IZ10">
    <cfRule type="colorScale" priority="103">
      <colorScale>
        <cfvo type="min"/>
        <cfvo type="percentile" val="50"/>
        <cfvo type="max"/>
        <color rgb="FFF8696B"/>
        <color rgb="FFFFEB84"/>
        <color rgb="FF63BE7B"/>
      </colorScale>
    </cfRule>
  </conditionalFormatting>
  <conditionalFormatting sqref="JA2:JB10">
    <cfRule type="colorScale" priority="102">
      <colorScale>
        <cfvo type="min"/>
        <cfvo type="percentile" val="50"/>
        <cfvo type="max"/>
        <color rgb="FFF8696B"/>
        <color rgb="FFFFEB84"/>
        <color rgb="FF63BE7B"/>
      </colorScale>
    </cfRule>
  </conditionalFormatting>
  <conditionalFormatting sqref="JE2:JE10">
    <cfRule type="colorScale" priority="101">
      <colorScale>
        <cfvo type="min"/>
        <cfvo type="percentile" val="50"/>
        <cfvo type="max"/>
        <color rgb="FFF8696B"/>
        <color rgb="FFFFEB84"/>
        <color rgb="FF63BE7B"/>
      </colorScale>
    </cfRule>
  </conditionalFormatting>
  <conditionalFormatting sqref="IX14:IY92">
    <cfRule type="colorScale" priority="100">
      <colorScale>
        <cfvo type="min"/>
        <cfvo type="percentile" val="50"/>
        <cfvo type="max"/>
        <color rgb="FFF8696B"/>
        <color rgb="FFFFEB84"/>
        <color rgb="FF63BE7B"/>
      </colorScale>
    </cfRule>
  </conditionalFormatting>
  <conditionalFormatting sqref="IV14:IW92">
    <cfRule type="colorScale" priority="99">
      <colorScale>
        <cfvo type="min"/>
        <cfvo type="percentile" val="50"/>
        <cfvo type="max"/>
        <color rgb="FFF8696B"/>
        <color rgb="FFFFEB84"/>
        <color rgb="FF63BE7B"/>
      </colorScale>
    </cfRule>
  </conditionalFormatting>
  <conditionalFormatting sqref="JB14:JB92">
    <cfRule type="colorScale" priority="98">
      <colorScale>
        <cfvo type="min"/>
        <cfvo type="percentile" val="50"/>
        <cfvo type="max"/>
        <color rgb="FFF8696B"/>
        <color rgb="FFFFEB84"/>
        <color rgb="FF63BE7B"/>
      </colorScale>
    </cfRule>
  </conditionalFormatting>
  <conditionalFormatting sqref="JP14:JP92">
    <cfRule type="colorScale" priority="97">
      <colorScale>
        <cfvo type="min"/>
        <cfvo type="percentile" val="50"/>
        <cfvo type="max"/>
        <color rgb="FFF8696B"/>
        <color rgb="FFFFEB84"/>
        <color rgb="FF63BE7B"/>
      </colorScale>
    </cfRule>
  </conditionalFormatting>
  <conditionalFormatting sqref="IV14:IV92">
    <cfRule type="colorScale" priority="96">
      <colorScale>
        <cfvo type="min"/>
        <cfvo type="percentile" val="50"/>
        <cfvo type="max"/>
        <color rgb="FFF8696B"/>
        <color rgb="FFFFEB84"/>
        <color rgb="FF63BE7B"/>
      </colorScale>
    </cfRule>
  </conditionalFormatting>
  <conditionalFormatting sqref="IU14:IU92">
    <cfRule type="colorScale" priority="95">
      <colorScale>
        <cfvo type="min"/>
        <cfvo type="percentile" val="50"/>
        <cfvo type="max"/>
        <color rgb="FFF8696B"/>
        <color rgb="FFFFEB84"/>
        <color rgb="FF63BE7B"/>
      </colorScale>
    </cfRule>
  </conditionalFormatting>
  <conditionalFormatting sqref="JR14:JR92">
    <cfRule type="colorScale" priority="94">
      <colorScale>
        <cfvo type="min"/>
        <cfvo type="percentile" val="50"/>
        <cfvo type="max"/>
        <color rgb="FFF8696B"/>
        <color rgb="FFFFEB84"/>
        <color rgb="FF63BE7B"/>
      </colorScale>
    </cfRule>
  </conditionalFormatting>
  <conditionalFormatting sqref="JR96:JR123">
    <cfRule type="colorScale" priority="93">
      <colorScale>
        <cfvo type="min"/>
        <cfvo type="percentile" val="50"/>
        <cfvo type="max"/>
        <color rgb="FFF8696B"/>
        <color rgb="FFFFEB84"/>
        <color rgb="FF63BE7B"/>
      </colorScale>
    </cfRule>
  </conditionalFormatting>
  <conditionalFormatting sqref="JF14:JF92">
    <cfRule type="colorScale" priority="90">
      <colorScale>
        <cfvo type="min"/>
        <cfvo type="percentile" val="50"/>
        <cfvo type="max"/>
        <color rgb="FFF8696B"/>
        <color rgb="FFFFEB84"/>
        <color rgb="FF63BE7B"/>
      </colorScale>
    </cfRule>
  </conditionalFormatting>
  <conditionalFormatting sqref="JF14:JF92">
    <cfRule type="colorScale" priority="89">
      <colorScale>
        <cfvo type="min"/>
        <cfvo type="percentile" val="50"/>
        <cfvo type="max"/>
        <color rgb="FFF8696B"/>
        <color rgb="FFFFEB84"/>
        <color rgb="FF63BE7B"/>
      </colorScale>
    </cfRule>
  </conditionalFormatting>
  <conditionalFormatting sqref="KH96:KH123">
    <cfRule type="colorScale" priority="83">
      <colorScale>
        <cfvo type="min"/>
        <cfvo type="percentile" val="50"/>
        <cfvo type="max"/>
        <color rgb="FFF8696B"/>
        <color rgb="FFFFEB84"/>
        <color rgb="FF63BE7B"/>
      </colorScale>
    </cfRule>
  </conditionalFormatting>
  <conditionalFormatting sqref="KA14:KA92">
    <cfRule type="colorScale" priority="77">
      <colorScale>
        <cfvo type="min"/>
        <cfvo type="percentile" val="50"/>
        <cfvo type="max"/>
        <color rgb="FFF8696B"/>
        <color rgb="FFFFEB84"/>
        <color rgb="FF63BE7B"/>
      </colorScale>
    </cfRule>
  </conditionalFormatting>
  <conditionalFormatting sqref="KE96:KE123 JU96:JZ123">
    <cfRule type="colorScale" priority="85">
      <colorScale>
        <cfvo type="min"/>
        <cfvo type="percentile" val="50"/>
        <cfvo type="max"/>
        <color rgb="FFF8696B"/>
        <color rgb="FFFFEB84"/>
        <color rgb="FF63BE7B"/>
      </colorScale>
    </cfRule>
  </conditionalFormatting>
  <conditionalFormatting sqref="KF96:KG123">
    <cfRule type="colorScale" priority="84">
      <colorScale>
        <cfvo type="min"/>
        <cfvo type="percentile" val="50"/>
        <cfvo type="max"/>
        <color rgb="FFF8696B"/>
        <color rgb="FFFFEB84"/>
        <color rgb="FF63BE7B"/>
      </colorScale>
    </cfRule>
  </conditionalFormatting>
  <conditionalFormatting sqref="KE15:KE24 JU82:JU92 JU15:JU24 KE82:KE92 JZ15:JZ24 JZ82:JZ92">
    <cfRule type="colorScale" priority="82">
      <colorScale>
        <cfvo type="min"/>
        <cfvo type="percentile" val="50"/>
        <cfvo type="max"/>
        <color rgb="FFF8696B"/>
        <color rgb="FFFFEB84"/>
        <color rgb="FF63BE7B"/>
      </colorScale>
    </cfRule>
  </conditionalFormatting>
  <conditionalFormatting sqref="JT96:JT123">
    <cfRule type="colorScale" priority="81">
      <colorScale>
        <cfvo type="min"/>
        <cfvo type="percentile" val="50"/>
        <cfvo type="max"/>
        <color rgb="FFF8696B"/>
        <color rgb="FFFFEB84"/>
        <color rgb="FF63BE7B"/>
      </colorScale>
    </cfRule>
  </conditionalFormatting>
  <conditionalFormatting sqref="KH14:KH92">
    <cfRule type="colorScale" priority="86">
      <colorScale>
        <cfvo type="min"/>
        <cfvo type="percentile" val="50"/>
        <cfvo type="max"/>
        <color rgb="FFF8696B"/>
        <color rgb="FFFFEB84"/>
        <color rgb="FF63BE7B"/>
      </colorScale>
    </cfRule>
  </conditionalFormatting>
  <conditionalFormatting sqref="KE25:KE81 JU25:JU81 JZ25:JZ81">
    <cfRule type="colorScale" priority="87">
      <colorScale>
        <cfvo type="min"/>
        <cfvo type="percentile" val="50"/>
        <cfvo type="max"/>
        <color rgb="FFF8696B"/>
        <color rgb="FFFFEB84"/>
        <color rgb="FF63BE7B"/>
      </colorScale>
    </cfRule>
  </conditionalFormatting>
  <conditionalFormatting sqref="KF12:KG13 KG14:KG92">
    <cfRule type="colorScale" priority="88">
      <colorScale>
        <cfvo type="min"/>
        <cfvo type="percentile" val="50"/>
        <cfvo type="max"/>
        <color rgb="FFF8696B"/>
        <color rgb="FFFFEB84"/>
        <color rgb="FF63BE7B"/>
      </colorScale>
    </cfRule>
  </conditionalFormatting>
  <conditionalFormatting sqref="JZ14 JU14">
    <cfRule type="colorScale" priority="80">
      <colorScale>
        <cfvo type="min"/>
        <cfvo type="percentile" val="50"/>
        <cfvo type="max"/>
        <color rgb="FFF8696B"/>
        <color rgb="FFFFEB84"/>
        <color rgb="FF63BE7B"/>
      </colorScale>
    </cfRule>
  </conditionalFormatting>
  <conditionalFormatting sqref="KE14:KE92">
    <cfRule type="colorScale" priority="79">
      <colorScale>
        <cfvo type="min"/>
        <cfvo type="percentile" val="50"/>
        <cfvo type="max"/>
        <color rgb="FFF8696B"/>
        <color rgb="FFFFEB84"/>
        <color rgb="FF63BE7B"/>
      </colorScale>
    </cfRule>
  </conditionalFormatting>
  <conditionalFormatting sqref="JT14:JT92">
    <cfRule type="colorScale" priority="78">
      <colorScale>
        <cfvo type="min"/>
        <cfvo type="percentile" val="50"/>
        <cfvo type="max"/>
        <color rgb="FFF8696B"/>
        <color rgb="FFFFEB84"/>
        <color rgb="FF63BE7B"/>
      </colorScale>
    </cfRule>
  </conditionalFormatting>
  <conditionalFormatting sqref="KI96:KJ123">
    <cfRule type="colorScale" priority="76">
      <colorScale>
        <cfvo type="min"/>
        <cfvo type="percentile" val="50"/>
        <cfvo type="max"/>
        <color rgb="FFF8696B"/>
        <color rgb="FFFFEB84"/>
        <color rgb="FF63BE7B"/>
      </colorScale>
    </cfRule>
  </conditionalFormatting>
  <conditionalFormatting sqref="KI14:KI92">
    <cfRule type="colorScale" priority="75">
      <colorScale>
        <cfvo type="min"/>
        <cfvo type="percentile" val="50"/>
        <cfvo type="max"/>
        <color rgb="FF63BE7B"/>
        <color rgb="FFFFEB84"/>
        <color rgb="FFF8696B"/>
      </colorScale>
    </cfRule>
  </conditionalFormatting>
  <conditionalFormatting sqref="KA96:KB123">
    <cfRule type="colorScale" priority="74">
      <colorScale>
        <cfvo type="min"/>
        <cfvo type="percentile" val="50"/>
        <cfvo type="max"/>
        <color rgb="FFF8696B"/>
        <color rgb="FFFFEB84"/>
        <color rgb="FF63BE7B"/>
      </colorScale>
    </cfRule>
  </conditionalFormatting>
  <conditionalFormatting sqref="KC96:KD123">
    <cfRule type="colorScale" priority="73">
      <colorScale>
        <cfvo type="min"/>
        <cfvo type="percentile" val="50"/>
        <cfvo type="max"/>
        <color rgb="FFF8696B"/>
        <color rgb="FFFFEB84"/>
        <color rgb="FF63BE7B"/>
      </colorScale>
    </cfRule>
  </conditionalFormatting>
  <conditionalFormatting sqref="KI96:KJ123">
    <cfRule type="colorScale" priority="72">
      <colorScale>
        <cfvo type="min"/>
        <cfvo type="percentile" val="50"/>
        <cfvo type="max"/>
        <color rgb="FF63BE7B"/>
        <color rgb="FFFFEB84"/>
        <color rgb="FFF8696B"/>
      </colorScale>
    </cfRule>
  </conditionalFormatting>
  <conditionalFormatting sqref="KC14:KD92">
    <cfRule type="colorScale" priority="71">
      <colorScale>
        <cfvo type="min"/>
        <cfvo type="percentile" val="50"/>
        <cfvo type="max"/>
        <color rgb="FFF8696B"/>
        <color rgb="FFFFEB84"/>
        <color rgb="FF63BE7B"/>
      </colorScale>
    </cfRule>
  </conditionalFormatting>
  <conditionalFormatting sqref="KE96:KE123">
    <cfRule type="colorScale" priority="70">
      <colorScale>
        <cfvo type="min"/>
        <cfvo type="percentile" val="50"/>
        <cfvo type="max"/>
        <color rgb="FFF8696B"/>
        <color rgb="FFFFEB84"/>
        <color rgb="FF63BE7B"/>
      </colorScale>
    </cfRule>
  </conditionalFormatting>
  <conditionalFormatting sqref="KN14:KO92">
    <cfRule type="colorScale" priority="69">
      <colorScale>
        <cfvo type="min"/>
        <cfvo type="percentile" val="50"/>
        <cfvo type="max"/>
        <color rgb="FFF8696B"/>
        <color rgb="FFFFEB84"/>
        <color rgb="FF63BE7B"/>
      </colorScale>
    </cfRule>
  </conditionalFormatting>
  <conditionalFormatting sqref="KN96:KP123">
    <cfRule type="colorScale" priority="68">
      <colorScale>
        <cfvo type="min"/>
        <cfvo type="percentile" val="50"/>
        <cfvo type="max"/>
        <color rgb="FFF8696B"/>
        <color rgb="FFFFEB84"/>
        <color rgb="FF63BE7B"/>
      </colorScale>
    </cfRule>
  </conditionalFormatting>
  <conditionalFormatting sqref="KQ14:KQ92">
    <cfRule type="colorScale" priority="67">
      <colorScale>
        <cfvo type="min"/>
        <cfvo type="percentile" val="50"/>
        <cfvo type="max"/>
        <color rgb="FFF8696B"/>
        <color rgb="FFFFEB84"/>
        <color rgb="FF63BE7B"/>
      </colorScale>
    </cfRule>
  </conditionalFormatting>
  <conditionalFormatting sqref="KQ96:KQ123">
    <cfRule type="colorScale" priority="66">
      <colorScale>
        <cfvo type="min"/>
        <cfvo type="percentile" val="50"/>
        <cfvo type="max"/>
        <color rgb="FFF8696B"/>
        <color rgb="FFFFEB84"/>
        <color rgb="FF63BE7B"/>
      </colorScale>
    </cfRule>
  </conditionalFormatting>
  <conditionalFormatting sqref="KD2:KD10 JZ2:JZ10">
    <cfRule type="colorScale" priority="65">
      <colorScale>
        <cfvo type="min"/>
        <cfvo type="percentile" val="50"/>
        <cfvo type="max"/>
        <color rgb="FFF8696B"/>
        <color rgb="FFFFEB84"/>
        <color rgb="FF63BE7B"/>
      </colorScale>
    </cfRule>
  </conditionalFormatting>
  <conditionalFormatting sqref="KA2:KB10">
    <cfRule type="colorScale" priority="64">
      <colorScale>
        <cfvo type="min"/>
        <cfvo type="percentile" val="50"/>
        <cfvo type="max"/>
        <color rgb="FFF8696B"/>
        <color rgb="FFFFEB84"/>
        <color rgb="FF63BE7B"/>
      </colorScale>
    </cfRule>
  </conditionalFormatting>
  <conditionalFormatting sqref="KE2:KE10">
    <cfRule type="colorScale" priority="63">
      <colorScale>
        <cfvo type="min"/>
        <cfvo type="percentile" val="50"/>
        <cfvo type="max"/>
        <color rgb="FFF8696B"/>
        <color rgb="FFFFEB84"/>
        <color rgb="FF63BE7B"/>
      </colorScale>
    </cfRule>
  </conditionalFormatting>
  <conditionalFormatting sqref="JX14:JY92">
    <cfRule type="colorScale" priority="62">
      <colorScale>
        <cfvo type="min"/>
        <cfvo type="percentile" val="50"/>
        <cfvo type="max"/>
        <color rgb="FFF8696B"/>
        <color rgb="FFFFEB84"/>
        <color rgb="FF63BE7B"/>
      </colorScale>
    </cfRule>
  </conditionalFormatting>
  <conditionalFormatting sqref="JV14:JW92">
    <cfRule type="colorScale" priority="61">
      <colorScale>
        <cfvo type="min"/>
        <cfvo type="percentile" val="50"/>
        <cfvo type="max"/>
        <color rgb="FFF8696B"/>
        <color rgb="FFFFEB84"/>
        <color rgb="FF63BE7B"/>
      </colorScale>
    </cfRule>
  </conditionalFormatting>
  <conditionalFormatting sqref="KB14:KB92">
    <cfRule type="colorScale" priority="60">
      <colorScale>
        <cfvo type="min"/>
        <cfvo type="percentile" val="50"/>
        <cfvo type="max"/>
        <color rgb="FFF8696B"/>
        <color rgb="FFFFEB84"/>
        <color rgb="FF63BE7B"/>
      </colorScale>
    </cfRule>
  </conditionalFormatting>
  <conditionalFormatting sqref="KP14:KP92">
    <cfRule type="colorScale" priority="59">
      <colorScale>
        <cfvo type="min"/>
        <cfvo type="percentile" val="50"/>
        <cfvo type="max"/>
        <color rgb="FFF8696B"/>
        <color rgb="FFFFEB84"/>
        <color rgb="FF63BE7B"/>
      </colorScale>
    </cfRule>
  </conditionalFormatting>
  <conditionalFormatting sqref="JV14:JV92">
    <cfRule type="colorScale" priority="58">
      <colorScale>
        <cfvo type="min"/>
        <cfvo type="percentile" val="50"/>
        <cfvo type="max"/>
        <color rgb="FFF8696B"/>
        <color rgb="FFFFEB84"/>
        <color rgb="FF63BE7B"/>
      </colorScale>
    </cfRule>
  </conditionalFormatting>
  <conditionalFormatting sqref="JU14:JU92">
    <cfRule type="colorScale" priority="57">
      <colorScale>
        <cfvo type="min"/>
        <cfvo type="percentile" val="50"/>
        <cfvo type="max"/>
        <color rgb="FFF8696B"/>
        <color rgb="FFFFEB84"/>
        <color rgb="FF63BE7B"/>
      </colorScale>
    </cfRule>
  </conditionalFormatting>
  <conditionalFormatting sqref="KR14:KR92">
    <cfRule type="colorScale" priority="56">
      <colorScale>
        <cfvo type="min"/>
        <cfvo type="percentile" val="50"/>
        <cfvo type="max"/>
        <color rgb="FFF8696B"/>
        <color rgb="FFFFEB84"/>
        <color rgb="FF63BE7B"/>
      </colorScale>
    </cfRule>
  </conditionalFormatting>
  <conditionalFormatting sqref="KR96:KR123">
    <cfRule type="colorScale" priority="55">
      <colorScale>
        <cfvo type="min"/>
        <cfvo type="percentile" val="50"/>
        <cfvo type="max"/>
        <color rgb="FFF8696B"/>
        <color rgb="FFFFEB84"/>
        <color rgb="FF63BE7B"/>
      </colorScale>
    </cfRule>
  </conditionalFormatting>
  <conditionalFormatting sqref="KF14:KF92">
    <cfRule type="colorScale" priority="52">
      <colorScale>
        <cfvo type="min"/>
        <cfvo type="percentile" val="50"/>
        <cfvo type="max"/>
        <color rgb="FFF8696B"/>
        <color rgb="FFFFEB84"/>
        <color rgb="FF63BE7B"/>
      </colorScale>
    </cfRule>
  </conditionalFormatting>
  <conditionalFormatting sqref="KF14:KF92">
    <cfRule type="colorScale" priority="51">
      <colorScale>
        <cfvo type="min"/>
        <cfvo type="percentile" val="50"/>
        <cfvo type="max"/>
        <color rgb="FFF8696B"/>
        <color rgb="FFFFEB84"/>
        <color rgb="FF63BE7B"/>
      </colorScale>
    </cfRule>
  </conditionalFormatting>
  <conditionalFormatting sqref="IK2:IK9">
    <cfRule type="colorScale" priority="50">
      <colorScale>
        <cfvo type="min"/>
        <cfvo type="percentile" val="50"/>
        <cfvo type="max"/>
        <color rgb="FFF8696B"/>
        <color rgb="FFFFEB84"/>
        <color rgb="FF63BE7B"/>
      </colorScale>
    </cfRule>
  </conditionalFormatting>
  <conditionalFormatting sqref="IO2:IO9">
    <cfRule type="colorScale" priority="49">
      <colorScale>
        <cfvo type="min"/>
        <cfvo type="percentile" val="50"/>
        <cfvo type="max"/>
        <color rgb="FFF8696B"/>
        <color rgb="FFFFEB84"/>
        <color rgb="FF63BE7B"/>
      </colorScale>
    </cfRule>
  </conditionalFormatting>
  <conditionalFormatting sqref="JI2:JI9">
    <cfRule type="colorScale" priority="48">
      <colorScale>
        <cfvo type="min"/>
        <cfvo type="percentile" val="50"/>
        <cfvo type="max"/>
        <color rgb="FFF8696B"/>
        <color rgb="FFFFEB84"/>
        <color rgb="FF63BE7B"/>
      </colorScale>
    </cfRule>
  </conditionalFormatting>
  <conditionalFormatting sqref="JM2:JM9">
    <cfRule type="colorScale" priority="47">
      <colorScale>
        <cfvo type="min"/>
        <cfvo type="percentile" val="50"/>
        <cfvo type="max"/>
        <color rgb="FFF8696B"/>
        <color rgb="FFFFEB84"/>
        <color rgb="FF63BE7B"/>
      </colorScale>
    </cfRule>
  </conditionalFormatting>
  <conditionalFormatting sqref="JK2:JK9">
    <cfRule type="colorScale" priority="46">
      <colorScale>
        <cfvo type="min"/>
        <cfvo type="percentile" val="50"/>
        <cfvo type="max"/>
        <color rgb="FFF8696B"/>
        <color rgb="FFFFEB84"/>
        <color rgb="FF63BE7B"/>
      </colorScale>
    </cfRule>
  </conditionalFormatting>
  <conditionalFormatting sqref="JO2:JO9">
    <cfRule type="colorScale" priority="45">
      <colorScale>
        <cfvo type="min"/>
        <cfvo type="percentile" val="50"/>
        <cfvo type="max"/>
        <color rgb="FFF8696B"/>
        <color rgb="FFFFEB84"/>
        <color rgb="FF63BE7B"/>
      </colorScale>
    </cfRule>
  </conditionalFormatting>
  <conditionalFormatting sqref="KI2:KI9">
    <cfRule type="colorScale" priority="44">
      <colorScale>
        <cfvo type="min"/>
        <cfvo type="percentile" val="50"/>
        <cfvo type="max"/>
        <color rgb="FFF8696B"/>
        <color rgb="FFFFEB84"/>
        <color rgb="FF63BE7B"/>
      </colorScale>
    </cfRule>
  </conditionalFormatting>
  <conditionalFormatting sqref="KM2:KM9">
    <cfRule type="colorScale" priority="43">
      <colorScale>
        <cfvo type="min"/>
        <cfvo type="percentile" val="50"/>
        <cfvo type="max"/>
        <color rgb="FFF8696B"/>
        <color rgb="FFFFEB84"/>
        <color rgb="FF63BE7B"/>
      </colorScale>
    </cfRule>
  </conditionalFormatting>
  <conditionalFormatting sqref="KK2:KK9">
    <cfRule type="colorScale" priority="42">
      <colorScale>
        <cfvo type="min"/>
        <cfvo type="percentile" val="50"/>
        <cfvo type="max"/>
        <color rgb="FFF8696B"/>
        <color rgb="FFFFEB84"/>
        <color rgb="FF63BE7B"/>
      </colorScale>
    </cfRule>
  </conditionalFormatting>
  <conditionalFormatting sqref="KO2:KO9">
    <cfRule type="colorScale" priority="41">
      <colorScale>
        <cfvo type="min"/>
        <cfvo type="percentile" val="50"/>
        <cfvo type="max"/>
        <color rgb="FFF8696B"/>
        <color rgb="FFFFEB84"/>
        <color rgb="FF63BE7B"/>
      </colorScale>
    </cfRule>
  </conditionalFormatting>
  <conditionalFormatting sqref="LH96:LH123">
    <cfRule type="colorScale" priority="35">
      <colorScale>
        <cfvo type="min"/>
        <cfvo type="percentile" val="50"/>
        <cfvo type="max"/>
        <color rgb="FFF8696B"/>
        <color rgb="FFFFEB84"/>
        <color rgb="FF63BE7B"/>
      </colorScale>
    </cfRule>
  </conditionalFormatting>
  <conditionalFormatting sqref="LA14:LA92">
    <cfRule type="colorScale" priority="29">
      <colorScale>
        <cfvo type="min"/>
        <cfvo type="percentile" val="50"/>
        <cfvo type="max"/>
        <color rgb="FFF8696B"/>
        <color rgb="FFFFEB84"/>
        <color rgb="FF63BE7B"/>
      </colorScale>
    </cfRule>
  </conditionalFormatting>
  <conditionalFormatting sqref="LE96:LE123 KU96:KZ123">
    <cfRule type="colorScale" priority="37">
      <colorScale>
        <cfvo type="min"/>
        <cfvo type="percentile" val="50"/>
        <cfvo type="max"/>
        <color rgb="FFF8696B"/>
        <color rgb="FFFFEB84"/>
        <color rgb="FF63BE7B"/>
      </colorScale>
    </cfRule>
  </conditionalFormatting>
  <conditionalFormatting sqref="LF96:LG123">
    <cfRule type="colorScale" priority="36">
      <colorScale>
        <cfvo type="min"/>
        <cfvo type="percentile" val="50"/>
        <cfvo type="max"/>
        <color rgb="FFF8696B"/>
        <color rgb="FFFFEB84"/>
        <color rgb="FF63BE7B"/>
      </colorScale>
    </cfRule>
  </conditionalFormatting>
  <conditionalFormatting sqref="LE15:LE24 KU82:KU92 KU15:KU24 LE82:LE92 KZ15:KZ24 KZ82:KZ92">
    <cfRule type="colorScale" priority="34">
      <colorScale>
        <cfvo type="min"/>
        <cfvo type="percentile" val="50"/>
        <cfvo type="max"/>
        <color rgb="FFF8696B"/>
        <color rgb="FFFFEB84"/>
        <color rgb="FF63BE7B"/>
      </colorScale>
    </cfRule>
  </conditionalFormatting>
  <conditionalFormatting sqref="KT96:KT123">
    <cfRule type="colorScale" priority="33">
      <colorScale>
        <cfvo type="min"/>
        <cfvo type="percentile" val="50"/>
        <cfvo type="max"/>
        <color rgb="FFF8696B"/>
        <color rgb="FFFFEB84"/>
        <color rgb="FF63BE7B"/>
      </colorScale>
    </cfRule>
  </conditionalFormatting>
  <conditionalFormatting sqref="LH14:LH92">
    <cfRule type="colorScale" priority="38">
      <colorScale>
        <cfvo type="min"/>
        <cfvo type="percentile" val="50"/>
        <cfvo type="max"/>
        <color rgb="FFF8696B"/>
        <color rgb="FFFFEB84"/>
        <color rgb="FF63BE7B"/>
      </colorScale>
    </cfRule>
  </conditionalFormatting>
  <conditionalFormatting sqref="LE25:LE81 KU25:KU81 KZ25:KZ81">
    <cfRule type="colorScale" priority="39">
      <colorScale>
        <cfvo type="min"/>
        <cfvo type="percentile" val="50"/>
        <cfvo type="max"/>
        <color rgb="FFF8696B"/>
        <color rgb="FFFFEB84"/>
        <color rgb="FF63BE7B"/>
      </colorScale>
    </cfRule>
  </conditionalFormatting>
  <conditionalFormatting sqref="LF12:LG13 LG14:LG92">
    <cfRule type="colorScale" priority="40">
      <colorScale>
        <cfvo type="min"/>
        <cfvo type="percentile" val="50"/>
        <cfvo type="max"/>
        <color rgb="FFF8696B"/>
        <color rgb="FFFFEB84"/>
        <color rgb="FF63BE7B"/>
      </colorScale>
    </cfRule>
  </conditionalFormatting>
  <conditionalFormatting sqref="KZ14 KU14">
    <cfRule type="colorScale" priority="32">
      <colorScale>
        <cfvo type="min"/>
        <cfvo type="percentile" val="50"/>
        <cfvo type="max"/>
        <color rgb="FFF8696B"/>
        <color rgb="FFFFEB84"/>
        <color rgb="FF63BE7B"/>
      </colorScale>
    </cfRule>
  </conditionalFormatting>
  <conditionalFormatting sqref="LE14:LE92">
    <cfRule type="colorScale" priority="31">
      <colorScale>
        <cfvo type="min"/>
        <cfvo type="percentile" val="50"/>
        <cfvo type="max"/>
        <color rgb="FFF8696B"/>
        <color rgb="FFFFEB84"/>
        <color rgb="FF63BE7B"/>
      </colorScale>
    </cfRule>
  </conditionalFormatting>
  <conditionalFormatting sqref="KT14:KT92">
    <cfRule type="colorScale" priority="30">
      <colorScale>
        <cfvo type="min"/>
        <cfvo type="percentile" val="50"/>
        <cfvo type="max"/>
        <color rgb="FFF8696B"/>
        <color rgb="FFFFEB84"/>
        <color rgb="FF63BE7B"/>
      </colorScale>
    </cfRule>
  </conditionalFormatting>
  <conditionalFormatting sqref="LI96:LJ123">
    <cfRule type="colorScale" priority="28">
      <colorScale>
        <cfvo type="min"/>
        <cfvo type="percentile" val="50"/>
        <cfvo type="max"/>
        <color rgb="FFF8696B"/>
        <color rgb="FFFFEB84"/>
        <color rgb="FF63BE7B"/>
      </colorScale>
    </cfRule>
  </conditionalFormatting>
  <conditionalFormatting sqref="LI14:LI92">
    <cfRule type="colorScale" priority="27">
      <colorScale>
        <cfvo type="min"/>
        <cfvo type="percentile" val="50"/>
        <cfvo type="max"/>
        <color rgb="FF63BE7B"/>
        <color rgb="FFFFEB84"/>
        <color rgb="FFF8696B"/>
      </colorScale>
    </cfRule>
  </conditionalFormatting>
  <conditionalFormatting sqref="LA96:LB123">
    <cfRule type="colorScale" priority="26">
      <colorScale>
        <cfvo type="min"/>
        <cfvo type="percentile" val="50"/>
        <cfvo type="max"/>
        <color rgb="FFF8696B"/>
        <color rgb="FFFFEB84"/>
        <color rgb="FF63BE7B"/>
      </colorScale>
    </cfRule>
  </conditionalFormatting>
  <conditionalFormatting sqref="LC96:LD123">
    <cfRule type="colorScale" priority="25">
      <colorScale>
        <cfvo type="min"/>
        <cfvo type="percentile" val="50"/>
        <cfvo type="max"/>
        <color rgb="FFF8696B"/>
        <color rgb="FFFFEB84"/>
        <color rgb="FF63BE7B"/>
      </colorScale>
    </cfRule>
  </conditionalFormatting>
  <conditionalFormatting sqref="LI96:LJ123">
    <cfRule type="colorScale" priority="24">
      <colorScale>
        <cfvo type="min"/>
        <cfvo type="percentile" val="50"/>
        <cfvo type="max"/>
        <color rgb="FF63BE7B"/>
        <color rgb="FFFFEB84"/>
        <color rgb="FFF8696B"/>
      </colorScale>
    </cfRule>
  </conditionalFormatting>
  <conditionalFormatting sqref="LC14:LD92">
    <cfRule type="colorScale" priority="23">
      <colorScale>
        <cfvo type="min"/>
        <cfvo type="percentile" val="50"/>
        <cfvo type="max"/>
        <color rgb="FFF8696B"/>
        <color rgb="FFFFEB84"/>
        <color rgb="FF63BE7B"/>
      </colorScale>
    </cfRule>
  </conditionalFormatting>
  <conditionalFormatting sqref="LE96:LE123">
    <cfRule type="colorScale" priority="22">
      <colorScale>
        <cfvo type="min"/>
        <cfvo type="percentile" val="50"/>
        <cfvo type="max"/>
        <color rgb="FFF8696B"/>
        <color rgb="FFFFEB84"/>
        <color rgb="FF63BE7B"/>
      </colorScale>
    </cfRule>
  </conditionalFormatting>
  <conditionalFormatting sqref="LN14:LO92">
    <cfRule type="colorScale" priority="21">
      <colorScale>
        <cfvo type="min"/>
        <cfvo type="percentile" val="50"/>
        <cfvo type="max"/>
        <color rgb="FFF8696B"/>
        <color rgb="FFFFEB84"/>
        <color rgb="FF63BE7B"/>
      </colorScale>
    </cfRule>
  </conditionalFormatting>
  <conditionalFormatting sqref="LN96:LP123">
    <cfRule type="colorScale" priority="20">
      <colorScale>
        <cfvo type="min"/>
        <cfvo type="percentile" val="50"/>
        <cfvo type="max"/>
        <color rgb="FFF8696B"/>
        <color rgb="FFFFEB84"/>
        <color rgb="FF63BE7B"/>
      </colorScale>
    </cfRule>
  </conditionalFormatting>
  <conditionalFormatting sqref="LQ14:LQ92">
    <cfRule type="colorScale" priority="19">
      <colorScale>
        <cfvo type="min"/>
        <cfvo type="percentile" val="50"/>
        <cfvo type="max"/>
        <color rgb="FFF8696B"/>
        <color rgb="FFFFEB84"/>
        <color rgb="FF63BE7B"/>
      </colorScale>
    </cfRule>
  </conditionalFormatting>
  <conditionalFormatting sqref="LQ96:LQ123">
    <cfRule type="colorScale" priority="18">
      <colorScale>
        <cfvo type="min"/>
        <cfvo type="percentile" val="50"/>
        <cfvo type="max"/>
        <color rgb="FFF8696B"/>
        <color rgb="FFFFEB84"/>
        <color rgb="FF63BE7B"/>
      </colorScale>
    </cfRule>
  </conditionalFormatting>
  <conditionalFormatting sqref="LD2:LD10 KZ2:KZ10">
    <cfRule type="colorScale" priority="17">
      <colorScale>
        <cfvo type="min"/>
        <cfvo type="percentile" val="50"/>
        <cfvo type="max"/>
        <color rgb="FFF8696B"/>
        <color rgb="FFFFEB84"/>
        <color rgb="FF63BE7B"/>
      </colorScale>
    </cfRule>
  </conditionalFormatting>
  <conditionalFormatting sqref="LA2:LB10">
    <cfRule type="colorScale" priority="16">
      <colorScale>
        <cfvo type="min"/>
        <cfvo type="percentile" val="50"/>
        <cfvo type="max"/>
        <color rgb="FFF8696B"/>
        <color rgb="FFFFEB84"/>
        <color rgb="FF63BE7B"/>
      </colorScale>
    </cfRule>
  </conditionalFormatting>
  <conditionalFormatting sqref="LE2:LE10">
    <cfRule type="colorScale" priority="15">
      <colorScale>
        <cfvo type="min"/>
        <cfvo type="percentile" val="50"/>
        <cfvo type="max"/>
        <color rgb="FFF8696B"/>
        <color rgb="FFFFEB84"/>
        <color rgb="FF63BE7B"/>
      </colorScale>
    </cfRule>
  </conditionalFormatting>
  <conditionalFormatting sqref="KX14:KY92">
    <cfRule type="colorScale" priority="14">
      <colorScale>
        <cfvo type="min"/>
        <cfvo type="percentile" val="50"/>
        <cfvo type="max"/>
        <color rgb="FFF8696B"/>
        <color rgb="FFFFEB84"/>
        <color rgb="FF63BE7B"/>
      </colorScale>
    </cfRule>
  </conditionalFormatting>
  <conditionalFormatting sqref="KV14:KW92">
    <cfRule type="colorScale" priority="13">
      <colorScale>
        <cfvo type="min"/>
        <cfvo type="percentile" val="50"/>
        <cfvo type="max"/>
        <color rgb="FFF8696B"/>
        <color rgb="FFFFEB84"/>
        <color rgb="FF63BE7B"/>
      </colorScale>
    </cfRule>
  </conditionalFormatting>
  <conditionalFormatting sqref="LB14:LB92">
    <cfRule type="colorScale" priority="12">
      <colorScale>
        <cfvo type="min"/>
        <cfvo type="percentile" val="50"/>
        <cfvo type="max"/>
        <color rgb="FFF8696B"/>
        <color rgb="FFFFEB84"/>
        <color rgb="FF63BE7B"/>
      </colorScale>
    </cfRule>
  </conditionalFormatting>
  <conditionalFormatting sqref="LP14:LP92">
    <cfRule type="colorScale" priority="11">
      <colorScale>
        <cfvo type="min"/>
        <cfvo type="percentile" val="50"/>
        <cfvo type="max"/>
        <color rgb="FFF8696B"/>
        <color rgb="FFFFEB84"/>
        <color rgb="FF63BE7B"/>
      </colorScale>
    </cfRule>
  </conditionalFormatting>
  <conditionalFormatting sqref="KV14:KV92">
    <cfRule type="colorScale" priority="10">
      <colorScale>
        <cfvo type="min"/>
        <cfvo type="percentile" val="50"/>
        <cfvo type="max"/>
        <color rgb="FFF8696B"/>
        <color rgb="FFFFEB84"/>
        <color rgb="FF63BE7B"/>
      </colorScale>
    </cfRule>
  </conditionalFormatting>
  <conditionalFormatting sqref="KU14:KU92">
    <cfRule type="colorScale" priority="9">
      <colorScale>
        <cfvo type="min"/>
        <cfvo type="percentile" val="50"/>
        <cfvo type="max"/>
        <color rgb="FFF8696B"/>
        <color rgb="FFFFEB84"/>
        <color rgb="FF63BE7B"/>
      </colorScale>
    </cfRule>
  </conditionalFormatting>
  <conditionalFormatting sqref="LR14:LR92">
    <cfRule type="colorScale" priority="8">
      <colorScale>
        <cfvo type="min"/>
        <cfvo type="percentile" val="50"/>
        <cfvo type="max"/>
        <color rgb="FFF8696B"/>
        <color rgb="FFFFEB84"/>
        <color rgb="FF63BE7B"/>
      </colorScale>
    </cfRule>
  </conditionalFormatting>
  <conditionalFormatting sqref="LR96:LR123">
    <cfRule type="colorScale" priority="7">
      <colorScale>
        <cfvo type="min"/>
        <cfvo type="percentile" val="50"/>
        <cfvo type="max"/>
        <color rgb="FFF8696B"/>
        <color rgb="FFFFEB84"/>
        <color rgb="FF63BE7B"/>
      </colorScale>
    </cfRule>
  </conditionalFormatting>
  <conditionalFormatting sqref="LF14:LF92">
    <cfRule type="colorScale" priority="6">
      <colorScale>
        <cfvo type="min"/>
        <cfvo type="percentile" val="50"/>
        <cfvo type="max"/>
        <color rgb="FFF8696B"/>
        <color rgb="FFFFEB84"/>
        <color rgb="FF63BE7B"/>
      </colorScale>
    </cfRule>
  </conditionalFormatting>
  <conditionalFormatting sqref="LF14:LF92">
    <cfRule type="colorScale" priority="5">
      <colorScale>
        <cfvo type="min"/>
        <cfvo type="percentile" val="50"/>
        <cfvo type="max"/>
        <color rgb="FFF8696B"/>
        <color rgb="FFFFEB84"/>
        <color rgb="FF63BE7B"/>
      </colorScale>
    </cfRule>
  </conditionalFormatting>
  <conditionalFormatting sqref="LI2:LI9">
    <cfRule type="colorScale" priority="4">
      <colorScale>
        <cfvo type="min"/>
        <cfvo type="percentile" val="50"/>
        <cfvo type="max"/>
        <color rgb="FFF8696B"/>
        <color rgb="FFFFEB84"/>
        <color rgb="FF63BE7B"/>
      </colorScale>
    </cfRule>
  </conditionalFormatting>
  <conditionalFormatting sqref="LM2:LM9">
    <cfRule type="colorScale" priority="3">
      <colorScale>
        <cfvo type="min"/>
        <cfvo type="percentile" val="50"/>
        <cfvo type="max"/>
        <color rgb="FFF8696B"/>
        <color rgb="FFFFEB84"/>
        <color rgb="FF63BE7B"/>
      </colorScale>
    </cfRule>
  </conditionalFormatting>
  <conditionalFormatting sqref="LK2:LK9">
    <cfRule type="colorScale" priority="2">
      <colorScale>
        <cfvo type="min"/>
        <cfvo type="percentile" val="50"/>
        <cfvo type="max"/>
        <color rgb="FFF8696B"/>
        <color rgb="FFFFEB84"/>
        <color rgb="FF63BE7B"/>
      </colorScale>
    </cfRule>
  </conditionalFormatting>
  <conditionalFormatting sqref="LO2:LO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[3]futuresATR!$D$1</f>
        <v>PC2016-06-16 00:00:00</v>
      </c>
      <c r="O1" s="134" t="s">
        <v>924</v>
      </c>
      <c r="P1" s="154" t="s">
        <v>1153</v>
      </c>
      <c r="Q1" s="155" t="s">
        <v>1089</v>
      </c>
      <c r="R1" s="155">
        <f>MARGIN!B7*MARGIN!B8</f>
        <v>2100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VLOOKUP($A2,[3]futuresATR!$A$2:$F$80,2)</f>
        <v>1.66</v>
      </c>
      <c r="O2" s="156">
        <f>N2*I2/H2</f>
        <v>48140</v>
      </c>
      <c r="P2" s="203">
        <f>VLOOKUP($A2,[3]futuresATR!$A$2:$F$80,3)</f>
        <v>2.9899999999999999E-2</v>
      </c>
      <c r="Q2" s="155">
        <f t="shared" ref="Q2:Q11" si="0">P2*I2/H2</f>
        <v>867.1</v>
      </c>
      <c r="R2" s="145">
        <f>MAX(ROUND($R$1/Q2,0),1)</f>
        <v>2</v>
      </c>
      <c r="S2" s="140">
        <f t="shared" ref="S2:S33" si="1">R2*O2</f>
        <v>96280</v>
      </c>
      <c r="T2" s="111">
        <f>IF(R2&gt;$T$1,$T$1,R2)</f>
        <v>2</v>
      </c>
      <c r="U2" s="111">
        <f>T2*2*7</f>
        <v>28</v>
      </c>
      <c r="V2" s="163">
        <f>IF(ROUND(T2*Q2/$R$1,0)&lt;1,0,T2)</f>
        <v>2</v>
      </c>
      <c r="W2" s="163">
        <f>V2*Q2</f>
        <v>1734.2</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VLOOKUP($A3,[3]futuresATR!$A$2:$F$80,2)</f>
        <v>0.73470000000000002</v>
      </c>
      <c r="O3" s="156">
        <f t="shared" ref="O3:O66" si="5">N3*I3/H3</f>
        <v>73470</v>
      </c>
      <c r="P3" s="203">
        <f>VLOOKUP($A3,[3]futuresATR!$A$2:$F$80,3)</f>
        <v>7.8695985E-3</v>
      </c>
      <c r="Q3" s="155">
        <f t="shared" si="0"/>
        <v>786.95984999999996</v>
      </c>
      <c r="R3" s="145">
        <f t="shared" ref="R3:R66" si="6">MAX(ROUND($R$1/Q3,0),1)</f>
        <v>3</v>
      </c>
      <c r="S3" s="140">
        <f t="shared" si="1"/>
        <v>220410</v>
      </c>
      <c r="T3" s="111">
        <f t="shared" ref="T3:T66" si="7">IF(R3&gt;$T$1,$T$1,R3)</f>
        <v>3</v>
      </c>
      <c r="U3" s="111">
        <f t="shared" ref="U3:U66" si="8">T3*2*7</f>
        <v>42</v>
      </c>
      <c r="V3" s="163">
        <f t="shared" ref="V3:V66" si="9">IF(ROUND(T3*Q3/$R$1,0)&lt;1,0,T3)</f>
        <v>3</v>
      </c>
      <c r="W3" s="163">
        <f t="shared" ref="W3:W66" si="10">V3*Q3</f>
        <v>2360.8795499999997</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0.89094003082652518</v>
      </c>
      <c r="I4" s="113">
        <v>200</v>
      </c>
      <c r="J4" s="113">
        <v>0.01</v>
      </c>
      <c r="K4" s="113" t="s">
        <v>299</v>
      </c>
      <c r="L4" s="113" t="s">
        <v>793</v>
      </c>
      <c r="M4" s="149" t="s">
        <v>297</v>
      </c>
      <c r="N4" s="202">
        <f>VLOOKUP($A4,[3]futuresATR!$A$2:$F$80,2)</f>
        <v>418.5</v>
      </c>
      <c r="O4" s="156">
        <f t="shared" si="5"/>
        <v>93945.71699999999</v>
      </c>
      <c r="P4" s="203">
        <f>VLOOKUP($A4,[3]futuresATR!$A$2:$F$80,3)</f>
        <v>6.2625000000000002</v>
      </c>
      <c r="Q4" s="155">
        <f t="shared" si="0"/>
        <v>1405.8185249999999</v>
      </c>
      <c r="R4" s="145">
        <f t="shared" si="6"/>
        <v>1</v>
      </c>
      <c r="S4" s="140">
        <f t="shared" si="1"/>
        <v>93945.71699999999</v>
      </c>
      <c r="T4" s="111">
        <f t="shared" si="7"/>
        <v>1</v>
      </c>
      <c r="U4" s="111">
        <f t="shared" si="8"/>
        <v>14</v>
      </c>
      <c r="V4" s="163">
        <f t="shared" si="9"/>
        <v>1</v>
      </c>
      <c r="W4" s="163">
        <f t="shared" si="10"/>
        <v>1405.8185249999999</v>
      </c>
      <c r="X4" s="113" t="s">
        <v>911</v>
      </c>
      <c r="Y4" s="113">
        <v>4</v>
      </c>
      <c r="Z4" s="113">
        <v>445.6</v>
      </c>
      <c r="AA4" s="172">
        <v>0</v>
      </c>
      <c r="AB4" s="113" t="s">
        <v>915</v>
      </c>
      <c r="AC4" s="113">
        <v>449.35</v>
      </c>
      <c r="AD4" s="165">
        <v>-3344</v>
      </c>
      <c r="AE4" s="165">
        <v>0</v>
      </c>
      <c r="AF4" s="169">
        <f t="shared" si="2"/>
        <v>-3.75</v>
      </c>
      <c r="AG4" s="145">
        <f t="shared" si="3"/>
        <v>-3367.2299999999996</v>
      </c>
      <c r="AH4" s="142">
        <f t="shared" si="4"/>
        <v>23.229999999999563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VLOOKUP($A5,[3]futuresATR!$A$2:$F$80,2)</f>
        <v>31.85</v>
      </c>
      <c r="O5" s="156">
        <f t="shared" si="5"/>
        <v>19110</v>
      </c>
      <c r="P5" s="203">
        <f>VLOOKUP($A5,[3]futuresATR!$A$2:$F$80,3)</f>
        <v>0.66790159950000005</v>
      </c>
      <c r="Q5" s="155">
        <f t="shared" si="0"/>
        <v>400.74095970000002</v>
      </c>
      <c r="R5" s="145">
        <f t="shared" si="6"/>
        <v>5</v>
      </c>
      <c r="S5" s="140">
        <f t="shared" si="1"/>
        <v>95550</v>
      </c>
      <c r="T5" s="111">
        <f t="shared" si="7"/>
        <v>5</v>
      </c>
      <c r="U5" s="111">
        <f t="shared" si="8"/>
        <v>70</v>
      </c>
      <c r="V5" s="163">
        <f t="shared" si="9"/>
        <v>5</v>
      </c>
      <c r="W5" s="163">
        <f t="shared" si="10"/>
        <v>2003.7047985000002</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VLOOKUP($A6,[3]futuresATR!$A$2:$F$80,2)</f>
        <v>1.4216</v>
      </c>
      <c r="O6" s="156">
        <f t="shared" si="5"/>
        <v>88850</v>
      </c>
      <c r="P6" s="203">
        <f>VLOOKUP($A6,[3]futuresATR!$A$2:$F$80,3)</f>
        <v>1.47167775E-2</v>
      </c>
      <c r="Q6" s="155">
        <f t="shared" si="0"/>
        <v>919.79859375000001</v>
      </c>
      <c r="R6" s="145">
        <f t="shared" si="6"/>
        <v>2</v>
      </c>
      <c r="S6" s="140">
        <f t="shared" si="1"/>
        <v>177700</v>
      </c>
      <c r="T6" s="111">
        <f t="shared" si="7"/>
        <v>2</v>
      </c>
      <c r="U6" s="111">
        <f t="shared" si="8"/>
        <v>28</v>
      </c>
      <c r="V6" s="163">
        <f t="shared" si="9"/>
        <v>2</v>
      </c>
      <c r="W6" s="163">
        <f t="shared" si="10"/>
        <v>1839.5971875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VLOOKUP($A7,[3]futuresATR!$A$2:$F$80,2)</f>
        <v>430.5</v>
      </c>
      <c r="O7" s="156">
        <f t="shared" si="5"/>
        <v>21525</v>
      </c>
      <c r="P7" s="203">
        <f>VLOOKUP($A7,[3]futuresATR!$A$2:$F$80,3)</f>
        <v>9.5560137459999996</v>
      </c>
      <c r="Q7" s="155">
        <f t="shared" si="0"/>
        <v>477.80068729999999</v>
      </c>
      <c r="R7" s="145">
        <f t="shared" si="6"/>
        <v>4</v>
      </c>
      <c r="S7" s="140">
        <f t="shared" si="1"/>
        <v>86100</v>
      </c>
      <c r="T7" s="111">
        <f t="shared" si="7"/>
        <v>4</v>
      </c>
      <c r="U7" s="111">
        <f t="shared" si="8"/>
        <v>56</v>
      </c>
      <c r="V7" s="163">
        <f t="shared" si="9"/>
        <v>4</v>
      </c>
      <c r="W7" s="163">
        <f t="shared" si="10"/>
        <v>1911.2027492</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VLOOKUP($A8,[3]futuresATR!$A$2:$F$80,2)</f>
        <v>3026</v>
      </c>
      <c r="O8" s="156">
        <f t="shared" si="5"/>
        <v>30260</v>
      </c>
      <c r="P8" s="203">
        <f>VLOOKUP($A8,[3]futuresATR!$A$2:$F$80,3)</f>
        <v>58.552166776</v>
      </c>
      <c r="Q8" s="155">
        <f t="shared" si="0"/>
        <v>585.52166776000001</v>
      </c>
      <c r="R8" s="145">
        <f t="shared" si="6"/>
        <v>4</v>
      </c>
      <c r="S8" s="140">
        <f t="shared" si="1"/>
        <v>121040</v>
      </c>
      <c r="T8" s="111">
        <f t="shared" si="7"/>
        <v>4</v>
      </c>
      <c r="U8" s="111">
        <f t="shared" si="8"/>
        <v>56</v>
      </c>
      <c r="V8" s="163">
        <f t="shared" si="9"/>
        <v>4</v>
      </c>
      <c r="W8" s="163">
        <f t="shared" si="10"/>
        <v>2342.0866710400001</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VLOOKUP($A9,[3]futuresATR!$A$2:$F$80,2)</f>
        <v>0.77200000000000002</v>
      </c>
      <c r="O9" s="156">
        <f t="shared" si="5"/>
        <v>77200</v>
      </c>
      <c r="P9" s="203">
        <f>VLOOKUP($A9,[3]futuresATR!$A$2:$F$80,3)</f>
        <v>6.5806594999999997E-3</v>
      </c>
      <c r="Q9" s="155">
        <f t="shared" si="0"/>
        <v>658.06594999999993</v>
      </c>
      <c r="R9" s="145">
        <f t="shared" si="6"/>
        <v>3</v>
      </c>
      <c r="S9" s="140">
        <f t="shared" si="1"/>
        <v>231600</v>
      </c>
      <c r="T9" s="111">
        <f t="shared" si="7"/>
        <v>3</v>
      </c>
      <c r="U9" s="111">
        <f t="shared" si="8"/>
        <v>42</v>
      </c>
      <c r="V9" s="163">
        <f t="shared" si="9"/>
        <v>3</v>
      </c>
      <c r="W9" s="163">
        <f t="shared" si="10"/>
        <v>1974.1978499999998</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1.2965100000000001</v>
      </c>
      <c r="I10" s="148">
        <v>1000</v>
      </c>
      <c r="J10" s="113">
        <v>0.01</v>
      </c>
      <c r="K10" s="113" t="s">
        <v>1223</v>
      </c>
      <c r="L10" s="113" t="s">
        <v>312</v>
      </c>
      <c r="M10" s="149" t="s">
        <v>493</v>
      </c>
      <c r="N10" s="202">
        <f>VLOOKUP($A10,[3]futuresATR!$A$2:$F$80,2)</f>
        <v>147.38</v>
      </c>
      <c r="O10" s="156">
        <f t="shared" si="5"/>
        <v>113674.40281987797</v>
      </c>
      <c r="P10" s="203">
        <f>VLOOKUP($A10,[3]futuresATR!$A$2:$F$80,3)</f>
        <v>0.64330460950000001</v>
      </c>
      <c r="Q10" s="155">
        <f t="shared" si="0"/>
        <v>496.18175679323718</v>
      </c>
      <c r="R10" s="145">
        <f t="shared" si="6"/>
        <v>4</v>
      </c>
      <c r="S10" s="140">
        <f t="shared" si="1"/>
        <v>454697.61127951188</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VLOOKUP($A11,[3]futuresATR!$A$2:$F$80,2)</f>
        <v>46.74</v>
      </c>
      <c r="O11" s="156">
        <f t="shared" si="5"/>
        <v>46740</v>
      </c>
      <c r="P11" s="203">
        <f>VLOOKUP($A11,[3]futuresATR!$A$2:$F$80,3)</f>
        <v>1.270854505</v>
      </c>
      <c r="Q11" s="155">
        <f t="shared" si="0"/>
        <v>1270.854505</v>
      </c>
      <c r="R11" s="145">
        <f t="shared" si="6"/>
        <v>2</v>
      </c>
      <c r="S11" s="140">
        <f t="shared" si="1"/>
        <v>93480</v>
      </c>
      <c r="T11" s="111">
        <f t="shared" si="7"/>
        <v>2</v>
      </c>
      <c r="U11" s="111">
        <f t="shared" si="8"/>
        <v>28</v>
      </c>
      <c r="V11" s="163">
        <f t="shared" si="9"/>
        <v>2</v>
      </c>
      <c r="W11" s="163">
        <f t="shared" si="10"/>
        <v>2541.70901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VLOOKUP($A12,[3]futuresATR!$A$2:$F$80,2)</f>
        <v>64.930000000000007</v>
      </c>
      <c r="O12" s="176">
        <f>N12*I12/H12*100</f>
        <v>32465.000000000004</v>
      </c>
      <c r="P12" s="203">
        <f>VLOOKUP($A12,[3]futuresATR!$A$2:$F$80,3)</f>
        <v>1.1974131724999999</v>
      </c>
      <c r="Q12" s="160">
        <f>P12*I12/H12*100</f>
        <v>598.70658624999999</v>
      </c>
      <c r="R12" s="145">
        <f t="shared" si="6"/>
        <v>4</v>
      </c>
      <c r="S12" s="140">
        <f t="shared" si="1"/>
        <v>129860.00000000001</v>
      </c>
      <c r="T12" s="111">
        <f t="shared" si="7"/>
        <v>4</v>
      </c>
      <c r="U12" s="111">
        <f t="shared" si="8"/>
        <v>56</v>
      </c>
      <c r="V12" s="163">
        <f t="shared" si="9"/>
        <v>4</v>
      </c>
      <c r="W12" s="163">
        <f t="shared" si="10"/>
        <v>2394.8263449999999</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VLOOKUP($A13,[3]futuresATR!$A$2:$F$80,2)</f>
        <v>1.1275500000000001</v>
      </c>
      <c r="O13" s="156">
        <f t="shared" si="5"/>
        <v>140943.75</v>
      </c>
      <c r="P13" s="203">
        <f>VLOOKUP($A13,[3]futuresATR!$A$2:$F$80,3)</f>
        <v>8.3858844999999994E-3</v>
      </c>
      <c r="Q13" s="155">
        <f t="shared" ref="Q13:Q33" si="11">P13*I13/H13</f>
        <v>1048.2355625</v>
      </c>
      <c r="R13" s="145">
        <f t="shared" si="6"/>
        <v>2</v>
      </c>
      <c r="S13" s="140">
        <f t="shared" si="1"/>
        <v>281887.5</v>
      </c>
      <c r="T13" s="111">
        <f t="shared" si="7"/>
        <v>2</v>
      </c>
      <c r="U13" s="111">
        <f t="shared" si="8"/>
        <v>28</v>
      </c>
      <c r="V13" s="163">
        <f t="shared" si="9"/>
        <v>2</v>
      </c>
      <c r="W13" s="163">
        <f t="shared" si="10"/>
        <v>2096.471125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VLOOKUP($A14,[3]futuresATR!$A$2:$F$80,2)</f>
        <v>94.706000000000003</v>
      </c>
      <c r="O14" s="156">
        <f t="shared" si="5"/>
        <v>94706</v>
      </c>
      <c r="P14" s="203">
        <f>VLOOKUP($A14,[3]futuresATR!$A$2:$F$80,3)</f>
        <v>0.60425234699999997</v>
      </c>
      <c r="Q14" s="155">
        <f t="shared" si="11"/>
        <v>604.25234699999999</v>
      </c>
      <c r="R14" s="145">
        <f t="shared" si="6"/>
        <v>3</v>
      </c>
      <c r="S14" s="140">
        <f t="shared" si="1"/>
        <v>284118</v>
      </c>
      <c r="T14" s="111">
        <f t="shared" si="7"/>
        <v>3</v>
      </c>
      <c r="U14" s="111">
        <f t="shared" si="8"/>
        <v>42</v>
      </c>
      <c r="V14" s="163">
        <f t="shared" si="9"/>
        <v>3</v>
      </c>
      <c r="W14" s="163">
        <f t="shared" si="10"/>
        <v>1812.7570409999998</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0.89094003082652518</v>
      </c>
      <c r="I15" s="132">
        <v>1000</v>
      </c>
      <c r="J15">
        <v>0.01</v>
      </c>
      <c r="K15" t="s">
        <v>1223</v>
      </c>
      <c r="L15" t="s">
        <v>812</v>
      </c>
      <c r="M15" s="134" t="s">
        <v>571</v>
      </c>
      <c r="N15" s="202">
        <f>VLOOKUP($A15,[3]futuresATR!$A$2:$F$80,2)</f>
        <v>165.45</v>
      </c>
      <c r="O15" s="156">
        <f t="shared" si="5"/>
        <v>185702.73449999999</v>
      </c>
      <c r="P15" s="203">
        <f>VLOOKUP($A15,[3]futuresATR!$A$2:$F$80,3)</f>
        <v>0.55462716150000002</v>
      </c>
      <c r="Q15" s="155">
        <f t="shared" si="11"/>
        <v>622.51907233921497</v>
      </c>
      <c r="R15" s="145">
        <f t="shared" si="6"/>
        <v>3</v>
      </c>
      <c r="S15" s="140">
        <f t="shared" si="1"/>
        <v>557108.20349999995</v>
      </c>
      <c r="T15" s="111">
        <f t="shared" si="7"/>
        <v>3</v>
      </c>
      <c r="U15" s="111">
        <f t="shared" si="8"/>
        <v>42</v>
      </c>
      <c r="V15" s="163">
        <f t="shared" si="9"/>
        <v>3</v>
      </c>
      <c r="W15" s="163">
        <f t="shared" si="10"/>
        <v>1867.5572170176449</v>
      </c>
      <c r="X15" t="s">
        <v>912</v>
      </c>
      <c r="Y15">
        <v>2</v>
      </c>
      <c r="Z15">
        <v>162.88999999999999</v>
      </c>
      <c r="AA15" s="138">
        <v>0.01</v>
      </c>
      <c r="AB15" s="135">
        <v>1E-4</v>
      </c>
      <c r="AC15">
        <v>162.9</v>
      </c>
      <c r="AD15" s="109">
        <v>22</v>
      </c>
      <c r="AE15" s="109">
        <v>0</v>
      </c>
      <c r="AF15" s="169">
        <f t="shared" si="2"/>
        <v>-1.0000000000019327E-2</v>
      </c>
      <c r="AG15" s="145">
        <f t="shared" si="3"/>
        <v>-22.448200000043382</v>
      </c>
      <c r="AH15" s="142">
        <f t="shared" si="4"/>
        <v>0.44820000004338212</v>
      </c>
    </row>
    <row r="16" spans="1:34" ht="15.75" thickBot="1" x14ac:dyDescent="0.3">
      <c r="A16" s="5" t="s">
        <v>323</v>
      </c>
      <c r="B16" t="s">
        <v>324</v>
      </c>
      <c r="C16" s="158" t="s">
        <v>323</v>
      </c>
      <c r="D16" t="s">
        <v>535</v>
      </c>
      <c r="E16" t="s">
        <v>791</v>
      </c>
      <c r="F16" t="s">
        <v>811</v>
      </c>
      <c r="G16" t="s">
        <v>478</v>
      </c>
      <c r="H16">
        <f>VLOOKUP(G16,MARGIN!$E$1:$F$9,2)</f>
        <v>0.89094003082652518</v>
      </c>
      <c r="I16" s="132">
        <v>1000</v>
      </c>
      <c r="J16">
        <v>0.01</v>
      </c>
      <c r="K16" t="s">
        <v>1223</v>
      </c>
      <c r="L16" t="s">
        <v>813</v>
      </c>
      <c r="M16" s="134" t="s">
        <v>569</v>
      </c>
      <c r="N16" s="202">
        <f>VLOOKUP($A16,[3]futuresATR!$A$2:$F$80,2)</f>
        <v>133.16</v>
      </c>
      <c r="O16" s="156">
        <f t="shared" si="5"/>
        <v>149460.11559999999</v>
      </c>
      <c r="P16" s="203">
        <f>VLOOKUP($A16,[3]futuresATR!$A$2:$F$80,3)</f>
        <v>0.14655117000000001</v>
      </c>
      <c r="Q16" s="155">
        <f t="shared" si="11"/>
        <v>164.49049871969999</v>
      </c>
      <c r="R16" s="145">
        <f t="shared" si="6"/>
        <v>13</v>
      </c>
      <c r="S16" s="140">
        <f t="shared" si="1"/>
        <v>1942981.5027999999</v>
      </c>
      <c r="T16" s="111">
        <f t="shared" si="7"/>
        <v>13</v>
      </c>
      <c r="U16" s="111">
        <f t="shared" si="8"/>
        <v>182</v>
      </c>
      <c r="V16" s="163">
        <f t="shared" si="9"/>
        <v>13</v>
      </c>
      <c r="W16" s="163">
        <f t="shared" si="10"/>
        <v>2138.3764833560999</v>
      </c>
      <c r="X16" t="s">
        <v>911</v>
      </c>
      <c r="Y16">
        <v>7</v>
      </c>
      <c r="Z16">
        <v>132.27000000000001</v>
      </c>
      <c r="AA16" s="138">
        <v>0.02</v>
      </c>
      <c r="AB16" s="135">
        <v>2.0000000000000001E-4</v>
      </c>
      <c r="AC16">
        <v>132.29</v>
      </c>
      <c r="AD16" s="109">
        <v>-156</v>
      </c>
      <c r="AE16" s="109">
        <v>0</v>
      </c>
      <c r="AF16" s="169">
        <f t="shared" si="2"/>
        <v>-1.999999999998181E-2</v>
      </c>
      <c r="AG16" s="145">
        <f t="shared" si="3"/>
        <v>-157.13739999985705</v>
      </c>
      <c r="AH16" s="142">
        <f t="shared" si="4"/>
        <v>1.1373999998570525</v>
      </c>
    </row>
    <row r="17" spans="1:34" ht="15.75" thickBot="1" x14ac:dyDescent="0.3">
      <c r="A17" s="5" t="s">
        <v>325</v>
      </c>
      <c r="B17" t="s">
        <v>326</v>
      </c>
      <c r="C17" s="158" t="s">
        <v>325</v>
      </c>
      <c r="D17" t="s">
        <v>535</v>
      </c>
      <c r="E17" t="s">
        <v>791</v>
      </c>
      <c r="F17" t="s">
        <v>811</v>
      </c>
      <c r="G17" t="s">
        <v>478</v>
      </c>
      <c r="H17">
        <f>VLOOKUP(G17,MARGIN!$E$1:$F$9,2)</f>
        <v>0.89094003082652518</v>
      </c>
      <c r="I17" s="132">
        <v>1000</v>
      </c>
      <c r="J17">
        <v>1E-3</v>
      </c>
      <c r="K17" t="s">
        <v>1223</v>
      </c>
      <c r="L17" t="s">
        <v>814</v>
      </c>
      <c r="M17" s="134" t="s">
        <v>573</v>
      </c>
      <c r="N17" s="202">
        <f>VLOOKUP($A17,[3]futuresATR!$A$2:$F$80,2)</f>
        <v>111.97</v>
      </c>
      <c r="O17" s="156">
        <f t="shared" si="5"/>
        <v>125676.24769999998</v>
      </c>
      <c r="P17" s="203">
        <f>VLOOKUP($A17,[3]futuresATR!$A$2:$F$80,3)</f>
        <v>3.2489444499999999E-2</v>
      </c>
      <c r="Q17" s="155">
        <f t="shared" si="11"/>
        <v>36.466477401244994</v>
      </c>
      <c r="R17" s="145">
        <f t="shared" si="6"/>
        <v>58</v>
      </c>
      <c r="S17" s="140">
        <f t="shared" si="1"/>
        <v>7289222.3665999984</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-404.06759999991954</v>
      </c>
      <c r="AH17" s="142">
        <f t="shared" si="4"/>
        <v>-2.9324000000804631</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VLOOKUP($A18,[3]futuresATR!$A$2:$F$80,2)</f>
        <v>99.234999999999999</v>
      </c>
      <c r="O18" s="156">
        <f t="shared" si="5"/>
        <v>248087.5</v>
      </c>
      <c r="P18" s="203">
        <f>VLOOKUP($A18,[3]futuresATR!$A$2:$F$80,3)</f>
        <v>4.1250000000000002E-2</v>
      </c>
      <c r="Q18" s="155">
        <f t="shared" si="11"/>
        <v>103.125</v>
      </c>
      <c r="R18" s="145">
        <f t="shared" si="6"/>
        <v>20</v>
      </c>
      <c r="S18" s="140">
        <f t="shared" si="1"/>
        <v>4961750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VLOOKUP($A19,[3]futuresATR!$A$2:$F$80,2)</f>
        <v>1474.8</v>
      </c>
      <c r="O19" s="156">
        <f t="shared" si="5"/>
        <v>147480</v>
      </c>
      <c r="P19" s="203">
        <f>VLOOKUP($A19,[3]futuresATR!$A$2:$F$80,3)</f>
        <v>15.533098134999999</v>
      </c>
      <c r="Q19" s="155">
        <f t="shared" si="11"/>
        <v>1553.3098135</v>
      </c>
      <c r="R19" s="145">
        <f t="shared" si="6"/>
        <v>1</v>
      </c>
      <c r="S19" s="140">
        <f t="shared" si="1"/>
        <v>147480</v>
      </c>
      <c r="T19" s="111">
        <f t="shared" si="7"/>
        <v>1</v>
      </c>
      <c r="U19" s="111">
        <f t="shared" si="8"/>
        <v>14</v>
      </c>
      <c r="V19" s="163">
        <f t="shared" si="9"/>
        <v>1</v>
      </c>
      <c r="W19" s="163">
        <f t="shared" si="10"/>
        <v>1553.3098135</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VLOOKUP($A20,[3]futuresATR!$A$2:$F$80,2)</f>
        <v>2070.5</v>
      </c>
      <c r="O20" s="156">
        <f t="shared" si="5"/>
        <v>103525</v>
      </c>
      <c r="P20" s="203">
        <f>VLOOKUP($A20,[3]futuresATR!$A$2:$F$80,3)</f>
        <v>17.602220346500001</v>
      </c>
      <c r="Q20" s="155">
        <f t="shared" si="11"/>
        <v>880.11101732500003</v>
      </c>
      <c r="R20" s="145">
        <f t="shared" si="6"/>
        <v>2</v>
      </c>
      <c r="S20" s="140">
        <f t="shared" si="1"/>
        <v>207050</v>
      </c>
      <c r="T20" s="111">
        <f t="shared" si="7"/>
        <v>2</v>
      </c>
      <c r="U20" s="111">
        <f t="shared" si="8"/>
        <v>28</v>
      </c>
      <c r="V20" s="163">
        <f t="shared" si="9"/>
        <v>2</v>
      </c>
      <c r="W20" s="163">
        <f t="shared" si="10"/>
        <v>1760.2220346500001</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VLOOKUP($A21,[3]futuresATR!$A$2:$F$80,2)</f>
        <v>139.625</v>
      </c>
      <c r="O21" s="156">
        <f t="shared" si="5"/>
        <v>69812.5</v>
      </c>
      <c r="P21" s="203">
        <f>VLOOKUP($A21,[3]futuresATR!$A$2:$F$80,3)</f>
        <v>2.85</v>
      </c>
      <c r="Q21" s="155">
        <f t="shared" si="11"/>
        <v>1425</v>
      </c>
      <c r="R21" s="145">
        <f t="shared" si="6"/>
        <v>1</v>
      </c>
      <c r="S21" s="140">
        <f t="shared" si="1"/>
        <v>69812.5</v>
      </c>
      <c r="T21" s="111">
        <f t="shared" si="7"/>
        <v>1</v>
      </c>
      <c r="U21" s="111">
        <f t="shared" si="8"/>
        <v>14</v>
      </c>
      <c r="V21" s="163">
        <f t="shared" si="9"/>
        <v>1</v>
      </c>
      <c r="W21" s="163">
        <f t="shared" si="10"/>
        <v>1425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0.89094003082652518</v>
      </c>
      <c r="I22">
        <v>10</v>
      </c>
      <c r="J22">
        <v>0.1</v>
      </c>
      <c r="K22" t="s">
        <v>299</v>
      </c>
      <c r="L22" t="s">
        <v>491</v>
      </c>
      <c r="M22" s="134" t="s">
        <v>490</v>
      </c>
      <c r="N22" s="202">
        <f>VLOOKUP($A22,[3]futuresATR!$A$2:$F$80,2)</f>
        <v>4147.5</v>
      </c>
      <c r="O22" s="156">
        <f t="shared" si="5"/>
        <v>46551.954749999997</v>
      </c>
      <c r="P22" s="203">
        <f>VLOOKUP($A22,[3]futuresATR!$A$2:$F$80,3)</f>
        <v>64</v>
      </c>
      <c r="Q22" s="155">
        <f t="shared" si="11"/>
        <v>718.34239999999988</v>
      </c>
      <c r="R22" s="145">
        <f t="shared" si="6"/>
        <v>3</v>
      </c>
      <c r="S22" s="140">
        <f t="shared" si="1"/>
        <v>139655.86424999998</v>
      </c>
      <c r="T22" s="111">
        <f t="shared" si="7"/>
        <v>3</v>
      </c>
      <c r="U22" s="111">
        <f t="shared" si="8"/>
        <v>42</v>
      </c>
      <c r="V22" s="163">
        <f t="shared" si="9"/>
        <v>3</v>
      </c>
      <c r="W22" s="163">
        <f t="shared" si="10"/>
        <v>2155.0271999999995</v>
      </c>
      <c r="X22" t="s">
        <v>911</v>
      </c>
      <c r="Y22">
        <v>16</v>
      </c>
      <c r="Z22">
        <v>4440.5</v>
      </c>
      <c r="AA22" s="138">
        <v>-2</v>
      </c>
      <c r="AB22" t="s">
        <v>921</v>
      </c>
      <c r="AC22">
        <v>4438.5</v>
      </c>
      <c r="AD22" s="109">
        <v>358</v>
      </c>
      <c r="AE22" s="109">
        <v>0</v>
      </c>
      <c r="AF22" s="169">
        <f t="shared" si="2"/>
        <v>2</v>
      </c>
      <c r="AG22" s="145">
        <f t="shared" si="3"/>
        <v>359.17119999999994</v>
      </c>
      <c r="AH22" s="142">
        <f t="shared" si="4"/>
        <v>1.1711999999999421</v>
      </c>
    </row>
    <row r="23" spans="1:34" ht="15.75" thickBot="1" x14ac:dyDescent="0.3">
      <c r="A23" s="5" t="s">
        <v>338</v>
      </c>
      <c r="B23" s="186" t="s">
        <v>1202</v>
      </c>
      <c r="C23" s="158" t="s">
        <v>338</v>
      </c>
      <c r="D23" t="s">
        <v>535</v>
      </c>
      <c r="E23" t="s">
        <v>791</v>
      </c>
      <c r="F23" t="s">
        <v>1203</v>
      </c>
      <c r="G23" t="s">
        <v>478</v>
      </c>
      <c r="H23">
        <f>VLOOKUP(G23,MARGIN!$E$1:$F$9,2)</f>
        <v>0.89094003082652518</v>
      </c>
      <c r="I23">
        <v>5</v>
      </c>
      <c r="J23">
        <v>0.1</v>
      </c>
      <c r="K23" t="s">
        <v>299</v>
      </c>
      <c r="L23" t="s">
        <v>825</v>
      </c>
      <c r="M23" s="134" t="s">
        <v>672</v>
      </c>
      <c r="N23" s="202">
        <f>VLOOKUP($A23,[3]futuresATR!$A$2:$F$80,2)</f>
        <v>9569</v>
      </c>
      <c r="O23" s="156">
        <f t="shared" si="5"/>
        <v>53701.706449999991</v>
      </c>
      <c r="P23" s="203">
        <f>VLOOKUP($A23,[3]futuresATR!$A$2:$F$80,3)</f>
        <v>161.125</v>
      </c>
      <c r="Q23" s="155">
        <f t="shared" si="11"/>
        <v>904.24155624999992</v>
      </c>
      <c r="R23" s="145">
        <f t="shared" si="6"/>
        <v>2</v>
      </c>
      <c r="S23" s="140">
        <f t="shared" si="1"/>
        <v>107403.41289999998</v>
      </c>
      <c r="T23" s="111">
        <f t="shared" si="7"/>
        <v>2</v>
      </c>
      <c r="U23" s="111">
        <f t="shared" si="8"/>
        <v>28</v>
      </c>
      <c r="V23" s="163">
        <f t="shared" si="9"/>
        <v>2</v>
      </c>
      <c r="W23" s="163">
        <f t="shared" si="10"/>
        <v>1808.4831124999998</v>
      </c>
      <c r="X23" t="s">
        <v>911</v>
      </c>
      <c r="Y23">
        <v>1</v>
      </c>
      <c r="Z23">
        <v>10177</v>
      </c>
      <c r="AA23" s="138">
        <v>0</v>
      </c>
      <c r="AB23" s="141" t="s">
        <v>915</v>
      </c>
      <c r="AC23">
        <v>10255</v>
      </c>
      <c r="AD23" s="109">
        <v>-2174</v>
      </c>
      <c r="AE23" s="109">
        <v>0</v>
      </c>
      <c r="AF23" s="169">
        <f t="shared" si="2"/>
        <v>-78</v>
      </c>
      <c r="AG23" s="145">
        <f t="shared" si="3"/>
        <v>-437.73989999999992</v>
      </c>
      <c r="AH23" s="142">
        <f t="shared" si="4"/>
        <v>-1736.2601</v>
      </c>
    </row>
    <row r="24" spans="1:34" s="1" customFormat="1" ht="15.75" thickBot="1" x14ac:dyDescent="0.3">
      <c r="A24" s="5" t="s">
        <v>340</v>
      </c>
      <c r="B24" s="113" t="s">
        <v>341</v>
      </c>
      <c r="C24" s="158" t="s">
        <v>340</v>
      </c>
      <c r="D24" s="113" t="s">
        <v>822</v>
      </c>
      <c r="E24" s="113" t="s">
        <v>791</v>
      </c>
      <c r="F24" s="113" t="s">
        <v>826</v>
      </c>
      <c r="G24" s="113" t="s">
        <v>478</v>
      </c>
      <c r="H24">
        <f>VLOOKUP(G24,MARGIN!$E$1:$F$9,2)</f>
        <v>0.89094003082652518</v>
      </c>
      <c r="I24" s="148">
        <v>2500</v>
      </c>
      <c r="J24" s="113">
        <v>1E-3</v>
      </c>
      <c r="K24" s="113" t="s">
        <v>1223</v>
      </c>
      <c r="L24" s="113" t="s">
        <v>827</v>
      </c>
      <c r="M24" s="149" t="s">
        <v>577</v>
      </c>
      <c r="N24" s="202">
        <f>VLOOKUP($A24,[3]futuresATR!$A$2:$F$80,2)</f>
        <v>100.29</v>
      </c>
      <c r="O24" s="156">
        <f t="shared" si="5"/>
        <v>281416.24725000001</v>
      </c>
      <c r="P24" s="203">
        <f>VLOOKUP($A24,[3]futuresATR!$A$2:$F$80,3)</f>
        <v>0.01</v>
      </c>
      <c r="Q24" s="155">
        <f t="shared" si="11"/>
        <v>28.060249999999996</v>
      </c>
      <c r="R24" s="145">
        <f t="shared" si="6"/>
        <v>75</v>
      </c>
      <c r="S24" s="140">
        <f t="shared" si="1"/>
        <v>21106218.543750003</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2104.5187500000793</v>
      </c>
      <c r="AH24" s="142">
        <f t="shared" si="4"/>
        <v>4.5187500000793079</v>
      </c>
    </row>
    <row r="25" spans="1:34" x14ac:dyDescent="0.25">
      <c r="A25" s="5" t="s">
        <v>342</v>
      </c>
      <c r="B25" s="113" t="s">
        <v>343</v>
      </c>
      <c r="C25" s="158" t="s">
        <v>342</v>
      </c>
      <c r="D25" s="113" t="s">
        <v>822</v>
      </c>
      <c r="E25" s="113" t="s">
        <v>791</v>
      </c>
      <c r="F25" s="113" t="s">
        <v>828</v>
      </c>
      <c r="G25" s="113" t="s">
        <v>465</v>
      </c>
      <c r="H25">
        <f>VLOOKUP(G25,MARGIN!$E$1:$F$9,2)</f>
        <v>0.70412122150949508</v>
      </c>
      <c r="I25" s="113">
        <v>10</v>
      </c>
      <c r="J25" s="113">
        <v>0.1</v>
      </c>
      <c r="K25" s="113" t="s">
        <v>299</v>
      </c>
      <c r="L25" s="113" t="s">
        <v>829</v>
      </c>
      <c r="M25" s="149" t="s">
        <v>600</v>
      </c>
      <c r="N25" s="202">
        <f>VLOOKUP($A25,[3]futuresATR!$A$2:$F$80,2)</f>
        <v>5905.5</v>
      </c>
      <c r="O25" s="156">
        <f t="shared" si="5"/>
        <v>83870.501550000001</v>
      </c>
      <c r="P25" s="203">
        <f>VLOOKUP($A25,[3]futuresATR!$A$2:$F$80,3)</f>
        <v>79.023723484499996</v>
      </c>
      <c r="Q25" s="155">
        <f t="shared" si="11"/>
        <v>1122.3028232992174</v>
      </c>
      <c r="R25" s="145">
        <f t="shared" si="6"/>
        <v>2</v>
      </c>
      <c r="S25" s="140">
        <f t="shared" si="1"/>
        <v>167741.0031</v>
      </c>
      <c r="T25" s="111">
        <f t="shared" si="7"/>
        <v>2</v>
      </c>
      <c r="U25" s="111">
        <f t="shared" si="8"/>
        <v>28</v>
      </c>
      <c r="V25" s="163">
        <f t="shared" si="9"/>
        <v>2</v>
      </c>
      <c r="W25" s="163">
        <f t="shared" si="10"/>
        <v>2244.6056465984348</v>
      </c>
      <c r="X25" s="113" t="s">
        <v>911</v>
      </c>
      <c r="Y25" s="113">
        <v>3</v>
      </c>
      <c r="Z25" s="113">
        <v>6187</v>
      </c>
      <c r="AA25" s="113" t="s">
        <v>1150</v>
      </c>
      <c r="AB25" s="113" t="s">
        <v>915</v>
      </c>
      <c r="AC25" s="113">
        <v>6211.5</v>
      </c>
      <c r="AD25" s="165">
        <v>-1058</v>
      </c>
      <c r="AE25" s="165">
        <v>0</v>
      </c>
      <c r="AF25" s="169">
        <f t="shared" si="2"/>
        <v>-24.5</v>
      </c>
      <c r="AG25" s="145">
        <f t="shared" si="3"/>
        <v>-1043.8543500000001</v>
      </c>
      <c r="AH25" s="142">
        <f t="shared" si="4"/>
        <v>-14.145649999999932</v>
      </c>
    </row>
    <row r="26" spans="1:34" ht="15.75" thickBot="1" x14ac:dyDescent="0.3">
      <c r="A26" s="5" t="s">
        <v>344</v>
      </c>
      <c r="B26" s="113" t="s">
        <v>345</v>
      </c>
      <c r="C26" s="158" t="s">
        <v>344</v>
      </c>
      <c r="D26" s="113" t="s">
        <v>822</v>
      </c>
      <c r="E26" s="113" t="s">
        <v>791</v>
      </c>
      <c r="F26" s="113" t="s">
        <v>830</v>
      </c>
      <c r="G26" s="113" t="s">
        <v>465</v>
      </c>
      <c r="H26">
        <f>VLOOKUP(G26,MARGIN!$E$1:$F$9,2)</f>
        <v>0.70412122150949508</v>
      </c>
      <c r="I26" s="148">
        <v>1000</v>
      </c>
      <c r="J26" s="113">
        <v>0.01</v>
      </c>
      <c r="K26" s="113" t="s">
        <v>1223</v>
      </c>
      <c r="L26" s="113" t="s">
        <v>831</v>
      </c>
      <c r="M26" s="149" t="s">
        <v>605</v>
      </c>
      <c r="N26" s="202">
        <f>VLOOKUP($A26,[3]futuresATR!$A$2:$F$80,2)</f>
        <v>126.43</v>
      </c>
      <c r="O26" s="156">
        <f t="shared" si="5"/>
        <v>179557.15030000001</v>
      </c>
      <c r="P26" s="203">
        <f>VLOOKUP($A26,[3]futuresATR!$A$2:$F$80,3)</f>
        <v>0.58421662050000001</v>
      </c>
      <c r="Q26" s="155">
        <f t="shared" si="11"/>
        <v>829.71028660030493</v>
      </c>
      <c r="R26" s="145">
        <f t="shared" si="6"/>
        <v>3</v>
      </c>
      <c r="S26" s="140">
        <f t="shared" si="1"/>
        <v>538671.45090000005</v>
      </c>
      <c r="T26" s="111">
        <f t="shared" si="7"/>
        <v>3</v>
      </c>
      <c r="U26" s="111">
        <f t="shared" si="8"/>
        <v>42</v>
      </c>
      <c r="V26" s="163">
        <f t="shared" si="9"/>
        <v>3</v>
      </c>
      <c r="W26" s="163">
        <f t="shared" si="10"/>
        <v>2489.1308598009145</v>
      </c>
      <c r="X26" s="113" t="s">
        <v>912</v>
      </c>
      <c r="Y26" s="113">
        <v>3</v>
      </c>
      <c r="Z26" s="113">
        <v>123.47</v>
      </c>
      <c r="AA26" s="113" t="s">
        <v>1150</v>
      </c>
      <c r="AB26" s="113" t="s">
        <v>915</v>
      </c>
      <c r="AC26" s="113">
        <v>123.83</v>
      </c>
      <c r="AD26" s="165">
        <v>1557</v>
      </c>
      <c r="AE26" s="165">
        <v>0</v>
      </c>
      <c r="AF26" s="169">
        <f t="shared" si="2"/>
        <v>-0.35999999999999943</v>
      </c>
      <c r="AG26" s="145">
        <f t="shared" si="3"/>
        <v>-1533.8267999999973</v>
      </c>
      <c r="AH26" s="142">
        <f t="shared" si="4"/>
        <v>-23.17320000000268</v>
      </c>
    </row>
    <row r="27" spans="1:34" ht="15.75" thickBot="1" x14ac:dyDescent="0.3">
      <c r="A27" s="5" t="s">
        <v>346</v>
      </c>
      <c r="B27" s="113" t="s">
        <v>347</v>
      </c>
      <c r="C27" s="158" t="s">
        <v>346</v>
      </c>
      <c r="D27" s="113" t="s">
        <v>822</v>
      </c>
      <c r="E27" s="113" t="s">
        <v>791</v>
      </c>
      <c r="F27" s="113" t="s">
        <v>832</v>
      </c>
      <c r="G27" s="113" t="s">
        <v>465</v>
      </c>
      <c r="H27">
        <f>VLOOKUP(G27,MARGIN!$E$1:$F$9,2)</f>
        <v>0.70412122150949508</v>
      </c>
      <c r="I27" s="148">
        <v>1250</v>
      </c>
      <c r="J27" s="113">
        <v>0.01</v>
      </c>
      <c r="K27" s="113" t="s">
        <v>1223</v>
      </c>
      <c r="L27" s="113" t="s">
        <v>833</v>
      </c>
      <c r="M27" s="149" t="s">
        <v>462</v>
      </c>
      <c r="N27" s="202">
        <f>VLOOKUP($A27,[3]futuresATR!$A$2:$F$80,2)</f>
        <v>99.5</v>
      </c>
      <c r="O27" s="156">
        <f t="shared" si="5"/>
        <v>176638.61874999999</v>
      </c>
      <c r="P27" s="203">
        <f>VLOOKUP($A27,[3]futuresATR!$A$2:$F$80,3)</f>
        <v>2.7E-2</v>
      </c>
      <c r="Q27" s="155">
        <f t="shared" si="11"/>
        <v>47.932087500000002</v>
      </c>
      <c r="R27" s="145">
        <f t="shared" si="6"/>
        <v>44</v>
      </c>
      <c r="S27" s="140">
        <f t="shared" si="1"/>
        <v>7772099.2249999996</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887.63125000045397</v>
      </c>
      <c r="AH27" s="142">
        <f t="shared" si="4"/>
        <v>-13.368749999546026</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VLOOKUP($A28,[3]futuresATR!$A$2:$F$80,2)</f>
        <v>121.7109375</v>
      </c>
      <c r="O28" s="156">
        <f t="shared" si="5"/>
        <v>121710.9375</v>
      </c>
      <c r="P28" s="203">
        <f>VLOOKUP($A28,[3]futuresATR!$A$2:$F$80,3)</f>
        <v>0.29668143499999999</v>
      </c>
      <c r="Q28" s="155">
        <f t="shared" si="11"/>
        <v>296.68143499999996</v>
      </c>
      <c r="R28" s="145">
        <f t="shared" si="6"/>
        <v>7</v>
      </c>
      <c r="S28" s="140">
        <f t="shared" si="1"/>
        <v>851976.5625</v>
      </c>
      <c r="T28" s="111">
        <f t="shared" si="7"/>
        <v>7</v>
      </c>
      <c r="U28" s="111">
        <f t="shared" si="8"/>
        <v>98</v>
      </c>
      <c r="V28" s="163">
        <f t="shared" si="9"/>
        <v>7</v>
      </c>
      <c r="W28" s="163">
        <f t="shared" si="10"/>
        <v>2076.7700449999998</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VLOOKUP($A29,[3]futuresATR!$A$2:$F$80,2)</f>
        <v>1298.4000000000001</v>
      </c>
      <c r="O29" s="156">
        <f t="shared" si="5"/>
        <v>129840.00000000001</v>
      </c>
      <c r="P29" s="203">
        <f>VLOOKUP($A29,[3]futuresATR!$A$2:$F$80,3)</f>
        <v>16.815891486000002</v>
      </c>
      <c r="Q29" s="155">
        <f t="shared" si="11"/>
        <v>1681.5891486000003</v>
      </c>
      <c r="R29" s="145">
        <f t="shared" si="6"/>
        <v>1</v>
      </c>
      <c r="S29" s="140">
        <f t="shared" si="1"/>
        <v>129840.00000000001</v>
      </c>
      <c r="T29" s="111">
        <f t="shared" si="7"/>
        <v>1</v>
      </c>
      <c r="U29" s="111">
        <f t="shared" si="8"/>
        <v>14</v>
      </c>
      <c r="V29" s="163">
        <f t="shared" si="9"/>
        <v>1</v>
      </c>
      <c r="W29" s="163">
        <f t="shared" si="10"/>
        <v>1681.5891486000003</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VLOOKUP($A30,[3]futuresATR!$A$2:$F$80,2)</f>
        <v>8233</v>
      </c>
      <c r="O30" s="156">
        <f t="shared" si="5"/>
        <v>52979.407979407981</v>
      </c>
      <c r="P30" s="203">
        <f>VLOOKUP($A30,[3]futuresATR!$A$2:$F$80,3)</f>
        <v>167.30078740100001</v>
      </c>
      <c r="Q30" s="155">
        <f t="shared" si="11"/>
        <v>1076.5816435070788</v>
      </c>
      <c r="R30" s="145">
        <f t="shared" si="6"/>
        <v>2</v>
      </c>
      <c r="S30" s="140">
        <f t="shared" si="1"/>
        <v>105958.81595881596</v>
      </c>
      <c r="T30" s="111">
        <f t="shared" si="7"/>
        <v>2</v>
      </c>
      <c r="U30" s="111">
        <f t="shared" si="8"/>
        <v>28</v>
      </c>
      <c r="V30" s="163">
        <f t="shared" si="9"/>
        <v>2</v>
      </c>
      <c r="W30" s="163">
        <f t="shared" si="10"/>
        <v>2153.1632870141575</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VLOOKUP($A31,[3]futuresATR!$A$2:$F$80,2)</f>
        <v>204.8</v>
      </c>
      <c r="O31" s="156">
        <f t="shared" si="5"/>
        <v>51200</v>
      </c>
      <c r="P31" s="203">
        <f>VLOOKUP($A31,[3]futuresATR!$A$2:$F$80,3)</f>
        <v>4.1825000000000001</v>
      </c>
      <c r="Q31" s="155">
        <f t="shared" si="11"/>
        <v>1045.625</v>
      </c>
      <c r="R31" s="145">
        <f t="shared" si="6"/>
        <v>2</v>
      </c>
      <c r="S31" s="140">
        <f t="shared" si="1"/>
        <v>102400</v>
      </c>
      <c r="T31" s="111">
        <f t="shared" si="7"/>
        <v>2</v>
      </c>
      <c r="U31" s="111">
        <f t="shared" si="8"/>
        <v>28</v>
      </c>
      <c r="V31" s="163">
        <f t="shared" si="9"/>
        <v>2</v>
      </c>
      <c r="W31" s="163">
        <f t="shared" si="10"/>
        <v>2091.25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VLOOKUP($A32,[3]futuresATR!$A$2:$F$80,2)</f>
        <v>19871</v>
      </c>
      <c r="O32" s="156">
        <f t="shared" si="5"/>
        <v>127870.01287001287</v>
      </c>
      <c r="P32" s="203">
        <f>VLOOKUP($A32,[3]futuresATR!$A$2:$F$80,3)</f>
        <v>327.94621842700002</v>
      </c>
      <c r="Q32" s="155">
        <f t="shared" si="11"/>
        <v>2110.3360259137708</v>
      </c>
      <c r="R32" s="145">
        <f t="shared" si="6"/>
        <v>1</v>
      </c>
      <c r="S32" s="140">
        <f t="shared" si="1"/>
        <v>127870.01287001287</v>
      </c>
      <c r="T32" s="111">
        <f t="shared" si="7"/>
        <v>1</v>
      </c>
      <c r="U32" s="111">
        <f t="shared" si="8"/>
        <v>14</v>
      </c>
      <c r="V32" s="163">
        <f t="shared" si="9"/>
        <v>1</v>
      </c>
      <c r="W32" s="163">
        <f t="shared" si="10"/>
        <v>2110.3360259137708</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VLOOKUP($A33,[3]futuresATR!$A$2:$F$80,2)</f>
        <v>1.4229000000000001</v>
      </c>
      <c r="O33" s="156">
        <f t="shared" si="5"/>
        <v>59761.8</v>
      </c>
      <c r="P33" s="203">
        <f>VLOOKUP($A33,[3]futuresATR!$A$2:$F$80,3)</f>
        <v>3.5880000000000002E-2</v>
      </c>
      <c r="Q33" s="155">
        <f t="shared" si="11"/>
        <v>1506.96</v>
      </c>
      <c r="R33" s="145">
        <f t="shared" si="6"/>
        <v>1</v>
      </c>
      <c r="S33" s="140">
        <f t="shared" si="1"/>
        <v>59761.8</v>
      </c>
      <c r="T33" s="111">
        <f t="shared" si="7"/>
        <v>1</v>
      </c>
      <c r="U33" s="111">
        <f t="shared" si="8"/>
        <v>14</v>
      </c>
      <c r="V33" s="163">
        <f t="shared" si="9"/>
        <v>1</v>
      </c>
      <c r="W33" s="163">
        <f t="shared" si="10"/>
        <v>1506.96</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VLOOKUP($A34,[3]futuresATR!$A$2:$F$80,2)</f>
        <v>0.96194999999999997</v>
      </c>
      <c r="O34" s="176">
        <f>N34*I34/H34/100</f>
        <v>120243.75</v>
      </c>
      <c r="P34" s="203">
        <f>VLOOKUP($A34,[3]futuresATR!$A$2:$F$80,3)</f>
        <v>9.4940570000000002E-3</v>
      </c>
      <c r="Q34" s="162">
        <f>P34*I34/H34/100</f>
        <v>1186.7571250000001</v>
      </c>
      <c r="R34" s="145">
        <f t="shared" si="6"/>
        <v>2</v>
      </c>
      <c r="S34" s="140">
        <f t="shared" ref="S34:S65" si="12">R34*O34</f>
        <v>240487.5</v>
      </c>
      <c r="T34" s="111">
        <f t="shared" si="7"/>
        <v>2</v>
      </c>
      <c r="U34" s="111">
        <f t="shared" si="8"/>
        <v>28</v>
      </c>
      <c r="V34" s="163">
        <f t="shared" si="9"/>
        <v>2</v>
      </c>
      <c r="W34" s="163">
        <f t="shared" si="10"/>
        <v>2373.5142500000002</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VLOOKUP($A35,[3]futuresATR!$A$2:$F$80,2)</f>
        <v>141.44999999999999</v>
      </c>
      <c r="O35" s="156">
        <f t="shared" si="5"/>
        <v>53043.749999999993</v>
      </c>
      <c r="P35" s="203">
        <f>VLOOKUP($A35,[3]futuresATR!$A$2:$F$80,3)</f>
        <v>4.0464877699999997</v>
      </c>
      <c r="Q35" s="155">
        <f t="shared" ref="Q35:Q51" si="14">P35*I35/H35</f>
        <v>1517.4329137499999</v>
      </c>
      <c r="R35" s="145">
        <f t="shared" si="6"/>
        <v>1</v>
      </c>
      <c r="S35" s="140">
        <f t="shared" si="12"/>
        <v>53043.749999999993</v>
      </c>
      <c r="T35" s="111">
        <f t="shared" si="7"/>
        <v>1</v>
      </c>
      <c r="U35" s="111">
        <f t="shared" si="8"/>
        <v>14</v>
      </c>
      <c r="V35" s="163">
        <f t="shared" si="9"/>
        <v>1</v>
      </c>
      <c r="W35" s="163">
        <f t="shared" si="10"/>
        <v>1517.4329137499999</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VLOOKUP($A36,[3]futuresATR!$A$2:$F$80,2)</f>
        <v>468.5</v>
      </c>
      <c r="O36" s="156">
        <f t="shared" si="5"/>
        <v>23425</v>
      </c>
      <c r="P36" s="203">
        <f>VLOOKUP($A36,[3]futuresATR!$A$2:$F$80,3)</f>
        <v>11.6416598245</v>
      </c>
      <c r="Q36" s="155">
        <f t="shared" si="14"/>
        <v>582.082991225</v>
      </c>
      <c r="R36" s="145">
        <f t="shared" si="6"/>
        <v>4</v>
      </c>
      <c r="S36" s="140">
        <f t="shared" si="12"/>
        <v>93700</v>
      </c>
      <c r="T36" s="111">
        <f t="shared" si="7"/>
        <v>4</v>
      </c>
      <c r="U36" s="111">
        <f t="shared" si="8"/>
        <v>56</v>
      </c>
      <c r="V36" s="163">
        <f t="shared" si="9"/>
        <v>4</v>
      </c>
      <c r="W36" s="163">
        <f t="shared" si="10"/>
        <v>2328.3319649</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VLOOKUP($A37,[3]futuresATR!$A$2:$F$80,2)</f>
        <v>301.8</v>
      </c>
      <c r="O37" s="156">
        <f t="shared" si="5"/>
        <v>33198</v>
      </c>
      <c r="P37" s="203">
        <f>VLOOKUP($A37,[3]futuresATR!$A$2:$F$80,3)</f>
        <v>7.1749999999999998</v>
      </c>
      <c r="Q37" s="155">
        <f t="shared" si="14"/>
        <v>789.25</v>
      </c>
      <c r="R37" s="145">
        <f t="shared" si="6"/>
        <v>3</v>
      </c>
      <c r="S37" s="140">
        <f t="shared" si="12"/>
        <v>99594</v>
      </c>
      <c r="T37" s="111">
        <f t="shared" si="7"/>
        <v>3</v>
      </c>
      <c r="U37" s="111">
        <f t="shared" si="8"/>
        <v>42</v>
      </c>
      <c r="V37" s="163">
        <f t="shared" si="9"/>
        <v>3</v>
      </c>
      <c r="W37" s="163">
        <f t="shared" si="10"/>
        <v>2367.75</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VLOOKUP($A38,[3]futuresATR!$A$2:$F$80,2)</f>
        <v>113.35</v>
      </c>
      <c r="O38" s="156">
        <f t="shared" si="5"/>
        <v>45340</v>
      </c>
      <c r="P38" s="203">
        <f>VLOOKUP($A38,[3]futuresATR!$A$2:$F$80,3)</f>
        <v>2.1062500000000002</v>
      </c>
      <c r="Q38" s="155">
        <f t="shared" si="14"/>
        <v>842.50000000000011</v>
      </c>
      <c r="R38" s="145">
        <f t="shared" si="6"/>
        <v>2</v>
      </c>
      <c r="S38" s="140">
        <f t="shared" si="12"/>
        <v>90680</v>
      </c>
      <c r="T38" s="111">
        <f t="shared" si="7"/>
        <v>2</v>
      </c>
      <c r="U38" s="111">
        <f t="shared" si="8"/>
        <v>28</v>
      </c>
      <c r="V38" s="163">
        <f t="shared" si="9"/>
        <v>2</v>
      </c>
      <c r="W38" s="163">
        <f t="shared" si="10"/>
        <v>1685.0000000000002</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VLOOKUP($A39,[3]futuresATR!$A$2:$F$80,2)</f>
        <v>48.9</v>
      </c>
      <c r="O39" s="156">
        <f t="shared" si="5"/>
        <v>48900</v>
      </c>
      <c r="P39" s="203">
        <f>VLOOKUP($A39,[3]futuresATR!$A$2:$F$80,3)</f>
        <v>1.17</v>
      </c>
      <c r="Q39" s="155">
        <f t="shared" si="14"/>
        <v>1170</v>
      </c>
      <c r="R39" s="145">
        <f t="shared" si="6"/>
        <v>2</v>
      </c>
      <c r="S39" s="140">
        <f t="shared" si="12"/>
        <v>97800</v>
      </c>
      <c r="T39" s="111">
        <f t="shared" si="7"/>
        <v>2</v>
      </c>
      <c r="U39" s="111">
        <f t="shared" si="8"/>
        <v>28</v>
      </c>
      <c r="V39" s="163">
        <f t="shared" si="9"/>
        <v>2</v>
      </c>
      <c r="W39" s="163">
        <f t="shared" si="10"/>
        <v>2340</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VLOOKUP($A40,[3]futuresATR!$A$2:$F$80,2)</f>
        <v>426.5</v>
      </c>
      <c r="O40" s="156">
        <f t="shared" si="5"/>
        <v>42650</v>
      </c>
      <c r="P40" s="203">
        <f>VLOOKUP($A40,[3]futuresATR!$A$2:$F$80,3)</f>
        <v>11.673034103999999</v>
      </c>
      <c r="Q40" s="155">
        <f t="shared" si="14"/>
        <v>1167.3034103999998</v>
      </c>
      <c r="R40" s="145">
        <f t="shared" si="6"/>
        <v>2</v>
      </c>
      <c r="S40" s="140">
        <f t="shared" si="12"/>
        <v>85300</v>
      </c>
      <c r="T40" s="111">
        <f t="shared" si="7"/>
        <v>2</v>
      </c>
      <c r="U40" s="111">
        <f t="shared" si="8"/>
        <v>28</v>
      </c>
      <c r="V40" s="163">
        <f t="shared" si="9"/>
        <v>2</v>
      </c>
      <c r="W40" s="163">
        <f t="shared" si="10"/>
        <v>2334.6068207999997</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VLOOKUP($A41,[3]futuresATR!$A$2:$F$80,2)</f>
        <v>89.5</v>
      </c>
      <c r="O41" s="156">
        <f t="shared" si="5"/>
        <v>35800</v>
      </c>
      <c r="P41" s="203">
        <f>VLOOKUP($A41,[3]futuresATR!$A$2:$F$80,3)</f>
        <v>1.3991284829999999</v>
      </c>
      <c r="Q41" s="155">
        <f t="shared" si="14"/>
        <v>559.65139319999992</v>
      </c>
      <c r="R41" s="145">
        <f t="shared" si="6"/>
        <v>4</v>
      </c>
      <c r="S41" s="140">
        <f t="shared" si="12"/>
        <v>143200</v>
      </c>
      <c r="T41" s="111">
        <f t="shared" si="7"/>
        <v>4</v>
      </c>
      <c r="U41" s="111">
        <f t="shared" si="8"/>
        <v>56</v>
      </c>
      <c r="V41" s="163">
        <f t="shared" si="9"/>
        <v>4</v>
      </c>
      <c r="W41" s="163">
        <f t="shared" si="10"/>
        <v>2238.6055727999997</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VLOOKUP($A42,[3]futuresATR!$A$2:$F$80,2)</f>
        <v>1648</v>
      </c>
      <c r="O42" s="156">
        <f t="shared" si="5"/>
        <v>16480</v>
      </c>
      <c r="P42" s="203">
        <f>VLOOKUP($A42,[3]futuresATR!$A$2:$F$80,3)</f>
        <v>29.309435133000001</v>
      </c>
      <c r="Q42" s="155">
        <f>P42*I42/H42</f>
        <v>293.09435132999999</v>
      </c>
      <c r="R42" s="145">
        <f t="shared" si="6"/>
        <v>7</v>
      </c>
      <c r="S42" s="140">
        <f t="shared" si="12"/>
        <v>115360</v>
      </c>
      <c r="T42" s="111">
        <f t="shared" si="7"/>
        <v>7</v>
      </c>
      <c r="U42" s="111">
        <f t="shared" si="8"/>
        <v>98</v>
      </c>
      <c r="V42" s="163">
        <f>IF(ROUND(T42*Q42/$R$1,0)&lt;1,0,T42)</f>
        <v>7</v>
      </c>
      <c r="W42" s="163">
        <f t="shared" si="10"/>
        <v>2051.6604593100001</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VLOOKUP($A43,[3]futuresATR!$A$2:$F$80,2)</f>
        <v>532.20000000000005</v>
      </c>
      <c r="O43" s="156">
        <f t="shared" si="5"/>
        <v>26610.000000000004</v>
      </c>
      <c r="P43" s="203">
        <f>VLOOKUP($A43,[3]futuresATR!$A$2:$F$80,3)</f>
        <v>11.54</v>
      </c>
      <c r="Q43" s="155">
        <f t="shared" si="14"/>
        <v>577</v>
      </c>
      <c r="R43" s="145">
        <f t="shared" si="6"/>
        <v>4</v>
      </c>
      <c r="S43" s="140">
        <f t="shared" si="12"/>
        <v>106440.00000000001</v>
      </c>
      <c r="T43" s="111">
        <f t="shared" si="7"/>
        <v>4</v>
      </c>
      <c r="U43" s="111">
        <f t="shared" si="8"/>
        <v>56</v>
      </c>
      <c r="V43" s="163">
        <f t="shared" si="9"/>
        <v>4</v>
      </c>
      <c r="W43" s="163">
        <f t="shared" si="10"/>
        <v>2308</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VLOOKUP($A44,[3]futuresATR!$A$2:$F$80,2)</f>
        <v>799.7</v>
      </c>
      <c r="O44" s="156">
        <f t="shared" si="5"/>
        <v>39985</v>
      </c>
      <c r="P44" s="203">
        <f>VLOOKUP($A44,[3]futuresATR!$A$2:$F$80,3)</f>
        <v>11.721290044</v>
      </c>
      <c r="Q44" s="155">
        <f t="shared" si="14"/>
        <v>586.06450219999999</v>
      </c>
      <c r="R44" s="145">
        <f t="shared" si="6"/>
        <v>4</v>
      </c>
      <c r="S44" s="140">
        <f t="shared" si="12"/>
        <v>159940</v>
      </c>
      <c r="T44" s="111">
        <f t="shared" si="7"/>
        <v>4</v>
      </c>
      <c r="U44" s="111">
        <f t="shared" si="8"/>
        <v>56</v>
      </c>
      <c r="V44" s="163">
        <f t="shared" si="9"/>
        <v>4</v>
      </c>
      <c r="W44" s="163">
        <f t="shared" si="10"/>
        <v>2344.2580088</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0.89094003082652518</v>
      </c>
      <c r="I45">
        <v>10</v>
      </c>
      <c r="J45">
        <v>0.1</v>
      </c>
      <c r="K45" t="s">
        <v>299</v>
      </c>
      <c r="M45" s="134" t="s">
        <v>629</v>
      </c>
      <c r="N45" s="202">
        <f>VLOOKUP($A45,[3]futuresATR!$A$2:$F$80,2)</f>
        <v>8214.7000000000007</v>
      </c>
      <c r="O45" s="156">
        <f t="shared" si="5"/>
        <v>92202.614269999991</v>
      </c>
      <c r="P45" s="203">
        <f>VLOOKUP($A45,[3]futuresATR!$A$2:$F$80,3)</f>
        <v>160.72</v>
      </c>
      <c r="Q45" s="155">
        <f t="shared" si="14"/>
        <v>1803.9373519999999</v>
      </c>
      <c r="R45" s="145">
        <f t="shared" si="6"/>
        <v>1</v>
      </c>
      <c r="S45" s="140">
        <f t="shared" si="12"/>
        <v>92202.614269999991</v>
      </c>
      <c r="T45" s="111">
        <f t="shared" si="7"/>
        <v>1</v>
      </c>
      <c r="U45" s="111">
        <f t="shared" si="8"/>
        <v>14</v>
      </c>
      <c r="V45" s="163">
        <f t="shared" si="9"/>
        <v>1</v>
      </c>
      <c r="W45" s="163">
        <f t="shared" si="10"/>
        <v>1803.9373519999999</v>
      </c>
      <c r="X45" t="s">
        <v>911</v>
      </c>
      <c r="Y45">
        <v>2</v>
      </c>
      <c r="Z45">
        <v>8908.6</v>
      </c>
      <c r="AA45" s="138">
        <v>0</v>
      </c>
      <c r="AB45" t="s">
        <v>915</v>
      </c>
      <c r="AC45">
        <v>8979</v>
      </c>
      <c r="AD45" s="109">
        <v>-1569</v>
      </c>
      <c r="AE45" s="109">
        <v>0</v>
      </c>
      <c r="AF45" s="169">
        <f t="shared" si="2"/>
        <v>-70.399999999999636</v>
      </c>
      <c r="AG45" s="145">
        <f t="shared" si="13"/>
        <v>-1580.3532799999916</v>
      </c>
      <c r="AH45" s="142">
        <f t="shared" si="4"/>
        <v>11.353279999991628</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VLOOKUP($A46,[3]futuresATR!$A$2:$F$80,2)</f>
        <v>5.2330000000000002E-2</v>
      </c>
      <c r="O46" s="156">
        <f t="shared" si="5"/>
        <v>26165</v>
      </c>
      <c r="P46" s="203">
        <f>VLOOKUP($A46,[3]futuresATR!$A$2:$F$80,3)</f>
        <v>6.0962400000000002E-4</v>
      </c>
      <c r="Q46" s="155">
        <f t="shared" si="14"/>
        <v>304.81200000000001</v>
      </c>
      <c r="R46" s="145">
        <f t="shared" si="6"/>
        <v>7</v>
      </c>
      <c r="S46" s="140">
        <f t="shared" si="12"/>
        <v>183155</v>
      </c>
      <c r="T46" s="111">
        <f t="shared" si="7"/>
        <v>7</v>
      </c>
      <c r="U46" s="111">
        <f t="shared" si="8"/>
        <v>98</v>
      </c>
      <c r="V46" s="163">
        <f t="shared" si="9"/>
        <v>7</v>
      </c>
      <c r="W46" s="163">
        <f t="shared" si="10"/>
        <v>2133.6840000000002</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VLOOKUP($A47,[3]futuresATR!$A$2:$F$80,2)</f>
        <v>538.75</v>
      </c>
      <c r="O47" s="156">
        <f t="shared" si="5"/>
        <v>26937.5</v>
      </c>
      <c r="P47" s="203">
        <f>VLOOKUP($A47,[3]futuresATR!$A$2:$F$80,3)</f>
        <v>9.3836324985000008</v>
      </c>
      <c r="Q47" s="155">
        <f t="shared" si="14"/>
        <v>469.18162492500005</v>
      </c>
      <c r="R47" s="145">
        <f t="shared" si="6"/>
        <v>4</v>
      </c>
      <c r="S47" s="140">
        <f t="shared" si="12"/>
        <v>107750</v>
      </c>
      <c r="T47" s="111">
        <f t="shared" si="7"/>
        <v>4</v>
      </c>
      <c r="U47" s="111">
        <f t="shared" si="8"/>
        <v>56</v>
      </c>
      <c r="V47" s="163">
        <f t="shared" si="9"/>
        <v>4</v>
      </c>
      <c r="W47" s="163">
        <f t="shared" si="10"/>
        <v>1876.7264997000002</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VLOOKUP($A48,[3]futuresATR!$A$2:$F$80,2)</f>
        <v>0.70099999999999996</v>
      </c>
      <c r="O48" s="156">
        <f t="shared" si="5"/>
        <v>70100</v>
      </c>
      <c r="P48" s="203">
        <f>VLOOKUP($A48,[3]futuresATR!$A$2:$F$80,3)</f>
        <v>7.7456805000000002E-3</v>
      </c>
      <c r="Q48" s="155">
        <f t="shared" si="14"/>
        <v>774.56804999999997</v>
      </c>
      <c r="R48" s="145">
        <f t="shared" si="6"/>
        <v>3</v>
      </c>
      <c r="S48" s="140">
        <f t="shared" si="12"/>
        <v>210300</v>
      </c>
      <c r="T48" s="111">
        <f t="shared" si="7"/>
        <v>3</v>
      </c>
      <c r="U48" s="111">
        <f t="shared" si="8"/>
        <v>42</v>
      </c>
      <c r="V48" s="163">
        <f t="shared" si="9"/>
        <v>3</v>
      </c>
      <c r="W48" s="163">
        <f t="shared" si="10"/>
        <v>2323.70415</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VLOOKUP($A49,[3]futuresATR!$A$2:$F$80,2)</f>
        <v>2.6520000000000001</v>
      </c>
      <c r="O49" s="156">
        <f t="shared" si="5"/>
        <v>26520</v>
      </c>
      <c r="P49" s="203">
        <f>VLOOKUP($A49,[3]futuresATR!$A$2:$F$80,3)</f>
        <v>8.0221984999999996E-2</v>
      </c>
      <c r="Q49" s="155">
        <f t="shared" si="14"/>
        <v>802.21984999999995</v>
      </c>
      <c r="R49" s="145">
        <f t="shared" si="6"/>
        <v>3</v>
      </c>
      <c r="S49" s="140">
        <f t="shared" si="12"/>
        <v>79560</v>
      </c>
      <c r="T49" s="111">
        <f t="shared" si="7"/>
        <v>3</v>
      </c>
      <c r="U49" s="111">
        <f t="shared" si="8"/>
        <v>42</v>
      </c>
      <c r="V49" s="163">
        <f t="shared" si="9"/>
        <v>3</v>
      </c>
      <c r="W49" s="163">
        <f t="shared" si="10"/>
        <v>2406.6595499999999</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104.244</v>
      </c>
      <c r="I50" s="148">
        <f>500</f>
        <v>500</v>
      </c>
      <c r="J50" s="113">
        <v>5</v>
      </c>
      <c r="K50" s="113" t="s">
        <v>299</v>
      </c>
      <c r="L50" s="113" t="s">
        <v>382</v>
      </c>
      <c r="M50" s="149" t="s">
        <v>703</v>
      </c>
      <c r="N50" s="202">
        <f>VLOOKUP($A50,[3]futuresATR!$A$2:$F$80,2)</f>
        <v>15565</v>
      </c>
      <c r="O50" s="156">
        <f t="shared" si="5"/>
        <v>74656.574958750629</v>
      </c>
      <c r="P50" s="203">
        <f>VLOOKUP($A50,[3]futuresATR!$A$2:$F$80,3)</f>
        <v>331.27017849700002</v>
      </c>
      <c r="Q50" s="155">
        <f t="shared" si="14"/>
        <v>1588.9172446231919</v>
      </c>
      <c r="R50" s="145">
        <f t="shared" si="6"/>
        <v>1</v>
      </c>
      <c r="S50" s="140">
        <f t="shared" si="12"/>
        <v>74656.574958750629</v>
      </c>
      <c r="T50" s="111">
        <f t="shared" si="7"/>
        <v>1</v>
      </c>
      <c r="U50" s="111">
        <f t="shared" si="8"/>
        <v>14</v>
      </c>
      <c r="V50" s="163">
        <f t="shared" si="9"/>
        <v>1</v>
      </c>
      <c r="W50" s="163">
        <f t="shared" si="10"/>
        <v>1588.9172446231919</v>
      </c>
      <c r="X50" s="161" t="s">
        <v>912</v>
      </c>
      <c r="Y50" s="113">
        <v>2</v>
      </c>
      <c r="Z50" s="113">
        <v>16645</v>
      </c>
      <c r="AA50" s="165">
        <v>35</v>
      </c>
      <c r="AB50" s="164">
        <v>2.0999999999999999E-3</v>
      </c>
      <c r="AC50" s="113">
        <v>16680</v>
      </c>
      <c r="AD50" s="165">
        <v>350</v>
      </c>
      <c r="AE50" s="165">
        <v>0</v>
      </c>
      <c r="AF50" s="169">
        <f t="shared" si="2"/>
        <v>-35</v>
      </c>
      <c r="AG50" s="145">
        <f t="shared" si="13"/>
        <v>-335.75073865162506</v>
      </c>
      <c r="AH50" s="142">
        <f t="shared" si="4"/>
        <v>-14.249261348374944</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VLOOKUP($A51,[3]futuresATR!$A$2:$F$80,2)</f>
        <v>4416.75</v>
      </c>
      <c r="O51" s="156">
        <f t="shared" si="5"/>
        <v>88335</v>
      </c>
      <c r="P51" s="203">
        <f>VLOOKUP($A51,[3]futuresATR!$A$2:$F$80,3)</f>
        <v>43.524738683499997</v>
      </c>
      <c r="Q51" s="155">
        <f t="shared" si="14"/>
        <v>870.49477366999997</v>
      </c>
      <c r="R51" s="145">
        <f t="shared" si="6"/>
        <v>2</v>
      </c>
      <c r="S51" s="140">
        <f t="shared" si="12"/>
        <v>176670</v>
      </c>
      <c r="T51" s="111">
        <f t="shared" si="7"/>
        <v>2</v>
      </c>
      <c r="U51" s="111">
        <f t="shared" si="8"/>
        <v>28</v>
      </c>
      <c r="V51" s="163">
        <f t="shared" si="9"/>
        <v>2</v>
      </c>
      <c r="W51" s="163">
        <f t="shared" si="10"/>
        <v>1740.9895473399999</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VLOOKUP($A52,[3]futuresATR!$A$2:$F$80,2)</f>
        <v>204.5</v>
      </c>
      <c r="O52" s="156">
        <f t="shared" si="5"/>
        <v>10225</v>
      </c>
      <c r="P52" s="203">
        <f>VLOOKUP($A52,[3]futuresATR!$A$2:$F$80,3)</f>
        <v>5.0374999999999996</v>
      </c>
      <c r="Q52" s="177">
        <f>P52*I52/H52</f>
        <v>251.87499999999997</v>
      </c>
      <c r="R52" s="145">
        <f t="shared" si="6"/>
        <v>8</v>
      </c>
      <c r="S52" s="140">
        <f t="shared" si="12"/>
        <v>81800</v>
      </c>
      <c r="T52" s="111">
        <f t="shared" si="7"/>
        <v>8</v>
      </c>
      <c r="U52" s="111">
        <f t="shared" si="8"/>
        <v>112</v>
      </c>
      <c r="V52" s="163">
        <f t="shared" si="9"/>
        <v>8</v>
      </c>
      <c r="W52" s="163">
        <f t="shared" si="10"/>
        <v>2014.9999999999998</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VLOOKUP($A53,[3]futuresATR!$A$2:$F$80,2)</f>
        <v>166.05</v>
      </c>
      <c r="O53" s="156">
        <f t="shared" si="5"/>
        <v>24907.5</v>
      </c>
      <c r="P53" s="203">
        <f>VLOOKUP($A53,[3]futuresATR!$A$2:$F$80,3)</f>
        <v>4.5</v>
      </c>
      <c r="Q53" s="155">
        <f t="shared" ref="Q53:Q61" si="15">P53*I53/H53</f>
        <v>675</v>
      </c>
      <c r="R53" s="145">
        <f t="shared" si="6"/>
        <v>3</v>
      </c>
      <c r="S53" s="140">
        <f t="shared" si="12"/>
        <v>74722.5</v>
      </c>
      <c r="T53" s="111">
        <f t="shared" si="7"/>
        <v>3</v>
      </c>
      <c r="U53" s="111">
        <f t="shared" si="8"/>
        <v>42</v>
      </c>
      <c r="V53" s="163">
        <f t="shared" si="9"/>
        <v>3</v>
      </c>
      <c r="W53" s="163">
        <f t="shared" si="10"/>
        <v>2025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VLOOKUP($A54,[3]futuresATR!$A$2:$F$80,2)</f>
        <v>534.95000000000005</v>
      </c>
      <c r="O54" s="156">
        <f t="shared" si="5"/>
        <v>53495.000000000007</v>
      </c>
      <c r="P54" s="203">
        <f>VLOOKUP($A54,[3]futuresATR!$A$2:$F$80,3)</f>
        <v>15.837144948500001</v>
      </c>
      <c r="Q54" s="155">
        <f t="shared" si="15"/>
        <v>1583.7144948500002</v>
      </c>
      <c r="R54" s="145">
        <f t="shared" si="6"/>
        <v>1</v>
      </c>
      <c r="S54" s="140">
        <f t="shared" si="12"/>
        <v>53495.000000000007</v>
      </c>
      <c r="T54" s="111">
        <f t="shared" si="7"/>
        <v>1</v>
      </c>
      <c r="U54" s="111">
        <f t="shared" si="8"/>
        <v>14</v>
      </c>
      <c r="V54" s="163">
        <f t="shared" si="9"/>
        <v>1</v>
      </c>
      <c r="W54" s="163">
        <f t="shared" si="10"/>
        <v>1583.7144948500002</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VLOOKUP($A55,[3]futuresATR!$A$2:$F$80,2)</f>
        <v>978.3</v>
      </c>
      <c r="O55" s="156">
        <f t="shared" si="5"/>
        <v>48915</v>
      </c>
      <c r="P55" s="203">
        <f>VLOOKUP($A55,[3]futuresATR!$A$2:$F$80,3)</f>
        <v>19.36</v>
      </c>
      <c r="Q55" s="155">
        <f t="shared" si="15"/>
        <v>968</v>
      </c>
      <c r="R55" s="145">
        <f t="shared" si="6"/>
        <v>2</v>
      </c>
      <c r="S55" s="140">
        <f t="shared" si="12"/>
        <v>97830</v>
      </c>
      <c r="T55" s="111">
        <f t="shared" si="7"/>
        <v>2</v>
      </c>
      <c r="U55" s="111">
        <f t="shared" si="8"/>
        <v>28</v>
      </c>
      <c r="V55" s="163">
        <f t="shared" si="9"/>
        <v>2</v>
      </c>
      <c r="W55" s="163">
        <f t="shared" si="10"/>
        <v>1936</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VLOOKUP($A56,[3]futuresATR!$A$2:$F$80,2)</f>
        <v>1.4784999999999999</v>
      </c>
      <c r="O56" s="156">
        <f t="shared" si="5"/>
        <v>62097</v>
      </c>
      <c r="P56" s="203">
        <f>VLOOKUP($A56,[3]futuresATR!$A$2:$F$80,3)</f>
        <v>4.2715606000000003E-2</v>
      </c>
      <c r="Q56" s="155">
        <f t="shared" si="15"/>
        <v>1794.0554520000001</v>
      </c>
      <c r="R56" s="145">
        <f t="shared" si="6"/>
        <v>1</v>
      </c>
      <c r="S56" s="140">
        <f t="shared" si="12"/>
        <v>62097</v>
      </c>
      <c r="T56" s="111">
        <f t="shared" si="7"/>
        <v>1</v>
      </c>
      <c r="U56" s="111">
        <f t="shared" si="8"/>
        <v>14</v>
      </c>
      <c r="V56" s="163">
        <f t="shared" si="9"/>
        <v>1</v>
      </c>
      <c r="W56" s="163">
        <f t="shared" si="10"/>
        <v>1794.0554520000001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VLOOKUP($A57,[3]futuresATR!$A$2:$F$80,2)</f>
        <v>11.585000000000001</v>
      </c>
      <c r="O57" s="156">
        <f t="shared" si="5"/>
        <v>23170</v>
      </c>
      <c r="P57" s="203">
        <f>VLOOKUP($A57,[3]futuresATR!$A$2:$F$80,3)</f>
        <v>0.28755360349999998</v>
      </c>
      <c r="Q57" s="155">
        <f t="shared" si="15"/>
        <v>575.1072069999999</v>
      </c>
      <c r="R57" s="145">
        <f t="shared" si="6"/>
        <v>4</v>
      </c>
      <c r="S57" s="140">
        <f t="shared" si="12"/>
        <v>92680</v>
      </c>
      <c r="T57" s="111">
        <f t="shared" si="7"/>
        <v>4</v>
      </c>
      <c r="U57" s="111">
        <f t="shared" si="8"/>
        <v>56</v>
      </c>
      <c r="V57" s="163">
        <f t="shared" si="9"/>
        <v>4</v>
      </c>
      <c r="W57" s="163">
        <f t="shared" si="10"/>
        <v>2300.4288279999996</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1.2965100000000001</v>
      </c>
      <c r="I58" s="151">
        <v>20</v>
      </c>
      <c r="J58" s="113">
        <v>0.1</v>
      </c>
      <c r="K58" s="113" t="s">
        <v>302</v>
      </c>
      <c r="M58" s="149" t="s">
        <v>499</v>
      </c>
      <c r="N58" s="202">
        <f>VLOOKUP($A58,[3]futuresATR!$A$2:$F$80,2)</f>
        <v>515</v>
      </c>
      <c r="O58" s="156">
        <f t="shared" si="5"/>
        <v>7944.4045938712388</v>
      </c>
      <c r="P58" s="203">
        <f>VLOOKUP($A58,[3]futuresATR!$A$2:$F$80,3)</f>
        <v>8.7153094180000004</v>
      </c>
      <c r="Q58" s="155">
        <f t="shared" si="15"/>
        <v>134.44261005314269</v>
      </c>
      <c r="R58" s="145">
        <f t="shared" si="6"/>
        <v>16</v>
      </c>
      <c r="S58" s="140">
        <f t="shared" si="12"/>
        <v>127110.47350193982</v>
      </c>
      <c r="T58" s="111">
        <f t="shared" si="7"/>
        <v>15</v>
      </c>
      <c r="U58" s="111">
        <f t="shared" si="8"/>
        <v>210</v>
      </c>
      <c r="V58" s="163">
        <f t="shared" si="9"/>
        <v>15</v>
      </c>
      <c r="W58" s="163">
        <f t="shared" si="10"/>
        <v>2016.6391507971402</v>
      </c>
      <c r="X58" s="113" t="s">
        <v>911</v>
      </c>
      <c r="Y58" s="113">
        <v>28</v>
      </c>
      <c r="Z58" s="113">
        <v>516.20000000000005</v>
      </c>
      <c r="AA58" s="113" t="s">
        <v>1135</v>
      </c>
      <c r="AB58" s="164">
        <v>1.5E-3</v>
      </c>
      <c r="AC58" s="113">
        <v>517</v>
      </c>
      <c r="AD58" s="165">
        <v>-342</v>
      </c>
      <c r="AE58" s="165">
        <v>0</v>
      </c>
      <c r="AF58" s="169">
        <f t="shared" si="2"/>
        <v>-0.79999999999995453</v>
      </c>
      <c r="AG58" s="145">
        <f t="shared" si="13"/>
        <v>-345.54303476253523</v>
      </c>
      <c r="AH58" s="142">
        <f>ABS(AG58)-ABS(AD58)</f>
        <v>3.5430347625352283</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VLOOKUP($A59,[3]futuresATR!$A$2:$F$80,2)</f>
        <v>1119.25</v>
      </c>
      <c r="O59" s="156">
        <f t="shared" si="5"/>
        <v>55962.5</v>
      </c>
      <c r="P59" s="203">
        <f>VLOOKUP($A59,[3]futuresATR!$A$2:$F$80,3)</f>
        <v>27.582557397999999</v>
      </c>
      <c r="Q59" s="155">
        <f t="shared" si="15"/>
        <v>1379.1278699</v>
      </c>
      <c r="R59" s="145">
        <f t="shared" si="6"/>
        <v>2</v>
      </c>
      <c r="S59" s="140">
        <f t="shared" si="12"/>
        <v>111925</v>
      </c>
      <c r="T59" s="111">
        <f t="shared" si="7"/>
        <v>2</v>
      </c>
      <c r="U59" s="111">
        <f t="shared" si="8"/>
        <v>28</v>
      </c>
      <c r="V59" s="163">
        <f t="shared" si="9"/>
        <v>2</v>
      </c>
      <c r="W59" s="163">
        <f t="shared" si="10"/>
        <v>2758.2557397999999</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VLOOKUP($A60,[3]futuresATR!$A$2:$F$80,2)</f>
        <v>19.760000000000002</v>
      </c>
      <c r="O60" s="156">
        <f t="shared" si="5"/>
        <v>22131.200000000001</v>
      </c>
      <c r="P60" s="203">
        <f>VLOOKUP($A60,[3]futuresATR!$A$2:$F$80,3)</f>
        <v>0.55948929150000004</v>
      </c>
      <c r="Q60" s="155">
        <f t="shared" si="15"/>
        <v>626.62800648000007</v>
      </c>
      <c r="R60" s="145">
        <f t="shared" si="6"/>
        <v>3</v>
      </c>
      <c r="S60" s="140">
        <f t="shared" si="12"/>
        <v>66393.600000000006</v>
      </c>
      <c r="T60" s="111">
        <f t="shared" si="7"/>
        <v>3</v>
      </c>
      <c r="U60" s="111">
        <f t="shared" si="8"/>
        <v>42</v>
      </c>
      <c r="V60" s="163">
        <f t="shared" si="9"/>
        <v>3</v>
      </c>
      <c r="W60" s="163">
        <f t="shared" si="10"/>
        <v>1879.8840194400002</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VLOOKUP($A61,[3]futuresATR!$A$2:$F$80,2)</f>
        <v>1.0423</v>
      </c>
      <c r="O61" s="156">
        <f t="shared" si="5"/>
        <v>130287.5</v>
      </c>
      <c r="P61" s="203">
        <f>VLOOKUP($A61,[3]futuresATR!$A$2:$F$80,3)</f>
        <v>6.9047034999999996E-3</v>
      </c>
      <c r="Q61" s="155">
        <f t="shared" si="15"/>
        <v>863.08793749999995</v>
      </c>
      <c r="R61" s="145">
        <f t="shared" si="6"/>
        <v>2</v>
      </c>
      <c r="S61" s="140">
        <f t="shared" si="12"/>
        <v>260575</v>
      </c>
      <c r="T61" s="111">
        <f t="shared" si="7"/>
        <v>2</v>
      </c>
      <c r="U61" s="111">
        <f t="shared" si="8"/>
        <v>28</v>
      </c>
      <c r="V61" s="163">
        <f t="shared" si="9"/>
        <v>2</v>
      </c>
      <c r="W61" s="163">
        <f t="shared" si="10"/>
        <v>1726.1758749999999</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VLOOKUP($A62,[3]futuresATR!$A$2:$F$80,2)</f>
        <v>1760.7</v>
      </c>
      <c r="O62" s="176">
        <f>N62*I62/H62/100</f>
        <v>88035</v>
      </c>
      <c r="P62" s="203">
        <f>VLOOKUP($A62,[3]futuresATR!$A$2:$F$80,3)</f>
        <v>30.945</v>
      </c>
      <c r="Q62" s="162">
        <f>P62*I62/H62/100</f>
        <v>1547.25</v>
      </c>
      <c r="R62" s="145">
        <f t="shared" si="6"/>
        <v>1</v>
      </c>
      <c r="S62" s="140">
        <f t="shared" si="12"/>
        <v>88035</v>
      </c>
      <c r="T62" s="111">
        <f t="shared" si="7"/>
        <v>1</v>
      </c>
      <c r="U62" s="111">
        <f t="shared" si="8"/>
        <v>14</v>
      </c>
      <c r="V62" s="163">
        <f t="shared" si="9"/>
        <v>1</v>
      </c>
      <c r="W62" s="163">
        <f t="shared" si="10"/>
        <v>1547.25</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VLOOKUP($A63,[3]futuresATR!$A$2:$F$80,2)</f>
        <v>8154</v>
      </c>
      <c r="O63" s="156">
        <f t="shared" si="5"/>
        <v>16308</v>
      </c>
      <c r="P63" s="203">
        <f>VLOOKUP($A63,[3]futuresATR!$A$2:$F$80,3)</f>
        <v>93.547659397000004</v>
      </c>
      <c r="Q63" s="155">
        <f t="shared" ref="Q63:Q80" si="16">P63*I63/H63</f>
        <v>187.09531879400001</v>
      </c>
      <c r="R63" s="145">
        <f t="shared" si="6"/>
        <v>11</v>
      </c>
      <c r="S63" s="140">
        <f t="shared" si="12"/>
        <v>179388</v>
      </c>
      <c r="T63" s="111">
        <f t="shared" si="7"/>
        <v>11</v>
      </c>
      <c r="U63" s="111">
        <f t="shared" si="8"/>
        <v>154</v>
      </c>
      <c r="V63" s="163">
        <f t="shared" si="9"/>
        <v>11</v>
      </c>
      <c r="W63" s="163">
        <f t="shared" si="10"/>
        <v>2058.0485067340001</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104.244</v>
      </c>
      <c r="I64" s="113">
        <v>100000</v>
      </c>
      <c r="J64" s="113">
        <v>0.01</v>
      </c>
      <c r="K64" s="113" t="s">
        <v>1223</v>
      </c>
      <c r="L64" s="113"/>
      <c r="M64" s="149" t="s">
        <v>452</v>
      </c>
      <c r="N64" s="202">
        <f>VLOOKUP($A64,[3]futuresATR!$A$2:$F$80,2)</f>
        <v>152.66</v>
      </c>
      <c r="O64" s="156">
        <f t="shared" si="5"/>
        <v>146444.87932159164</v>
      </c>
      <c r="P64" s="203">
        <f>VLOOKUP($A64,[3]futuresATR!$A$2:$F$80,3)</f>
        <v>0.1869325755</v>
      </c>
      <c r="Q64" s="155">
        <f t="shared" si="16"/>
        <v>179.32214372050191</v>
      </c>
      <c r="R64" s="145">
        <f t="shared" si="6"/>
        <v>12</v>
      </c>
      <c r="S64" s="140">
        <f t="shared" si="12"/>
        <v>1757338.5518590997</v>
      </c>
      <c r="T64" s="111">
        <f t="shared" si="7"/>
        <v>12</v>
      </c>
      <c r="U64" s="111">
        <f t="shared" si="8"/>
        <v>168</v>
      </c>
      <c r="V64" s="163">
        <f t="shared" si="9"/>
        <v>12</v>
      </c>
      <c r="W64" s="163">
        <f t="shared" si="10"/>
        <v>2151.865724646023</v>
      </c>
      <c r="X64" s="113" t="s">
        <v>911</v>
      </c>
      <c r="Y64" s="113">
        <v>10</v>
      </c>
      <c r="Z64" s="113">
        <v>152</v>
      </c>
      <c r="AA64" s="113" t="s">
        <v>1152</v>
      </c>
      <c r="AB64" s="164" t="s">
        <v>918</v>
      </c>
      <c r="AC64" s="113">
        <v>152.01</v>
      </c>
      <c r="AD64" s="165">
        <v>-91</v>
      </c>
      <c r="AE64" s="165">
        <v>147</v>
      </c>
      <c r="AF64" s="169">
        <f t="shared" si="2"/>
        <v>-9.9999999999909051E-3</v>
      </c>
      <c r="AG64" s="145">
        <f t="shared" si="13"/>
        <v>-95.928782471805619</v>
      </c>
      <c r="AH64" s="142">
        <f t="shared" si="4"/>
        <v>4.9287824718056186</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VLOOKUP($A65,[3]futuresATR!$A$2:$F$80,2)</f>
        <v>394.6</v>
      </c>
      <c r="O65" s="156">
        <f t="shared" si="5"/>
        <v>39460</v>
      </c>
      <c r="P65" s="203">
        <f>VLOOKUP($A65,[3]futuresATR!$A$2:$F$80,3)</f>
        <v>13.491976004</v>
      </c>
      <c r="Q65" s="155">
        <f t="shared" si="16"/>
        <v>1349.1976004000001</v>
      </c>
      <c r="R65" s="145">
        <f t="shared" si="6"/>
        <v>2</v>
      </c>
      <c r="S65" s="140">
        <f t="shared" si="12"/>
        <v>78920</v>
      </c>
      <c r="T65" s="111">
        <f t="shared" si="7"/>
        <v>2</v>
      </c>
      <c r="U65" s="111">
        <f t="shared" si="8"/>
        <v>28</v>
      </c>
      <c r="V65" s="163">
        <f t="shared" si="9"/>
        <v>2</v>
      </c>
      <c r="W65" s="163">
        <f t="shared" si="10"/>
        <v>2698.3952008000001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0.96482999999999997</v>
      </c>
      <c r="I66" s="113">
        <v>10</v>
      </c>
      <c r="J66" s="113">
        <v>1</v>
      </c>
      <c r="K66" s="113" t="s">
        <v>299</v>
      </c>
      <c r="L66" s="113" t="s">
        <v>881</v>
      </c>
      <c r="M66" s="149" t="s">
        <v>755</v>
      </c>
      <c r="N66" s="202">
        <f>VLOOKUP($A66,[3]futuresATR!$A$2:$F$80,2)</f>
        <v>7578</v>
      </c>
      <c r="O66" s="156">
        <f t="shared" si="5"/>
        <v>78542.333882652907</v>
      </c>
      <c r="P66" s="203">
        <f>VLOOKUP($A66,[3]futuresATR!$A$2:$F$80,3)</f>
        <v>103.85501379999999</v>
      </c>
      <c r="Q66" s="155">
        <f t="shared" si="16"/>
        <v>1076.4073857570766</v>
      </c>
      <c r="R66" s="145">
        <f t="shared" si="6"/>
        <v>2</v>
      </c>
      <c r="S66" s="140">
        <f t="shared" ref="S66:S80" si="17">R66*O66</f>
        <v>157084.66776530581</v>
      </c>
      <c r="T66" s="111">
        <f t="shared" si="7"/>
        <v>2</v>
      </c>
      <c r="U66" s="111">
        <f t="shared" si="8"/>
        <v>28</v>
      </c>
      <c r="V66" s="163">
        <f t="shared" si="9"/>
        <v>2</v>
      </c>
      <c r="W66" s="163">
        <f t="shared" si="10"/>
        <v>2152.8147715141531</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-3938.5176663246375</v>
      </c>
      <c r="AH66" s="142">
        <f t="shared" ref="AH66:AH75" si="20">ABS(AG66)-ABS(AD66)</f>
        <v>102.5176663246375</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VLOOKUP($A67,[3]futuresATR!$A$2:$F$80,2)</f>
        <v>304.95</v>
      </c>
      <c r="O67" s="156">
        <f t="shared" ref="O67:O80" si="21">N67*I67/H67</f>
        <v>44845.588235294112</v>
      </c>
      <c r="P67" s="203">
        <f>VLOOKUP($A67,[3]futuresATR!$A$2:$F$80,3)</f>
        <v>4.0176649539999998</v>
      </c>
      <c r="Q67" s="155">
        <f t="shared" si="16"/>
        <v>590.83308147058824</v>
      </c>
      <c r="R67" s="145">
        <f t="shared" ref="R67:R80" si="22">MAX(ROUND($R$1/Q67,0),1)</f>
        <v>4</v>
      </c>
      <c r="S67" s="140">
        <f t="shared" si="17"/>
        <v>179382.35294117645</v>
      </c>
      <c r="T67" s="111">
        <f t="shared" ref="T67:T80" si="23">IF(R67&gt;$T$1,$T$1,R67)</f>
        <v>4</v>
      </c>
      <c r="U67" s="111">
        <f t="shared" ref="U67:U80" si="24">T67*2*7</f>
        <v>56</v>
      </c>
      <c r="V67" s="163">
        <f t="shared" ref="V67:V80" si="25">IF(ROUND(T67*Q67/$R$1,0)&lt;1,0,T67)</f>
        <v>4</v>
      </c>
      <c r="W67" s="163">
        <f t="shared" ref="W67:W80" si="26">V67*Q67</f>
        <v>2363.332325882353</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VLOOKUP($A68,[3]futuresATR!$A$2:$F$80,2)</f>
        <v>311</v>
      </c>
      <c r="O68" s="156">
        <f t="shared" si="21"/>
        <v>31100</v>
      </c>
      <c r="P68" s="203">
        <f>VLOOKUP($A68,[3]futuresATR!$A$2:$F$80,3)</f>
        <v>4.7436108470000002</v>
      </c>
      <c r="Q68" s="155">
        <f t="shared" si="16"/>
        <v>474.36108470000005</v>
      </c>
      <c r="R68" s="145">
        <f t="shared" si="22"/>
        <v>4</v>
      </c>
      <c r="S68" s="140">
        <f t="shared" si="17"/>
        <v>124400</v>
      </c>
      <c r="T68" s="111">
        <f t="shared" si="23"/>
        <v>4</v>
      </c>
      <c r="U68" s="111">
        <f t="shared" si="24"/>
        <v>56</v>
      </c>
      <c r="V68" s="163">
        <f t="shared" si="25"/>
        <v>4</v>
      </c>
      <c r="W68" s="163">
        <f t="shared" si="26"/>
        <v>1897.4443388000002</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0.89094003082652518</v>
      </c>
      <c r="I69">
        <v>10</v>
      </c>
      <c r="J69">
        <v>1</v>
      </c>
      <c r="K69" t="s">
        <v>299</v>
      </c>
      <c r="L69" t="s">
        <v>883</v>
      </c>
      <c r="M69" s="134" t="s">
        <v>536</v>
      </c>
      <c r="N69" s="202">
        <f>VLOOKUP($A69,[3]futuresATR!$A$2:$F$80,2)</f>
        <v>2811</v>
      </c>
      <c r="O69" s="156">
        <f t="shared" si="21"/>
        <v>31550.945099999997</v>
      </c>
      <c r="P69" s="203">
        <f>VLOOKUP($A69,[3]futuresATR!$A$2:$F$80,3)</f>
        <v>50.567965981999997</v>
      </c>
      <c r="Q69" s="155">
        <f t="shared" si="16"/>
        <v>567.5799069785661</v>
      </c>
      <c r="R69" s="145">
        <f t="shared" si="22"/>
        <v>4</v>
      </c>
      <c r="S69" s="140">
        <f t="shared" si="17"/>
        <v>126203.78039999999</v>
      </c>
      <c r="T69" s="111">
        <f t="shared" si="23"/>
        <v>4</v>
      </c>
      <c r="U69" s="111">
        <f t="shared" si="24"/>
        <v>56</v>
      </c>
      <c r="V69" s="163">
        <f t="shared" si="25"/>
        <v>4</v>
      </c>
      <c r="W69" s="163">
        <f t="shared" si="26"/>
        <v>2270.3196279142644</v>
      </c>
      <c r="X69" t="s">
        <v>912</v>
      </c>
      <c r="Y69">
        <v>3</v>
      </c>
      <c r="Z69">
        <v>2942.67</v>
      </c>
      <c r="AA69" s="138">
        <v>-6</v>
      </c>
      <c r="AB69" t="s">
        <v>922</v>
      </c>
      <c r="AC69">
        <v>3037</v>
      </c>
      <c r="AD69" s="109">
        <v>3164</v>
      </c>
      <c r="AE69" s="109">
        <v>0</v>
      </c>
      <c r="AF69" s="169">
        <f t="shared" si="18"/>
        <v>-94.329999999999927</v>
      </c>
      <c r="AG69" s="145">
        <f t="shared" si="19"/>
        <v>-3176.3080589999972</v>
      </c>
      <c r="AH69" s="142">
        <f t="shared" si="20"/>
        <v>12.308058999997229</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VLOOKUP($A70,[3]futuresATR!$A$2:$F$80,2)</f>
        <v>1145</v>
      </c>
      <c r="O70" s="156">
        <f t="shared" si="21"/>
        <v>114500</v>
      </c>
      <c r="P70" s="203">
        <f>VLOOKUP($A70,[3]futuresATR!$A$2:$F$80,3)</f>
        <v>13.886439572</v>
      </c>
      <c r="Q70" s="155">
        <f t="shared" si="16"/>
        <v>1388.6439571999999</v>
      </c>
      <c r="R70" s="145">
        <f t="shared" si="22"/>
        <v>2</v>
      </c>
      <c r="S70" s="140">
        <f t="shared" si="17"/>
        <v>229000</v>
      </c>
      <c r="T70" s="111">
        <f t="shared" si="23"/>
        <v>2</v>
      </c>
      <c r="U70" s="111">
        <f t="shared" si="24"/>
        <v>28</v>
      </c>
      <c r="V70" s="163">
        <f t="shared" si="25"/>
        <v>2</v>
      </c>
      <c r="W70" s="163">
        <f t="shared" si="26"/>
        <v>2777.2879143999999</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VLOOKUP($A71,[3]futuresATR!$A$2:$F$80,2)</f>
        <v>109.4375</v>
      </c>
      <c r="O71" s="156">
        <f t="shared" si="21"/>
        <v>218875</v>
      </c>
      <c r="P71" s="203">
        <f>VLOOKUP($A71,[3]futuresATR!$A$2:$F$80,3)</f>
        <v>0.1140375215</v>
      </c>
      <c r="Q71" s="155">
        <f t="shared" si="16"/>
        <v>228.07504299999999</v>
      </c>
      <c r="R71" s="145">
        <f t="shared" si="22"/>
        <v>9</v>
      </c>
      <c r="S71" s="140">
        <f t="shared" si="17"/>
        <v>1969875</v>
      </c>
      <c r="T71" s="111">
        <f t="shared" si="23"/>
        <v>9</v>
      </c>
      <c r="U71" s="111">
        <f t="shared" si="24"/>
        <v>126</v>
      </c>
      <c r="V71" s="163">
        <f t="shared" si="25"/>
        <v>9</v>
      </c>
      <c r="W71" s="163">
        <f t="shared" si="26"/>
        <v>2052.6753869999998</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VLOOKUP($A72,[3]futuresATR!$A$2:$F$80,2)</f>
        <v>132.28125</v>
      </c>
      <c r="O72" s="156">
        <f t="shared" si="21"/>
        <v>132281.25</v>
      </c>
      <c r="P72" s="203">
        <f>VLOOKUP($A72,[3]futuresATR!$A$2:$F$80,3)</f>
        <v>0.46399478599999999</v>
      </c>
      <c r="Q72" s="155">
        <f t="shared" si="16"/>
        <v>463.99478599999998</v>
      </c>
      <c r="R72" s="145">
        <f t="shared" si="22"/>
        <v>5</v>
      </c>
      <c r="S72" s="140">
        <f t="shared" si="17"/>
        <v>661406.25</v>
      </c>
      <c r="T72" s="111">
        <f t="shared" si="23"/>
        <v>5</v>
      </c>
      <c r="U72" s="111">
        <f t="shared" si="24"/>
        <v>70</v>
      </c>
      <c r="V72" s="163">
        <f t="shared" si="25"/>
        <v>5</v>
      </c>
      <c r="W72" s="163">
        <f t="shared" si="26"/>
        <v>2319.9739300000001</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VLOOKUP($A73,[3]futuresATR!$A$2:$F$80,2)</f>
        <v>170.1875</v>
      </c>
      <c r="O73" s="156">
        <f t="shared" si="21"/>
        <v>170187.5</v>
      </c>
      <c r="P73" s="203">
        <f>VLOOKUP($A73,[3]futuresATR!$A$2:$F$80,3)</f>
        <v>1.2383629705000001</v>
      </c>
      <c r="Q73" s="155">
        <f t="shared" si="16"/>
        <v>1238.3629705000001</v>
      </c>
      <c r="R73" s="145">
        <f t="shared" si="22"/>
        <v>2</v>
      </c>
      <c r="S73" s="140">
        <f t="shared" si="17"/>
        <v>340375</v>
      </c>
      <c r="T73" s="111">
        <f t="shared" si="23"/>
        <v>2</v>
      </c>
      <c r="U73" s="111">
        <f t="shared" si="24"/>
        <v>28</v>
      </c>
      <c r="V73" s="163">
        <f t="shared" si="25"/>
        <v>2</v>
      </c>
      <c r="W73" s="163">
        <f t="shared" si="26"/>
        <v>2476.7259410000001</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VLOOKUP($A74,[3]futuresATR!$A$2:$F$80,2)</f>
        <v>20.024999999999999</v>
      </c>
      <c r="O74" s="156">
        <f t="shared" si="21"/>
        <v>20025</v>
      </c>
      <c r="P74" s="203">
        <f>VLOOKUP($A74,[3]futuresATR!$A$2:$F$80,3)</f>
        <v>1.1282863089999999</v>
      </c>
      <c r="Q74" s="155">
        <f t="shared" si="16"/>
        <v>1128.2863089999998</v>
      </c>
      <c r="R74" s="145">
        <f t="shared" si="22"/>
        <v>2</v>
      </c>
      <c r="S74" s="140">
        <f t="shared" si="17"/>
        <v>40050</v>
      </c>
      <c r="T74" s="111">
        <f t="shared" si="23"/>
        <v>2</v>
      </c>
      <c r="U74" s="111">
        <f t="shared" si="24"/>
        <v>28</v>
      </c>
      <c r="V74" s="163">
        <f t="shared" si="25"/>
        <v>2</v>
      </c>
      <c r="W74" s="163">
        <f t="shared" si="26"/>
        <v>2256.5726179999997</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VLOOKUP($A75,[3]futuresATR!$A$2:$F$80,2)</f>
        <v>484.75</v>
      </c>
      <c r="O75" s="156">
        <f t="shared" si="21"/>
        <v>24237.5</v>
      </c>
      <c r="P75" s="203">
        <f>VLOOKUP($A75,[3]futuresATR!$A$2:$F$80,3)</f>
        <v>12.7986780095</v>
      </c>
      <c r="Q75" s="155">
        <f t="shared" si="16"/>
        <v>639.93390047499997</v>
      </c>
      <c r="R75" s="145">
        <f t="shared" si="22"/>
        <v>3</v>
      </c>
      <c r="S75" s="140">
        <f t="shared" si="17"/>
        <v>72712.5</v>
      </c>
      <c r="T75" s="111">
        <f t="shared" si="23"/>
        <v>3</v>
      </c>
      <c r="U75" s="111">
        <f t="shared" si="24"/>
        <v>42</v>
      </c>
      <c r="V75" s="163">
        <f t="shared" si="25"/>
        <v>3</v>
      </c>
      <c r="W75" s="163">
        <f t="shared" si="26"/>
        <v>1919.8017014249999</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1.3583449924611852</v>
      </c>
      <c r="I76" s="113">
        <v>25</v>
      </c>
      <c r="J76" s="113">
        <v>0.1</v>
      </c>
      <c r="K76" s="113" t="s">
        <v>299</v>
      </c>
      <c r="L76" s="113" t="s">
        <v>893</v>
      </c>
      <c r="M76" s="149" t="s">
        <v>747</v>
      </c>
      <c r="N76" s="202">
        <f>VLOOKUP($A76,[3]futuresATR!$A$2:$F$80,2)</f>
        <v>5074</v>
      </c>
      <c r="O76" s="156">
        <f t="shared" si="21"/>
        <v>93385.70150000001</v>
      </c>
      <c r="P76" s="203">
        <f>VLOOKUP($A76,[3]futuresATR!$A$2:$F$80,3)</f>
        <v>61.188015413499997</v>
      </c>
      <c r="Q76" s="155">
        <f t="shared" si="16"/>
        <v>1126.1501266816142</v>
      </c>
      <c r="R76" s="145">
        <f t="shared" si="22"/>
        <v>2</v>
      </c>
      <c r="S76" s="140">
        <f t="shared" si="17"/>
        <v>186771.40300000002</v>
      </c>
      <c r="T76" s="111">
        <f t="shared" si="23"/>
        <v>2</v>
      </c>
      <c r="U76" s="111">
        <f t="shared" si="24"/>
        <v>28</v>
      </c>
      <c r="V76" s="163">
        <f t="shared" si="25"/>
        <v>2</v>
      </c>
      <c r="W76" s="163">
        <f t="shared" si="26"/>
        <v>2252.3002533632284</v>
      </c>
      <c r="X76" s="113" t="s">
        <v>911</v>
      </c>
      <c r="Y76" s="113">
        <v>2</v>
      </c>
      <c r="Z76" s="113">
        <v>5304</v>
      </c>
      <c r="AA76" s="113" t="s">
        <v>1130</v>
      </c>
      <c r="AB76" s="164">
        <v>1.9E-3</v>
      </c>
      <c r="AC76" s="113">
        <v>5314</v>
      </c>
      <c r="AD76" s="165">
        <v>-361</v>
      </c>
      <c r="AE76" s="165">
        <v>0</v>
      </c>
      <c r="AF76" s="169">
        <f t="shared" ref="AF76" si="27">Z76-AC76</f>
        <v>-10</v>
      </c>
      <c r="AG76" s="145">
        <f>AF76*I76*Y76/H76</f>
        <v>-368.09500000000003</v>
      </c>
      <c r="AH76" s="142">
        <f>ABS(AG76)-ABS(AD76)</f>
        <v>7.0950000000000273</v>
      </c>
    </row>
    <row r="77" spans="1:34" ht="15.75" thickBot="1" x14ac:dyDescent="0.3">
      <c r="A77" s="5" t="s">
        <v>1142</v>
      </c>
      <c r="B77" t="s">
        <v>426</v>
      </c>
      <c r="C77" s="158" t="s">
        <v>1109</v>
      </c>
      <c r="D77" t="s">
        <v>458</v>
      </c>
      <c r="E77" t="s">
        <v>791</v>
      </c>
      <c r="F77" t="s">
        <v>894</v>
      </c>
      <c r="G77" t="s">
        <v>459</v>
      </c>
      <c r="H77">
        <f>VLOOKUP(G77,MARGIN!$E$1:$F$9,2)</f>
        <v>1.3583449924611852</v>
      </c>
      <c r="I77" s="150">
        <v>2400</v>
      </c>
      <c r="J77">
        <v>0.01</v>
      </c>
      <c r="K77" t="s">
        <v>1223</v>
      </c>
      <c r="L77" t="s">
        <v>895</v>
      </c>
      <c r="M77" s="134" t="s">
        <v>472</v>
      </c>
      <c r="N77" s="202">
        <f>VLOOKUP($A77,[3]futuresATR!$A$2:$F$80,2)</f>
        <v>98.12</v>
      </c>
      <c r="O77" s="156">
        <f t="shared" si="21"/>
        <v>173363.91072000001</v>
      </c>
      <c r="P77" s="203">
        <f>VLOOKUP($A77,[3]futuresATR!$A$2:$F$80,3)</f>
        <v>3.2500000000000001E-2</v>
      </c>
      <c r="Q77" s="155">
        <f t="shared" si="16"/>
        <v>57.422820000000002</v>
      </c>
      <c r="R77" s="145">
        <f t="shared" si="22"/>
        <v>37</v>
      </c>
      <c r="S77" s="140">
        <f t="shared" si="17"/>
        <v>6414464.6966400007</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-724.41095999934123</v>
      </c>
      <c r="AH77" s="142">
        <f t="shared" ref="AH77:AH80" si="29">ABS(AG77)-ABS(AD77)</f>
        <v>12.41095999934123</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VLOOKUP($A78,[3]futuresATR!$A$2:$F$80,2)</f>
        <v>17643</v>
      </c>
      <c r="O78" s="156">
        <f t="shared" si="21"/>
        <v>88215</v>
      </c>
      <c r="P78" s="203">
        <f>VLOOKUP($A78,[3]futuresATR!$A$2:$F$80,3)</f>
        <v>147.42986512499999</v>
      </c>
      <c r="Q78" s="155">
        <f t="shared" si="16"/>
        <v>737.14932562499996</v>
      </c>
      <c r="R78" s="145">
        <f t="shared" si="22"/>
        <v>3</v>
      </c>
      <c r="S78" s="140">
        <f t="shared" si="17"/>
        <v>264645</v>
      </c>
      <c r="T78" s="111">
        <f t="shared" si="23"/>
        <v>3</v>
      </c>
      <c r="U78" s="111">
        <f t="shared" si="24"/>
        <v>42</v>
      </c>
      <c r="V78" s="163">
        <f t="shared" si="25"/>
        <v>3</v>
      </c>
      <c r="W78" s="163">
        <f t="shared" si="26"/>
        <v>2211.4479768749998</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1.3583449924611852</v>
      </c>
      <c r="I79" s="150">
        <v>2800</v>
      </c>
      <c r="J79">
        <v>0.1</v>
      </c>
      <c r="K79" t="s">
        <v>1223</v>
      </c>
      <c r="L79" t="s">
        <v>899</v>
      </c>
      <c r="M79" s="134" t="s">
        <v>468</v>
      </c>
      <c r="N79" s="202">
        <f>VLOOKUP($A79,[3]futuresATR!$A$2:$F$80,2)</f>
        <v>98.54</v>
      </c>
      <c r="O79" s="156">
        <f t="shared" si="21"/>
        <v>203123.65528000001</v>
      </c>
      <c r="P79" s="203">
        <f>VLOOKUP($A79,[3]futuresATR!$A$2:$F$80,3)</f>
        <v>5.9037723E-2</v>
      </c>
      <c r="Q79" s="155">
        <f t="shared" si="16"/>
        <v>121.696347627036</v>
      </c>
      <c r="R79" s="145">
        <f t="shared" si="22"/>
        <v>17</v>
      </c>
      <c r="S79" s="140">
        <f t="shared" si="17"/>
        <v>3453102.1397600002</v>
      </c>
      <c r="T79" s="111">
        <f t="shared" si="23"/>
        <v>15</v>
      </c>
      <c r="U79" s="111">
        <f t="shared" si="24"/>
        <v>210</v>
      </c>
      <c r="V79" s="163">
        <f t="shared" si="25"/>
        <v>15</v>
      </c>
      <c r="W79" s="163">
        <f t="shared" si="26"/>
        <v>1825.4452144055401</v>
      </c>
      <c r="X79" t="s">
        <v>912</v>
      </c>
      <c r="Y79">
        <v>22</v>
      </c>
      <c r="Z79">
        <v>98.38</v>
      </c>
      <c r="AA79" t="s">
        <v>1146</v>
      </c>
      <c r="AB79" s="135">
        <v>1E-4</v>
      </c>
      <c r="AC79">
        <v>98.39</v>
      </c>
      <c r="AD79" s="109">
        <v>446</v>
      </c>
      <c r="AE79"/>
      <c r="AF79" s="169">
        <f t="shared" si="28"/>
        <v>-1.0000000000005116E-2</v>
      </c>
      <c r="AG79" s="145">
        <f t="shared" si="30"/>
        <v>-453.49304000023204</v>
      </c>
      <c r="AH79" s="142">
        <f t="shared" si="29"/>
        <v>7.4930400002320425</v>
      </c>
    </row>
    <row r="80" spans="1:34" x14ac:dyDescent="0.25">
      <c r="A80" s="5" t="s">
        <v>1113</v>
      </c>
      <c r="B80" t="s">
        <v>429</v>
      </c>
      <c r="C80" s="158" t="s">
        <v>1113</v>
      </c>
      <c r="D80" t="s">
        <v>458</v>
      </c>
      <c r="E80" t="s">
        <v>791</v>
      </c>
      <c r="F80" t="s">
        <v>897</v>
      </c>
      <c r="G80" t="s">
        <v>459</v>
      </c>
      <c r="H80">
        <f>VLOOKUP(G80,MARGIN!$E$1:$F$9,2)</f>
        <v>1.3583449924611852</v>
      </c>
      <c r="I80" s="150">
        <v>8000</v>
      </c>
      <c r="J80">
        <v>1E-3</v>
      </c>
      <c r="K80" t="s">
        <v>1223</v>
      </c>
      <c r="L80" t="s">
        <v>898</v>
      </c>
      <c r="M80" s="134" t="s">
        <v>456</v>
      </c>
      <c r="N80" s="202">
        <f>VLOOKUP($A80,[3]futuresATR!$A$2:$F$80,2)</f>
        <v>97.984999999999999</v>
      </c>
      <c r="O80" s="156">
        <f t="shared" si="21"/>
        <v>577084.61719999998</v>
      </c>
      <c r="P80" s="203">
        <f>VLOOKUP($A80,[3]futuresATR!$A$2:$F$80,3)</f>
        <v>6.1342419000000002E-2</v>
      </c>
      <c r="Q80" s="155">
        <f t="shared" si="16"/>
        <v>361.27740354887999</v>
      </c>
      <c r="R80" s="145">
        <f t="shared" si="22"/>
        <v>6</v>
      </c>
      <c r="S80" s="140">
        <f t="shared" si="17"/>
        <v>3462507.7031999999</v>
      </c>
      <c r="T80" s="111">
        <f t="shared" si="23"/>
        <v>6</v>
      </c>
      <c r="U80" s="111">
        <f t="shared" si="24"/>
        <v>84</v>
      </c>
      <c r="V80" s="163">
        <f t="shared" si="25"/>
        <v>6</v>
      </c>
      <c r="W80" s="163">
        <f t="shared" si="26"/>
        <v>2167.6644212932797</v>
      </c>
      <c r="X80" t="s">
        <v>912</v>
      </c>
      <c r="Y80">
        <v>8</v>
      </c>
      <c r="Z80">
        <v>97.734999999999999</v>
      </c>
      <c r="AA80" t="s">
        <v>1134</v>
      </c>
      <c r="AB80" s="135">
        <v>1E-4</v>
      </c>
      <c r="AC80">
        <v>97.74</v>
      </c>
      <c r="AD80" s="109">
        <v>232</v>
      </c>
      <c r="AE80" s="109">
        <v>0</v>
      </c>
      <c r="AF80" s="169">
        <f t="shared" si="28"/>
        <v>-4.9999999999954525E-3</v>
      </c>
      <c r="AG80" s="145">
        <f t="shared" si="30"/>
        <v>-235.58079999978574</v>
      </c>
      <c r="AH80" s="142">
        <f t="shared" si="29"/>
        <v>3.5807999997857394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H11" sqref="H11"/>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1.3583449924611852</v>
      </c>
    </row>
    <row r="2" spans="1:17" x14ac:dyDescent="0.25">
      <c r="A2" t="s">
        <v>782</v>
      </c>
      <c r="B2" s="143">
        <v>50</v>
      </c>
      <c r="E2" s="180" t="s">
        <v>496</v>
      </c>
      <c r="F2" s="181">
        <f>G38</f>
        <v>1.2965100000000001</v>
      </c>
    </row>
    <row r="3" spans="1:17" x14ac:dyDescent="0.25">
      <c r="A3" t="s">
        <v>784</v>
      </c>
      <c r="B3" s="114">
        <f>B1/B2</f>
        <v>10000</v>
      </c>
      <c r="E3" s="180" t="s">
        <v>544</v>
      </c>
      <c r="F3" s="181">
        <f>G37</f>
        <v>0.96482999999999997</v>
      </c>
    </row>
    <row r="4" spans="1:17" x14ac:dyDescent="0.25">
      <c r="B4" s="114"/>
      <c r="E4" s="180" t="s">
        <v>478</v>
      </c>
      <c r="F4" s="181">
        <f>1/G32</f>
        <v>0.89094003082652518</v>
      </c>
    </row>
    <row r="5" spans="1:17" x14ac:dyDescent="0.25">
      <c r="A5" t="s">
        <v>1197</v>
      </c>
      <c r="B5" s="207">
        <v>75000</v>
      </c>
      <c r="E5" s="180" t="s">
        <v>465</v>
      </c>
      <c r="F5" s="181">
        <f>1/G23</f>
        <v>0.70412122150949508</v>
      </c>
    </row>
    <row r="6" spans="1:17" x14ac:dyDescent="0.25">
      <c r="A6" t="s">
        <v>1198</v>
      </c>
      <c r="B6" s="207">
        <v>40000</v>
      </c>
      <c r="E6" s="180" t="s">
        <v>511</v>
      </c>
      <c r="F6" s="182">
        <v>7.77</v>
      </c>
    </row>
    <row r="7" spans="1:17" x14ac:dyDescent="0.25">
      <c r="A7" t="s">
        <v>1235</v>
      </c>
      <c r="B7" s="207">
        <v>1050000</v>
      </c>
      <c r="E7" s="180" t="s">
        <v>449</v>
      </c>
      <c r="F7" s="181">
        <f>G39</f>
        <v>104.244</v>
      </c>
    </row>
    <row r="8" spans="1:17" x14ac:dyDescent="0.25">
      <c r="A8" t="s">
        <v>1236</v>
      </c>
      <c r="B8" s="208">
        <v>2E-3</v>
      </c>
      <c r="E8" s="180" t="s">
        <v>786</v>
      </c>
      <c r="F8" s="181">
        <f>1/G36</f>
        <v>1.4199099777074133</v>
      </c>
    </row>
    <row r="9" spans="1:17" ht="15.75" thickBot="1" x14ac:dyDescent="0.3">
      <c r="B9" s="205"/>
      <c r="E9" s="183" t="s">
        <v>481</v>
      </c>
      <c r="F9" s="184">
        <v>1</v>
      </c>
    </row>
    <row r="10" spans="1:17" x14ac:dyDescent="0.25">
      <c r="B10" s="114"/>
      <c r="E10" s="111"/>
      <c r="F10" s="1"/>
    </row>
    <row r="11" spans="1:17" x14ac:dyDescent="0.25">
      <c r="G11" s="112" t="str">
        <f>[4]currenciesATR!$B1</f>
        <v>Close2016.06.16 20:00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1.4199099777074133</v>
      </c>
      <c r="E12" t="s">
        <v>1165</v>
      </c>
      <c r="F12" t="s">
        <v>22</v>
      </c>
      <c r="G12" s="112">
        <f>[4]currenciesATR!$B2</f>
        <v>1.0444800000000001</v>
      </c>
      <c r="H12" s="112">
        <f>[4]currenciesATR!$C2</f>
        <v>3.8679999999999999E-3</v>
      </c>
      <c r="I12" s="139">
        <f>J12*10000*G12/D12</f>
        <v>73559.592960000009</v>
      </c>
      <c r="J12" s="114">
        <f>ROUND($B$5*$D12/$G12/10000,0)</f>
        <v>10</v>
      </c>
      <c r="L12" t="s">
        <v>20</v>
      </c>
      <c r="M12" s="114">
        <f>ROUND($B$6*Q12/N12/10000,0)</f>
        <v>5</v>
      </c>
      <c r="N12" s="169">
        <f>G17</f>
        <v>0.95457000000000003</v>
      </c>
      <c r="O12" s="139">
        <f>N12*M12/Q12*10000</f>
        <v>36813.059675590623</v>
      </c>
      <c r="P12" t="str">
        <f t="shared" ref="P12:P39" si="0">RIGHT(L12,3)</f>
        <v>CAD</v>
      </c>
      <c r="Q12">
        <f>VLOOKUP(P12,$E$1:$F$9,2)</f>
        <v>1.2965100000000001</v>
      </c>
    </row>
    <row r="13" spans="1:17" x14ac:dyDescent="0.25">
      <c r="A13" t="s">
        <v>1177</v>
      </c>
      <c r="B13" t="s">
        <v>23</v>
      </c>
      <c r="C13" t="str">
        <f t="shared" ref="C13:C17" si="1">RIGHT(B13,3)</f>
        <v>AUD</v>
      </c>
      <c r="D13">
        <f>VLOOKUP(C13,$E$1:$F$9,2)</f>
        <v>1.3583449924611852</v>
      </c>
      <c r="E13" t="s">
        <v>1177</v>
      </c>
      <c r="F13" t="s">
        <v>23</v>
      </c>
      <c r="G13" s="112">
        <f>[4]currenciesATR!$B3</f>
        <v>1.92835</v>
      </c>
      <c r="H13" s="112">
        <f>[4]currenciesATR!$C3</f>
        <v>9.1470000000000006E-3</v>
      </c>
      <c r="I13" s="139">
        <f t="shared" ref="I13:I39" si="2">J13*10000*G13/D13</f>
        <v>70981.599325000003</v>
      </c>
      <c r="J13" s="114">
        <f t="shared" ref="J13:J39" si="3">ROUND($B$5*$D13/$G13/10000,0)</f>
        <v>5</v>
      </c>
      <c r="L13" t="s">
        <v>21</v>
      </c>
      <c r="M13" s="114">
        <f t="shared" ref="M13:M39" si="4">ROUND($B$6*Q13/N13/10000,0)</f>
        <v>5</v>
      </c>
      <c r="N13" s="169">
        <f>G15</f>
        <v>0.71030000000000004</v>
      </c>
      <c r="O13" s="139">
        <f t="shared" ref="O13:O39" si="5">N13*M13/Q13*10000</f>
        <v>36809.593399873556</v>
      </c>
      <c r="P13" t="str">
        <f t="shared" si="0"/>
        <v>CHF</v>
      </c>
      <c r="Q13">
        <f t="shared" ref="Q13:Q39" si="6">VLOOKUP(P13,$E$1:$F$9,2)</f>
        <v>0.96482999999999997</v>
      </c>
    </row>
    <row r="14" spans="1:17" x14ac:dyDescent="0.25">
      <c r="A14" t="s">
        <v>1162</v>
      </c>
      <c r="B14" t="s">
        <v>7</v>
      </c>
      <c r="C14" t="str">
        <f t="shared" si="1"/>
        <v>JPY</v>
      </c>
      <c r="D14">
        <f>VLOOKUP(C14,$E$1:$F$9,2)</f>
        <v>104.244</v>
      </c>
      <c r="E14" t="s">
        <v>1162</v>
      </c>
      <c r="F14" t="s">
        <v>7</v>
      </c>
      <c r="G14" s="112">
        <f>[4]currenciesATR!$B4</f>
        <v>76.741</v>
      </c>
      <c r="H14" s="112">
        <f>[4]currenciesATR!$C4</f>
        <v>0.52959999999999996</v>
      </c>
      <c r="I14" s="139">
        <f t="shared" si="2"/>
        <v>73616.706956755312</v>
      </c>
      <c r="J14" s="114">
        <f t="shared" si="3"/>
        <v>10</v>
      </c>
      <c r="L14" t="s">
        <v>7</v>
      </c>
      <c r="M14" s="114">
        <f t="shared" si="4"/>
        <v>5</v>
      </c>
      <c r="N14" s="169">
        <f>G14</f>
        <v>76.741</v>
      </c>
      <c r="O14" s="139">
        <f t="shared" si="5"/>
        <v>36808.353478377649</v>
      </c>
      <c r="P14" t="str">
        <f t="shared" si="0"/>
        <v>JPY</v>
      </c>
      <c r="Q14">
        <f t="shared" si="6"/>
        <v>104.244</v>
      </c>
    </row>
    <row r="15" spans="1:17" x14ac:dyDescent="0.25">
      <c r="A15" t="s">
        <v>1163</v>
      </c>
      <c r="B15" t="s">
        <v>21</v>
      </c>
      <c r="C15" t="str">
        <f t="shared" si="1"/>
        <v>CHF</v>
      </c>
      <c r="D15">
        <f>VLOOKUP(C15,$E$1:$F$9,2)</f>
        <v>0.96482999999999997</v>
      </c>
      <c r="E15" t="s">
        <v>1163</v>
      </c>
      <c r="F15" t="s">
        <v>21</v>
      </c>
      <c r="G15" s="112">
        <f>[4]currenciesATR!$B5</f>
        <v>0.71030000000000004</v>
      </c>
      <c r="H15" s="112">
        <f>[4]currenciesATR!$C5</f>
        <v>3.3774999999999999E-3</v>
      </c>
      <c r="I15" s="139">
        <f t="shared" si="2"/>
        <v>73619.186799747113</v>
      </c>
      <c r="J15" s="114">
        <f t="shared" si="3"/>
        <v>10</v>
      </c>
      <c r="L15" t="s">
        <v>22</v>
      </c>
      <c r="M15" s="114">
        <f t="shared" si="4"/>
        <v>5</v>
      </c>
      <c r="N15" s="169">
        <f>G12</f>
        <v>1.0444800000000001</v>
      </c>
      <c r="O15" s="139">
        <f t="shared" si="5"/>
        <v>36779.796480000005</v>
      </c>
      <c r="P15" t="str">
        <f t="shared" si="0"/>
        <v>NZD</v>
      </c>
      <c r="Q15">
        <f t="shared" si="6"/>
        <v>1.4199099777074133</v>
      </c>
    </row>
    <row r="16" spans="1:17" x14ac:dyDescent="0.25">
      <c r="A16" t="s">
        <v>1164</v>
      </c>
      <c r="B16" t="s">
        <v>9</v>
      </c>
      <c r="C16" t="str">
        <f t="shared" si="1"/>
        <v>USD</v>
      </c>
      <c r="D16">
        <f>VLOOKUP(C16,$E$1:$F$9,2)</f>
        <v>1</v>
      </c>
      <c r="E16" t="s">
        <v>1164</v>
      </c>
      <c r="F16" t="s">
        <v>9</v>
      </c>
      <c r="G16" s="112">
        <f>[4]currenciesATR!$B6</f>
        <v>0.73619000000000001</v>
      </c>
      <c r="H16" s="112">
        <f>[4]currenciesATR!$C6</f>
        <v>3.4234999999999999E-3</v>
      </c>
      <c r="I16" s="139">
        <f t="shared" si="2"/>
        <v>73619</v>
      </c>
      <c r="J16" s="114">
        <f t="shared" si="3"/>
        <v>10</v>
      </c>
      <c r="L16" t="s">
        <v>9</v>
      </c>
      <c r="M16" s="114">
        <f t="shared" si="4"/>
        <v>5</v>
      </c>
      <c r="N16" s="169">
        <f>G16</f>
        <v>0.73619000000000001</v>
      </c>
      <c r="O16" s="139">
        <f t="shared" si="5"/>
        <v>36809.5</v>
      </c>
      <c r="P16" t="str">
        <f t="shared" si="0"/>
        <v>USD</v>
      </c>
      <c r="Q16">
        <f t="shared" si="6"/>
        <v>1</v>
      </c>
    </row>
    <row r="17" spans="1:17" x14ac:dyDescent="0.25">
      <c r="A17" t="s">
        <v>1166</v>
      </c>
      <c r="B17" t="s">
        <v>20</v>
      </c>
      <c r="C17" t="str">
        <f t="shared" si="1"/>
        <v>CAD</v>
      </c>
      <c r="D17">
        <f t="shared" ref="D17:D39" si="7">VLOOKUP(C17,$E$1:$F$9,2)</f>
        <v>1.2965100000000001</v>
      </c>
      <c r="E17" t="s">
        <v>1166</v>
      </c>
      <c r="F17" t="s">
        <v>20</v>
      </c>
      <c r="G17" s="112">
        <f>[4]currenciesATR!$B7</f>
        <v>0.95457000000000003</v>
      </c>
      <c r="H17" s="112">
        <f>[4]currenciesATR!$C7</f>
        <v>3.483E-3</v>
      </c>
      <c r="I17" s="139">
        <f t="shared" si="2"/>
        <v>73626.119351181245</v>
      </c>
      <c r="J17" s="114">
        <f t="shared" si="3"/>
        <v>10</v>
      </c>
      <c r="L17" t="s">
        <v>27</v>
      </c>
      <c r="M17" s="114">
        <f t="shared" si="4"/>
        <v>5</v>
      </c>
      <c r="N17" s="169">
        <f>G19</f>
        <v>0.74392000000000003</v>
      </c>
      <c r="O17" s="139">
        <f t="shared" si="5"/>
        <v>38551.869241213484</v>
      </c>
      <c r="P17" t="str">
        <f t="shared" si="0"/>
        <v>CHF</v>
      </c>
      <c r="Q17">
        <f t="shared" si="6"/>
        <v>0.96482999999999997</v>
      </c>
    </row>
    <row r="18" spans="1:17" x14ac:dyDescent="0.25">
      <c r="A18" t="s">
        <v>1167</v>
      </c>
      <c r="B18" t="s">
        <v>27</v>
      </c>
      <c r="C18" t="str">
        <f>RIGHT(B39,3)</f>
        <v>CAD</v>
      </c>
      <c r="D18">
        <f>VLOOKUP(C18,$E$1:$F$9,2)</f>
        <v>1.2965100000000001</v>
      </c>
      <c r="E18" t="s">
        <v>1214</v>
      </c>
      <c r="F18" t="s">
        <v>29</v>
      </c>
      <c r="G18" s="112">
        <f>[4]currenciesATR!$B8</f>
        <v>0.91283000000000003</v>
      </c>
      <c r="H18" s="112">
        <f>[4]currenciesATR!$C8</f>
        <v>3.9674999999999997E-3</v>
      </c>
      <c r="I18" s="139">
        <f>J18*10000*G18/D18</f>
        <v>77447.377960833313</v>
      </c>
      <c r="J18" s="114">
        <f>ROUND($B$5*$D18/$G18/10000,0)</f>
        <v>11</v>
      </c>
      <c r="L18" t="s">
        <v>3</v>
      </c>
      <c r="M18" s="114">
        <f t="shared" si="4"/>
        <v>5</v>
      </c>
      <c r="N18" s="169">
        <f>G33</f>
        <v>80.375</v>
      </c>
      <c r="O18" s="139">
        <f t="shared" si="5"/>
        <v>38551.379455891947</v>
      </c>
      <c r="P18" t="str">
        <f t="shared" si="0"/>
        <v>JPY</v>
      </c>
      <c r="Q18">
        <f t="shared" si="6"/>
        <v>104.244</v>
      </c>
    </row>
    <row r="19" spans="1:17" x14ac:dyDescent="0.25">
      <c r="A19" t="s">
        <v>1183</v>
      </c>
      <c r="B19" t="s">
        <v>28</v>
      </c>
      <c r="C19" t="str">
        <f t="shared" ref="C19:C39" si="8">RIGHT(B18,3)</f>
        <v>CHF</v>
      </c>
      <c r="D19">
        <f t="shared" si="7"/>
        <v>0.96482999999999997</v>
      </c>
      <c r="E19" t="s">
        <v>1167</v>
      </c>
      <c r="F19" t="s">
        <v>27</v>
      </c>
      <c r="G19" s="112">
        <f>[4]currenciesATR!$B9</f>
        <v>0.74392000000000003</v>
      </c>
      <c r="H19" s="112">
        <f>[4]currenciesATR!$C9</f>
        <v>3.0184999999999999E-3</v>
      </c>
      <c r="I19" s="139">
        <f t="shared" si="2"/>
        <v>77103.738482426954</v>
      </c>
      <c r="J19" s="114">
        <f t="shared" si="3"/>
        <v>10</v>
      </c>
      <c r="L19" t="s">
        <v>4</v>
      </c>
      <c r="M19" s="114">
        <f t="shared" si="4"/>
        <v>4</v>
      </c>
      <c r="N19" s="169">
        <f>G35</f>
        <v>108.017</v>
      </c>
      <c r="O19" s="139">
        <f t="shared" si="5"/>
        <v>41447.757185065806</v>
      </c>
      <c r="P19" t="str">
        <f t="shared" si="0"/>
        <v>JPY</v>
      </c>
      <c r="Q19">
        <f t="shared" si="6"/>
        <v>104.244</v>
      </c>
    </row>
    <row r="20" spans="1:17" x14ac:dyDescent="0.25">
      <c r="A20" t="s">
        <v>1181</v>
      </c>
      <c r="B20" t="s">
        <v>25</v>
      </c>
      <c r="C20" t="str">
        <f t="shared" si="8"/>
        <v>CHF</v>
      </c>
      <c r="D20">
        <f t="shared" si="7"/>
        <v>0.96482999999999997</v>
      </c>
      <c r="E20" t="s">
        <v>1183</v>
      </c>
      <c r="F20" t="s">
        <v>28</v>
      </c>
      <c r="G20" s="112">
        <f>[4]currenciesATR!$B10</f>
        <v>0.67945999999999995</v>
      </c>
      <c r="H20" s="112">
        <f>[4]currenciesATR!$C10</f>
        <v>3.7785000000000002E-3</v>
      </c>
      <c r="I20" s="139">
        <f t="shared" si="2"/>
        <v>77465.045655711365</v>
      </c>
      <c r="J20" s="114">
        <f t="shared" si="3"/>
        <v>11</v>
      </c>
      <c r="L20" t="s">
        <v>11</v>
      </c>
      <c r="M20" s="114">
        <f t="shared" si="4"/>
        <v>4</v>
      </c>
      <c r="N20" s="169">
        <f>G27</f>
        <v>1.52406</v>
      </c>
      <c r="O20" s="139">
        <f t="shared" si="5"/>
        <v>44879.909255999999</v>
      </c>
      <c r="P20" t="str">
        <f t="shared" si="0"/>
        <v>AUD</v>
      </c>
      <c r="Q20">
        <f t="shared" si="6"/>
        <v>1.3583449924611852</v>
      </c>
    </row>
    <row r="21" spans="1:17" x14ac:dyDescent="0.25">
      <c r="A21" t="s">
        <v>1179</v>
      </c>
      <c r="B21" t="s">
        <v>26</v>
      </c>
      <c r="C21" t="str">
        <f t="shared" si="8"/>
        <v>NZD</v>
      </c>
      <c r="D21">
        <f t="shared" si="7"/>
        <v>1.4199099777074133</v>
      </c>
      <c r="E21" t="s">
        <v>1181</v>
      </c>
      <c r="F21" t="s">
        <v>25</v>
      </c>
      <c r="G21" s="112">
        <f>[4]currenciesATR!$B11</f>
        <v>2.01491</v>
      </c>
      <c r="H21" s="112">
        <f>[4]currenciesATR!$C11</f>
        <v>1.07055E-2</v>
      </c>
      <c r="I21" s="139">
        <f t="shared" si="2"/>
        <v>70952.033284999998</v>
      </c>
      <c r="J21" s="114">
        <f t="shared" si="3"/>
        <v>5</v>
      </c>
      <c r="L21" t="s">
        <v>12</v>
      </c>
      <c r="M21" s="114">
        <f t="shared" si="4"/>
        <v>4</v>
      </c>
      <c r="N21" s="169">
        <f>G28</f>
        <v>1.4551400000000001</v>
      </c>
      <c r="O21" s="139">
        <f t="shared" si="5"/>
        <v>44894.06175039144</v>
      </c>
      <c r="P21" t="str">
        <f t="shared" si="0"/>
        <v>CAD</v>
      </c>
      <c r="Q21">
        <f t="shared" si="6"/>
        <v>1.2965100000000001</v>
      </c>
    </row>
    <row r="22" spans="1:17" x14ac:dyDescent="0.25">
      <c r="A22" t="s">
        <v>1182</v>
      </c>
      <c r="B22" t="s">
        <v>14</v>
      </c>
      <c r="C22" t="str">
        <f t="shared" si="8"/>
        <v>CHF</v>
      </c>
      <c r="D22">
        <f t="shared" si="7"/>
        <v>0.96482999999999997</v>
      </c>
      <c r="E22" t="s">
        <v>1179</v>
      </c>
      <c r="F22" t="s">
        <v>26</v>
      </c>
      <c r="G22" s="112">
        <f>[4]currenciesATR!$B12</f>
        <v>1.37032</v>
      </c>
      <c r="H22" s="112">
        <f>[4]currenciesATR!$C12</f>
        <v>7.1444999999999998E-3</v>
      </c>
      <c r="I22" s="139">
        <f t="shared" si="2"/>
        <v>71013.546427868117</v>
      </c>
      <c r="J22" s="114">
        <f t="shared" si="3"/>
        <v>5</v>
      </c>
      <c r="L22" t="s">
        <v>18</v>
      </c>
      <c r="M22" s="114">
        <f t="shared" si="4"/>
        <v>4</v>
      </c>
      <c r="N22" s="169">
        <f>G30</f>
        <v>1.0829899999999999</v>
      </c>
      <c r="O22" s="139">
        <f t="shared" si="5"/>
        <v>44898.686815293877</v>
      </c>
      <c r="P22" t="str">
        <f t="shared" si="0"/>
        <v>CHF</v>
      </c>
      <c r="Q22">
        <f t="shared" si="6"/>
        <v>0.96482999999999997</v>
      </c>
    </row>
    <row r="23" spans="1:17" x14ac:dyDescent="0.25">
      <c r="A23" t="s">
        <v>1180</v>
      </c>
      <c r="B23" t="s">
        <v>6</v>
      </c>
      <c r="C23" t="str">
        <f t="shared" si="8"/>
        <v>USD</v>
      </c>
      <c r="D23">
        <f t="shared" si="7"/>
        <v>1</v>
      </c>
      <c r="E23" t="s">
        <v>1182</v>
      </c>
      <c r="F23" t="s">
        <v>14</v>
      </c>
      <c r="G23" s="112">
        <f>[4]currenciesATR!$B13</f>
        <v>1.42021</v>
      </c>
      <c r="H23" s="112">
        <f>[4]currenciesATR!$C13</f>
        <v>6.6825000000000001E-3</v>
      </c>
      <c r="I23" s="139">
        <f t="shared" si="2"/>
        <v>71010.5</v>
      </c>
      <c r="J23" s="114">
        <f t="shared" si="3"/>
        <v>5</v>
      </c>
      <c r="L23" t="s">
        <v>19</v>
      </c>
      <c r="M23" s="114">
        <f t="shared" si="4"/>
        <v>4</v>
      </c>
      <c r="N23" s="169">
        <f>G31</f>
        <v>0.79003999999999996</v>
      </c>
      <c r="O23" s="139">
        <f t="shared" si="5"/>
        <v>44880.908335999993</v>
      </c>
      <c r="P23" t="str">
        <f t="shared" si="0"/>
        <v>GBP</v>
      </c>
      <c r="Q23">
        <f t="shared" si="6"/>
        <v>0.70412122150949508</v>
      </c>
    </row>
    <row r="24" spans="1:17" x14ac:dyDescent="0.25">
      <c r="A24" t="s">
        <v>1178</v>
      </c>
      <c r="B24" t="s">
        <v>24</v>
      </c>
      <c r="C24" t="str">
        <f t="shared" si="8"/>
        <v>JPY</v>
      </c>
      <c r="D24">
        <f t="shared" si="7"/>
        <v>104.244</v>
      </c>
      <c r="E24" t="s">
        <v>1180</v>
      </c>
      <c r="F24" t="s">
        <v>6</v>
      </c>
      <c r="G24" s="112">
        <f>[4]currenciesATR!$B14</f>
        <v>148.041</v>
      </c>
      <c r="H24" s="112">
        <f>[4]currenciesATR!$C14</f>
        <v>1.0810500000000001</v>
      </c>
      <c r="I24" s="139">
        <f t="shared" si="2"/>
        <v>71006.964429607455</v>
      </c>
      <c r="J24" s="114">
        <f t="shared" si="3"/>
        <v>5</v>
      </c>
      <c r="L24" t="s">
        <v>5</v>
      </c>
      <c r="M24" s="114">
        <f t="shared" si="4"/>
        <v>4</v>
      </c>
      <c r="N24" s="169">
        <f>G29</f>
        <v>117.005</v>
      </c>
      <c r="O24" s="139">
        <f t="shared" si="5"/>
        <v>44896.588772495292</v>
      </c>
      <c r="P24" t="str">
        <f t="shared" si="0"/>
        <v>JPY</v>
      </c>
      <c r="Q24">
        <f t="shared" si="6"/>
        <v>104.244</v>
      </c>
    </row>
    <row r="25" spans="1:17" x14ac:dyDescent="0.25">
      <c r="A25" t="s">
        <v>1175</v>
      </c>
      <c r="B25" t="s">
        <v>13</v>
      </c>
      <c r="C25" t="str">
        <f t="shared" si="8"/>
        <v>CAD</v>
      </c>
      <c r="D25">
        <f t="shared" si="7"/>
        <v>1.2965100000000001</v>
      </c>
      <c r="E25" t="s">
        <v>1178</v>
      </c>
      <c r="F25" t="s">
        <v>24</v>
      </c>
      <c r="G25" s="112">
        <f>[4]currenciesATR!$B15</f>
        <v>1.8412299999999999</v>
      </c>
      <c r="H25" s="112">
        <f>[4]currenciesATR!$C15</f>
        <v>8.0759999999999998E-3</v>
      </c>
      <c r="I25" s="139">
        <f t="shared" si="2"/>
        <v>71007.165390162816</v>
      </c>
      <c r="J25" s="114">
        <f t="shared" si="3"/>
        <v>5</v>
      </c>
      <c r="L25" t="s">
        <v>13</v>
      </c>
      <c r="M25" s="114">
        <f t="shared" si="4"/>
        <v>4</v>
      </c>
      <c r="N25" s="169">
        <f>G26</f>
        <v>1.5925</v>
      </c>
      <c r="O25" s="139">
        <f t="shared" si="5"/>
        <v>44861.998999999996</v>
      </c>
      <c r="P25" t="str">
        <f t="shared" si="0"/>
        <v>NZD</v>
      </c>
      <c r="Q25">
        <f t="shared" si="6"/>
        <v>1.4199099777074133</v>
      </c>
    </row>
    <row r="26" spans="1:17" x14ac:dyDescent="0.25">
      <c r="A26" t="s">
        <v>1170</v>
      </c>
      <c r="B26" t="s">
        <v>11</v>
      </c>
      <c r="C26" t="str">
        <f t="shared" si="8"/>
        <v>NZD</v>
      </c>
      <c r="D26">
        <f t="shared" si="7"/>
        <v>1.4199099777074133</v>
      </c>
      <c r="E26" t="s">
        <v>1175</v>
      </c>
      <c r="F26" t="s">
        <v>13</v>
      </c>
      <c r="G26" s="112">
        <f>[4]currenciesATR!$B16</f>
        <v>1.5925</v>
      </c>
      <c r="H26" s="112">
        <f>[4]currenciesATR!$C16</f>
        <v>7.3949999999999997E-3</v>
      </c>
      <c r="I26" s="139">
        <f t="shared" si="2"/>
        <v>78508.498250000004</v>
      </c>
      <c r="J26" s="114">
        <f t="shared" si="3"/>
        <v>7</v>
      </c>
      <c r="L26" t="s">
        <v>10</v>
      </c>
      <c r="M26" s="114">
        <f t="shared" si="4"/>
        <v>4</v>
      </c>
      <c r="N26" s="169">
        <f>G32</f>
        <v>1.1224099999999999</v>
      </c>
      <c r="O26" s="139">
        <f t="shared" si="5"/>
        <v>44896.399999999994</v>
      </c>
      <c r="P26" t="str">
        <f t="shared" si="0"/>
        <v>USD</v>
      </c>
      <c r="Q26">
        <f t="shared" si="6"/>
        <v>1</v>
      </c>
    </row>
    <row r="27" spans="1:17" x14ac:dyDescent="0.25">
      <c r="A27" t="s">
        <v>1171</v>
      </c>
      <c r="B27" t="s">
        <v>12</v>
      </c>
      <c r="C27" t="str">
        <f t="shared" si="8"/>
        <v>AUD</v>
      </c>
      <c r="D27">
        <f t="shared" si="7"/>
        <v>1.3583449924611852</v>
      </c>
      <c r="E27" t="s">
        <v>1170</v>
      </c>
      <c r="F27" t="s">
        <v>11</v>
      </c>
      <c r="G27" s="112">
        <f>[4]currenciesATR!$B17</f>
        <v>1.52406</v>
      </c>
      <c r="H27" s="112">
        <f>[4]currenciesATR!$C17</f>
        <v>5.8935000000000003E-3</v>
      </c>
      <c r="I27" s="139">
        <f t="shared" si="2"/>
        <v>78539.841197999995</v>
      </c>
      <c r="J27" s="114">
        <f t="shared" si="3"/>
        <v>7</v>
      </c>
      <c r="L27" t="s">
        <v>23</v>
      </c>
      <c r="M27" s="114">
        <f t="shared" si="4"/>
        <v>3</v>
      </c>
      <c r="N27" s="169">
        <f>G13</f>
        <v>1.92835</v>
      </c>
      <c r="O27" s="139">
        <f>N27*M27/Q27*10000</f>
        <v>42588.959595</v>
      </c>
      <c r="P27" t="str">
        <f t="shared" si="0"/>
        <v>AUD</v>
      </c>
      <c r="Q27">
        <f t="shared" si="6"/>
        <v>1.3583449924611852</v>
      </c>
    </row>
    <row r="28" spans="1:17" x14ac:dyDescent="0.25">
      <c r="A28" t="s">
        <v>1172</v>
      </c>
      <c r="B28" t="s">
        <v>5</v>
      </c>
      <c r="C28" t="str">
        <f t="shared" si="8"/>
        <v>CAD</v>
      </c>
      <c r="D28">
        <f t="shared" si="7"/>
        <v>1.2965100000000001</v>
      </c>
      <c r="E28" t="s">
        <v>1171</v>
      </c>
      <c r="F28" t="s">
        <v>12</v>
      </c>
      <c r="G28" s="112">
        <f>[4]currenciesATR!$B18</f>
        <v>1.4551400000000001</v>
      </c>
      <c r="H28" s="112">
        <f>[4]currenciesATR!$C18</f>
        <v>5.1824999999999996E-3</v>
      </c>
      <c r="I28" s="139">
        <f t="shared" si="2"/>
        <v>78564.608063185005</v>
      </c>
      <c r="J28" s="114">
        <f t="shared" si="3"/>
        <v>7</v>
      </c>
      <c r="L28" t="s">
        <v>24</v>
      </c>
      <c r="M28" s="114">
        <f t="shared" si="4"/>
        <v>3</v>
      </c>
      <c r="N28" s="169">
        <f>G25</f>
        <v>1.8412299999999999</v>
      </c>
      <c r="O28" s="139">
        <f t="shared" si="5"/>
        <v>42604.299234097693</v>
      </c>
      <c r="P28" t="str">
        <f t="shared" si="0"/>
        <v>CAD</v>
      </c>
      <c r="Q28">
        <f t="shared" si="6"/>
        <v>1.2965100000000001</v>
      </c>
    </row>
    <row r="29" spans="1:17" x14ac:dyDescent="0.25">
      <c r="A29" t="s">
        <v>1173</v>
      </c>
      <c r="B29" t="s">
        <v>18</v>
      </c>
      <c r="C29" t="str">
        <f t="shared" si="8"/>
        <v>JPY</v>
      </c>
      <c r="D29">
        <f t="shared" si="7"/>
        <v>104.244</v>
      </c>
      <c r="E29" t="s">
        <v>1172</v>
      </c>
      <c r="F29" t="s">
        <v>5</v>
      </c>
      <c r="G29" s="112">
        <f>[4]currenciesATR!$B19</f>
        <v>117.005</v>
      </c>
      <c r="H29" s="112">
        <f>[4]currenciesATR!$C19</f>
        <v>0.61370000000000002</v>
      </c>
      <c r="I29" s="139">
        <f t="shared" si="2"/>
        <v>78569.030351866779</v>
      </c>
      <c r="J29" s="114">
        <f t="shared" si="3"/>
        <v>7</v>
      </c>
      <c r="L29" t="s">
        <v>26</v>
      </c>
      <c r="M29" s="114">
        <f t="shared" si="4"/>
        <v>3</v>
      </c>
      <c r="N29" s="169">
        <f>G22</f>
        <v>1.37032</v>
      </c>
      <c r="O29" s="139">
        <f t="shared" si="5"/>
        <v>42608.127856720879</v>
      </c>
      <c r="P29" t="str">
        <f t="shared" si="0"/>
        <v>CHF</v>
      </c>
      <c r="Q29">
        <f t="shared" si="6"/>
        <v>0.96482999999999997</v>
      </c>
    </row>
    <row r="30" spans="1:17" x14ac:dyDescent="0.25">
      <c r="A30" t="s">
        <v>1174</v>
      </c>
      <c r="B30" t="s">
        <v>19</v>
      </c>
      <c r="C30" t="str">
        <f t="shared" si="8"/>
        <v>CHF</v>
      </c>
      <c r="D30">
        <f t="shared" si="7"/>
        <v>0.96482999999999997</v>
      </c>
      <c r="E30" t="s">
        <v>1173</v>
      </c>
      <c r="F30" t="s">
        <v>18</v>
      </c>
      <c r="G30" s="112">
        <f>[4]currenciesATR!$B20</f>
        <v>1.0829899999999999</v>
      </c>
      <c r="H30" s="112">
        <f>[4]currenciesATR!$C20</f>
        <v>2.8800000000000002E-3</v>
      </c>
      <c r="I30" s="139">
        <f t="shared" si="2"/>
        <v>78572.70192676429</v>
      </c>
      <c r="J30" s="114">
        <f t="shared" si="3"/>
        <v>7</v>
      </c>
      <c r="L30" t="s">
        <v>6</v>
      </c>
      <c r="M30" s="114">
        <f t="shared" si="4"/>
        <v>3</v>
      </c>
      <c r="N30" s="169">
        <f>G24</f>
        <v>148.041</v>
      </c>
      <c r="O30" s="139">
        <f t="shared" si="5"/>
        <v>42604.178657764474</v>
      </c>
      <c r="P30" t="str">
        <f t="shared" si="0"/>
        <v>JPY</v>
      </c>
      <c r="Q30">
        <f t="shared" si="6"/>
        <v>104.244</v>
      </c>
    </row>
    <row r="31" spans="1:17" x14ac:dyDescent="0.25">
      <c r="A31" t="s">
        <v>1176</v>
      </c>
      <c r="B31" t="s">
        <v>10</v>
      </c>
      <c r="C31" t="str">
        <f t="shared" si="8"/>
        <v>GBP</v>
      </c>
      <c r="D31">
        <f t="shared" si="7"/>
        <v>0.70412122150949508</v>
      </c>
      <c r="E31" t="s">
        <v>1174</v>
      </c>
      <c r="F31" t="s">
        <v>19</v>
      </c>
      <c r="G31" s="112">
        <f>[4]currenciesATR!$B21</f>
        <v>0.79003999999999996</v>
      </c>
      <c r="H31" s="112">
        <f>[4]currenciesATR!$C21</f>
        <v>3.5349999999999999E-3</v>
      </c>
      <c r="I31" s="139">
        <f t="shared" si="2"/>
        <v>78541.589587999988</v>
      </c>
      <c r="J31" s="114">
        <f t="shared" si="3"/>
        <v>7</v>
      </c>
      <c r="L31" t="s">
        <v>25</v>
      </c>
      <c r="M31" s="114">
        <f t="shared" si="4"/>
        <v>3</v>
      </c>
      <c r="N31" s="169">
        <f>G21</f>
        <v>2.01491</v>
      </c>
      <c r="O31" s="139">
        <f t="shared" si="5"/>
        <v>42571.219970999999</v>
      </c>
      <c r="P31" t="str">
        <f t="shared" si="0"/>
        <v>NZD</v>
      </c>
      <c r="Q31">
        <f t="shared" si="6"/>
        <v>1.4199099777074133</v>
      </c>
    </row>
    <row r="32" spans="1:17" x14ac:dyDescent="0.25">
      <c r="A32" t="s">
        <v>1168</v>
      </c>
      <c r="B32" t="s">
        <v>3</v>
      </c>
      <c r="C32" t="str">
        <f t="shared" si="8"/>
        <v>USD</v>
      </c>
      <c r="D32">
        <f t="shared" si="7"/>
        <v>1</v>
      </c>
      <c r="E32" t="s">
        <v>1176</v>
      </c>
      <c r="F32" t="s">
        <v>10</v>
      </c>
      <c r="G32" s="112">
        <f>[4]currenciesATR!$B22</f>
        <v>1.1224099999999999</v>
      </c>
      <c r="H32" s="112">
        <f>[4]currenciesATR!$C22</f>
        <v>3.7204999999999998E-3</v>
      </c>
      <c r="I32" s="139">
        <f t="shared" si="2"/>
        <v>78568.7</v>
      </c>
      <c r="J32" s="114">
        <f t="shared" si="3"/>
        <v>7</v>
      </c>
      <c r="L32" t="s">
        <v>14</v>
      </c>
      <c r="M32" s="114">
        <f t="shared" si="4"/>
        <v>3</v>
      </c>
      <c r="N32" s="169">
        <f>G23</f>
        <v>1.42021</v>
      </c>
      <c r="O32" s="139">
        <f t="shared" si="5"/>
        <v>42606.299999999996</v>
      </c>
      <c r="P32" t="str">
        <f t="shared" si="0"/>
        <v>USD</v>
      </c>
      <c r="Q32">
        <f t="shared" si="6"/>
        <v>1</v>
      </c>
    </row>
    <row r="33" spans="1:17" x14ac:dyDescent="0.25">
      <c r="A33" t="s">
        <v>1184</v>
      </c>
      <c r="B33" t="s">
        <v>2</v>
      </c>
      <c r="C33" t="str">
        <f t="shared" si="8"/>
        <v>JPY</v>
      </c>
      <c r="D33">
        <f t="shared" si="7"/>
        <v>104.244</v>
      </c>
      <c r="E33" t="s">
        <v>1168</v>
      </c>
      <c r="F33" t="s">
        <v>3</v>
      </c>
      <c r="G33" s="112">
        <f>[4]currenciesATR!$B23</f>
        <v>80.375</v>
      </c>
      <c r="H33" s="112">
        <f>[4]currenciesATR!$C23</f>
        <v>0.50549999999999995</v>
      </c>
      <c r="I33" s="139">
        <f t="shared" si="2"/>
        <v>77102.758911783894</v>
      </c>
      <c r="J33" s="114">
        <f t="shared" si="3"/>
        <v>10</v>
      </c>
      <c r="L33" t="s">
        <v>29</v>
      </c>
      <c r="M33" s="114">
        <f t="shared" si="4"/>
        <v>6</v>
      </c>
      <c r="N33" s="169">
        <f>G18</f>
        <v>0.91283000000000003</v>
      </c>
      <c r="O33" s="139">
        <f t="shared" si="5"/>
        <v>42244.024342272714</v>
      </c>
      <c r="P33" t="str">
        <f t="shared" si="0"/>
        <v>CAD</v>
      </c>
      <c r="Q33">
        <f t="shared" si="6"/>
        <v>1.2965100000000001</v>
      </c>
    </row>
    <row r="34" spans="1:17" x14ac:dyDescent="0.25">
      <c r="A34" t="s">
        <v>1169</v>
      </c>
      <c r="B34" t="s">
        <v>4</v>
      </c>
      <c r="C34" t="str">
        <f t="shared" si="8"/>
        <v>JPY</v>
      </c>
      <c r="D34">
        <f t="shared" si="7"/>
        <v>104.244</v>
      </c>
      <c r="E34" t="s">
        <v>1184</v>
      </c>
      <c r="F34" t="s">
        <v>2</v>
      </c>
      <c r="G34" s="112">
        <f>[4]currenciesATR!$B24</f>
        <v>73.429000000000002</v>
      </c>
      <c r="H34" s="112">
        <f>[4]currenciesATR!$C24</f>
        <v>0.51029999999999998</v>
      </c>
      <c r="I34" s="139">
        <f t="shared" si="2"/>
        <v>77483.500249414836</v>
      </c>
      <c r="J34" s="114">
        <f t="shared" si="3"/>
        <v>11</v>
      </c>
      <c r="L34" t="s">
        <v>28</v>
      </c>
      <c r="M34" s="114">
        <f t="shared" si="4"/>
        <v>6</v>
      </c>
      <c r="N34" s="169">
        <f>G20</f>
        <v>0.67945999999999995</v>
      </c>
      <c r="O34" s="139">
        <f t="shared" si="5"/>
        <v>42253.661266751653</v>
      </c>
      <c r="P34" t="str">
        <f t="shared" si="0"/>
        <v>CHF</v>
      </c>
      <c r="Q34">
        <f t="shared" si="6"/>
        <v>0.96482999999999997</v>
      </c>
    </row>
    <row r="35" spans="1:17" x14ac:dyDescent="0.25">
      <c r="A35" t="s">
        <v>1185</v>
      </c>
      <c r="B35" t="s">
        <v>17</v>
      </c>
      <c r="C35" t="str">
        <f t="shared" si="8"/>
        <v>JPY</v>
      </c>
      <c r="D35">
        <f t="shared" si="7"/>
        <v>104.244</v>
      </c>
      <c r="E35" t="s">
        <v>1169</v>
      </c>
      <c r="F35" t="s">
        <v>4</v>
      </c>
      <c r="G35" s="112">
        <f>[4]currenciesATR!$B25</f>
        <v>108.017</v>
      </c>
      <c r="H35" s="112">
        <f>[4]currenciesATR!$C25</f>
        <v>0.54544999999999999</v>
      </c>
      <c r="I35" s="139">
        <f t="shared" si="2"/>
        <v>72533.57507386517</v>
      </c>
      <c r="J35" s="114">
        <f t="shared" si="3"/>
        <v>7</v>
      </c>
      <c r="L35" t="s">
        <v>2</v>
      </c>
      <c r="M35" s="114">
        <f t="shared" si="4"/>
        <v>6</v>
      </c>
      <c r="N35" s="169">
        <f>G34</f>
        <v>73.429000000000002</v>
      </c>
      <c r="O35" s="139">
        <f t="shared" si="5"/>
        <v>42263.727408771723</v>
      </c>
      <c r="P35" t="str">
        <f t="shared" si="0"/>
        <v>JPY</v>
      </c>
      <c r="Q35">
        <f t="shared" si="6"/>
        <v>104.244</v>
      </c>
    </row>
    <row r="36" spans="1:17" x14ac:dyDescent="0.25">
      <c r="A36" t="s">
        <v>1187</v>
      </c>
      <c r="B36" t="s">
        <v>16</v>
      </c>
      <c r="C36" t="str">
        <f t="shared" si="8"/>
        <v>USD</v>
      </c>
      <c r="D36">
        <f t="shared" si="7"/>
        <v>1</v>
      </c>
      <c r="E36" t="s">
        <v>1185</v>
      </c>
      <c r="F36" t="s">
        <v>17</v>
      </c>
      <c r="G36" s="112">
        <f>[4]currenciesATR!$B26</f>
        <v>0.70426999999999995</v>
      </c>
      <c r="H36" s="112">
        <f>[4]currenciesATR!$C26</f>
        <v>3.5595000000000002E-3</v>
      </c>
      <c r="I36" s="139">
        <f t="shared" si="2"/>
        <v>77469.7</v>
      </c>
      <c r="J36" s="114">
        <f t="shared" si="3"/>
        <v>11</v>
      </c>
      <c r="L36" t="s">
        <v>17</v>
      </c>
      <c r="M36" s="114">
        <f t="shared" si="4"/>
        <v>6</v>
      </c>
      <c r="N36" s="169">
        <f>G36</f>
        <v>0.70426999999999995</v>
      </c>
      <c r="O36" s="139">
        <f t="shared" si="5"/>
        <v>42256.19999999999</v>
      </c>
      <c r="P36" t="str">
        <f t="shared" si="0"/>
        <v>USD</v>
      </c>
      <c r="Q36">
        <f t="shared" si="6"/>
        <v>1</v>
      </c>
    </row>
    <row r="37" spans="1:17" x14ac:dyDescent="0.25">
      <c r="A37" t="s">
        <v>1186</v>
      </c>
      <c r="B37" t="s">
        <v>15</v>
      </c>
      <c r="C37" t="str">
        <f t="shared" si="8"/>
        <v>CHF</v>
      </c>
      <c r="D37">
        <f t="shared" si="7"/>
        <v>0.96482999999999997</v>
      </c>
      <c r="E37" t="s">
        <v>1187</v>
      </c>
      <c r="F37" t="s">
        <v>16</v>
      </c>
      <c r="G37" s="112">
        <f>[4]currenciesATR!$B27</f>
        <v>0.96482999999999997</v>
      </c>
      <c r="H37" s="112">
        <f>[4]currenciesATR!$C27</f>
        <v>3.1129999999999999E-3</v>
      </c>
      <c r="I37" s="139">
        <f t="shared" si="2"/>
        <v>80000</v>
      </c>
      <c r="J37" s="114">
        <f t="shared" si="3"/>
        <v>8</v>
      </c>
      <c r="L37" t="s">
        <v>15</v>
      </c>
      <c r="M37" s="114">
        <f t="shared" si="4"/>
        <v>4</v>
      </c>
      <c r="N37" s="169">
        <f>G38</f>
        <v>1.2965100000000001</v>
      </c>
      <c r="O37" s="139">
        <f t="shared" si="5"/>
        <v>40000</v>
      </c>
      <c r="P37" t="str">
        <f t="shared" si="0"/>
        <v>CAD</v>
      </c>
      <c r="Q37">
        <f t="shared" si="6"/>
        <v>1.2965100000000001</v>
      </c>
    </row>
    <row r="38" spans="1:17" x14ac:dyDescent="0.25">
      <c r="A38" t="s">
        <v>1188</v>
      </c>
      <c r="B38" t="s">
        <v>8</v>
      </c>
      <c r="C38" t="str">
        <f t="shared" si="8"/>
        <v>CAD</v>
      </c>
      <c r="D38">
        <f t="shared" si="7"/>
        <v>1.2965100000000001</v>
      </c>
      <c r="E38" t="s">
        <v>1186</v>
      </c>
      <c r="F38" t="s">
        <v>15</v>
      </c>
      <c r="G38" s="112">
        <f>[4]currenciesATR!$B28</f>
        <v>1.2965100000000001</v>
      </c>
      <c r="H38" s="112">
        <f>[4]currenciesATR!$C28</f>
        <v>4.6255000000000003E-3</v>
      </c>
      <c r="I38" s="139">
        <f t="shared" si="2"/>
        <v>80000</v>
      </c>
      <c r="J38" s="114">
        <f t="shared" si="3"/>
        <v>8</v>
      </c>
      <c r="L38" t="s">
        <v>16</v>
      </c>
      <c r="M38" s="114">
        <f t="shared" si="4"/>
        <v>4</v>
      </c>
      <c r="N38" s="169">
        <f>G37</f>
        <v>0.96482999999999997</v>
      </c>
      <c r="O38" s="139">
        <f t="shared" si="5"/>
        <v>40000</v>
      </c>
      <c r="P38" t="str">
        <f t="shared" si="0"/>
        <v>CHF</v>
      </c>
      <c r="Q38">
        <f t="shared" si="6"/>
        <v>0.96482999999999997</v>
      </c>
    </row>
    <row r="39" spans="1:17" x14ac:dyDescent="0.25">
      <c r="A39" t="s">
        <v>1214</v>
      </c>
      <c r="B39" t="s">
        <v>29</v>
      </c>
      <c r="C39" t="str">
        <f t="shared" si="8"/>
        <v>JPY</v>
      </c>
      <c r="D39">
        <f t="shared" si="7"/>
        <v>104.244</v>
      </c>
      <c r="E39" t="s">
        <v>1188</v>
      </c>
      <c r="F39" t="s">
        <v>8</v>
      </c>
      <c r="G39" s="112">
        <f>[4]currenciesATR!$B29</f>
        <v>104.244</v>
      </c>
      <c r="H39" s="112">
        <f>[4]currenciesATR!$C29</f>
        <v>0.44555</v>
      </c>
      <c r="I39" s="139">
        <f t="shared" si="2"/>
        <v>80000</v>
      </c>
      <c r="J39" s="114">
        <f t="shared" si="3"/>
        <v>8</v>
      </c>
      <c r="L39" t="s">
        <v>8</v>
      </c>
      <c r="M39" s="114">
        <f t="shared" si="4"/>
        <v>4</v>
      </c>
      <c r="N39" s="169">
        <f>G39</f>
        <v>104.244</v>
      </c>
      <c r="O39" s="139">
        <f t="shared" si="5"/>
        <v>40000</v>
      </c>
      <c r="P39" t="str">
        <f t="shared" si="0"/>
        <v>JPY</v>
      </c>
      <c r="Q39">
        <f t="shared" si="6"/>
        <v>104.244</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104.244</v>
      </c>
      <c r="O53" s="140">
        <f t="shared" si="10"/>
        <v>13872.453090825371</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104.244</v>
      </c>
      <c r="O70" s="140">
        <f t="shared" si="10"/>
        <v>427.1420897125974</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1.2965100000000001</v>
      </c>
      <c r="O93" s="140">
        <f t="shared" si="14"/>
        <v>270.72679732512665</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0.89094003082652518</v>
      </c>
      <c r="O116" s="140">
        <f t="shared" si="17"/>
        <v>10909.825199999999</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1.3583449924611852</v>
      </c>
      <c r="O117" s="140">
        <f t="shared" si="17"/>
        <v>6211.2350300000007</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104.244</v>
      </c>
      <c r="O118" s="140">
        <f t="shared" si="17"/>
        <v>479.64391235946431</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0.89094003082652518</v>
      </c>
      <c r="O119" s="140">
        <f t="shared" si="17"/>
        <v>4349.3387499999999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0.89094003082652518</v>
      </c>
      <c r="O120" s="140">
        <f t="shared" si="17"/>
        <v>1262.7112499999998</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0.89094003082652518</v>
      </c>
      <c r="O121" s="140">
        <f t="shared" si="17"/>
        <v>1487.1932499999998</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0.89094003082652518</v>
      </c>
      <c r="O122" s="140">
        <f t="shared" si="17"/>
        <v>7267.6047499999995</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1.2965100000000001</v>
      </c>
      <c r="O123" s="140">
        <f t="shared" si="17"/>
        <v>1156.9521253210542</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0.89094003082652518</v>
      </c>
      <c r="O125" s="140">
        <f t="shared" si="17"/>
        <v>5836.5319999999992</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0.89094003082652518</v>
      </c>
      <c r="O127" s="140">
        <f t="shared" si="17"/>
        <v>683.54768999999987</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0.89094003082652518</v>
      </c>
      <c r="O128" s="140">
        <f t="shared" si="17"/>
        <v>3254.9889999999996</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0.89094003082652518</v>
      </c>
      <c r="O129" s="140">
        <f t="shared" si="17"/>
        <v>546.61366999999996</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0.70412122150949508</v>
      </c>
      <c r="O130" s="140">
        <f t="shared" si="17"/>
        <v>2130.3150000000001</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1.3583449924611852</v>
      </c>
      <c r="O132" s="140">
        <f t="shared" si="17"/>
        <v>552.14250000000004</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1.3583449924611852</v>
      </c>
      <c r="O135" s="140">
        <f t="shared" si="17"/>
        <v>736.19</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1.3583449924611852</v>
      </c>
      <c r="O136" s="140">
        <f t="shared" si="17"/>
        <v>2392.6175000000003</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0.89094003082652518</v>
      </c>
      <c r="O137" s="140">
        <f t="shared" si="17"/>
        <v>12627.112499999999</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0.89094003082652518</v>
      </c>
      <c r="O138" s="140">
        <f t="shared" ref="O138:O169" si="21">M138/N138</f>
        <v>420.90374999999995</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104.244</v>
      </c>
      <c r="O140" s="140">
        <f t="shared" si="21"/>
        <v>4796.4391235946432</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0.70412122150949508</v>
      </c>
      <c r="O141" s="140">
        <f t="shared" si="21"/>
        <v>6052.9350199999999</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0.70412122150949508</v>
      </c>
      <c r="O142" s="140">
        <f t="shared" si="21"/>
        <v>5591.3667699999996</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0.70412122150949508</v>
      </c>
      <c r="O143" s="140">
        <f t="shared" si="21"/>
        <v>436.00447000000003</v>
      </c>
      <c r="P143" s="114">
        <f t="shared" si="19"/>
        <v>23</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0.96482999999999997</v>
      </c>
      <c r="O145" s="140">
        <f t="shared" si="21"/>
        <v>624.98056652467278</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0.89094003082652518</v>
      </c>
      <c r="O148" s="140">
        <f t="shared" si="21"/>
        <v>615.08067999999992</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104.244</v>
      </c>
      <c r="O150" s="140">
        <f t="shared" si="21"/>
        <v>12248.954376271056</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0.70412122150949508</v>
      </c>
      <c r="O151" s="140">
        <f t="shared" si="21"/>
        <v>2502.4100199999998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1.2965100000000001</v>
      </c>
      <c r="O163" s="140">
        <f t="shared" si="21"/>
        <v>4544.5079482611009</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0.89094003082652518</v>
      </c>
      <c r="O164" s="140">
        <f t="shared" si="21"/>
        <v>7787.2805799999987</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0.70412122150949508</v>
      </c>
      <c r="O165" s="140">
        <f t="shared" si="21"/>
        <v>1704.252</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0.96482999999999997</v>
      </c>
      <c r="O166" s="140">
        <f t="shared" si="21"/>
        <v>8873.0657214224266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0.89094003082652518</v>
      </c>
      <c r="O167" s="140">
        <f t="shared" si="21"/>
        <v>841.80749999999989</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0.89094003082652518</v>
      </c>
      <c r="O168" s="140">
        <f t="shared" si="21"/>
        <v>3563.6517499999995</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0.89094003082652518</v>
      </c>
      <c r="O169" s="140">
        <f t="shared" si="21"/>
        <v>1764.4285199999997</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0.89094003082652518</v>
      </c>
      <c r="O171" s="140">
        <f t="shared" si="24"/>
        <v>29778.659709999996</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1.3583449924611852</v>
      </c>
      <c r="O172" s="140">
        <f t="shared" si="24"/>
        <v>1766.856</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87" t="s">
        <v>37</v>
      </c>
      <c r="B2" s="287"/>
      <c r="C2" s="6"/>
      <c r="D2" s="288">
        <v>41080</v>
      </c>
      <c r="E2" s="288"/>
      <c r="F2" s="289"/>
      <c r="G2" s="289"/>
      <c r="H2" s="289"/>
      <c r="I2" s="289"/>
      <c r="J2" s="289"/>
      <c r="K2" s="289"/>
      <c r="L2" s="289"/>
      <c r="M2" s="289"/>
      <c r="N2" s="289"/>
      <c r="O2" s="289"/>
      <c r="P2" s="289"/>
      <c r="Q2" s="289"/>
      <c r="R2" s="289"/>
      <c r="S2" s="289"/>
    </row>
    <row r="3" spans="1:58" ht="15.75" x14ac:dyDescent="0.25">
      <c r="A3" s="287" t="s">
        <v>38</v>
      </c>
      <c r="B3" s="287"/>
      <c r="D3" s="290" t="s">
        <v>39</v>
      </c>
      <c r="E3" s="290"/>
      <c r="F3" s="290"/>
      <c r="G3" s="8"/>
      <c r="H3" s="8"/>
      <c r="I3" s="8"/>
      <c r="J3" s="8"/>
      <c r="K3" s="8"/>
      <c r="L3" s="8"/>
      <c r="M3" s="8"/>
      <c r="N3" s="8"/>
      <c r="O3" s="8"/>
      <c r="P3" s="8"/>
      <c r="Q3" s="8"/>
      <c r="R3" s="8"/>
      <c r="S3" s="8"/>
    </row>
    <row r="4" spans="1:58" ht="15.75" x14ac:dyDescent="0.25">
      <c r="A4" s="287" t="s">
        <v>40</v>
      </c>
      <c r="B4" s="287"/>
      <c r="D4" s="9">
        <v>1</v>
      </c>
      <c r="E4" s="9">
        <v>2</v>
      </c>
      <c r="F4" s="9">
        <v>3</v>
      </c>
      <c r="G4" s="10"/>
      <c r="H4" s="11"/>
      <c r="I4" s="11"/>
      <c r="J4" s="11"/>
      <c r="K4" s="11"/>
      <c r="L4" s="11"/>
      <c r="M4" s="11"/>
      <c r="N4" s="11"/>
      <c r="O4" s="11"/>
      <c r="P4" s="11"/>
      <c r="Q4" s="11"/>
      <c r="R4" s="11"/>
      <c r="S4" s="11"/>
    </row>
    <row r="5" spans="1:58" x14ac:dyDescent="0.25">
      <c r="A5" s="287" t="s">
        <v>41</v>
      </c>
      <c r="B5" s="287"/>
      <c r="D5" s="12" t="s">
        <v>42</v>
      </c>
      <c r="E5" s="12" t="s">
        <v>43</v>
      </c>
      <c r="F5" s="12" t="s">
        <v>43</v>
      </c>
      <c r="G5" s="13"/>
      <c r="H5" s="292" t="s">
        <v>44</v>
      </c>
      <c r="I5" s="293"/>
      <c r="J5" s="293"/>
      <c r="K5" s="293"/>
      <c r="L5" s="293"/>
      <c r="M5" s="293"/>
      <c r="N5" s="293"/>
      <c r="O5" s="293"/>
      <c r="P5" s="293"/>
      <c r="Q5" s="293"/>
      <c r="R5" s="293"/>
      <c r="S5" s="294"/>
    </row>
    <row r="6" spans="1:58" x14ac:dyDescent="0.25">
      <c r="A6" s="14"/>
      <c r="B6" s="14"/>
      <c r="C6" s="15"/>
      <c r="D6" s="16"/>
      <c r="E6" s="16" t="s">
        <v>45</v>
      </c>
      <c r="F6" s="16" t="s">
        <v>46</v>
      </c>
      <c r="G6" s="17"/>
      <c r="H6" s="295" t="s">
        <v>47</v>
      </c>
      <c r="I6" s="296"/>
      <c r="J6" s="297"/>
      <c r="K6" s="298" t="s">
        <v>48</v>
      </c>
      <c r="L6" s="299"/>
      <c r="M6" s="300"/>
      <c r="N6" s="301" t="s">
        <v>49</v>
      </c>
      <c r="O6" s="302"/>
      <c r="P6" s="303"/>
      <c r="Q6" s="304" t="s">
        <v>50</v>
      </c>
      <c r="R6" s="305"/>
      <c r="S6" s="306"/>
    </row>
    <row r="7" spans="1:58" x14ac:dyDescent="0.25">
      <c r="A7" s="18"/>
      <c r="B7" s="18"/>
      <c r="C7" s="15"/>
      <c r="D7" s="19"/>
      <c r="E7" s="20"/>
      <c r="F7" s="21"/>
      <c r="G7" s="21"/>
      <c r="H7" s="291" t="s">
        <v>51</v>
      </c>
      <c r="I7" s="291"/>
      <c r="J7" s="291"/>
      <c r="K7" s="291"/>
      <c r="L7" s="291"/>
      <c r="M7" s="291"/>
      <c r="N7" s="291"/>
      <c r="O7" s="291"/>
      <c r="P7" s="291"/>
      <c r="Q7" s="291"/>
      <c r="R7" s="291"/>
      <c r="S7" s="291"/>
      <c r="U7" s="291" t="s">
        <v>52</v>
      </c>
      <c r="V7" s="291"/>
      <c r="W7" s="291"/>
      <c r="X7" s="291"/>
      <c r="Y7" s="291"/>
      <c r="Z7" s="291"/>
      <c r="AA7" s="291"/>
      <c r="AB7" s="291"/>
      <c r="AC7" s="291"/>
      <c r="AD7" s="291"/>
      <c r="AE7" s="291"/>
      <c r="AF7" s="291"/>
      <c r="AU7" s="291" t="s">
        <v>53</v>
      </c>
      <c r="AV7" s="291"/>
      <c r="AW7" s="291"/>
      <c r="AX7" s="291"/>
      <c r="AY7" s="291"/>
      <c r="AZ7" s="291"/>
      <c r="BA7" s="291"/>
      <c r="BB7" s="291"/>
      <c r="BC7" s="291"/>
      <c r="BD7" s="291"/>
      <c r="BE7" s="291"/>
      <c r="BF7" s="291"/>
    </row>
    <row r="8" spans="1:58" x14ac:dyDescent="0.25">
      <c r="A8" s="307" t="s">
        <v>54</v>
      </c>
      <c r="B8" s="307"/>
      <c r="D8" s="308" t="s">
        <v>55</v>
      </c>
      <c r="E8" s="308"/>
      <c r="F8" s="309"/>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1" t="s">
        <v>51</v>
      </c>
      <c r="I35" s="291"/>
      <c r="J35" s="291"/>
      <c r="K35" s="291"/>
      <c r="L35" s="291"/>
      <c r="M35" s="291"/>
      <c r="N35" s="291"/>
      <c r="O35" s="291"/>
      <c r="P35" s="291"/>
      <c r="Q35" s="291"/>
      <c r="R35" s="291"/>
      <c r="S35" s="291"/>
      <c r="U35" s="291" t="s">
        <v>52</v>
      </c>
      <c r="V35" s="291"/>
      <c r="W35" s="291"/>
      <c r="X35" s="291"/>
      <c r="Y35" s="291"/>
      <c r="Z35" s="291"/>
      <c r="AA35" s="291"/>
      <c r="AB35" s="291"/>
      <c r="AC35" s="291"/>
      <c r="AD35" s="291"/>
      <c r="AE35" s="291"/>
      <c r="AF35" s="291"/>
      <c r="AH35" s="291" t="s">
        <v>114</v>
      </c>
      <c r="AI35" s="291"/>
      <c r="AJ35" s="291"/>
      <c r="AK35" s="291"/>
      <c r="AL35" s="291"/>
      <c r="AM35" s="291"/>
      <c r="AN35" s="291"/>
      <c r="AO35" s="291"/>
      <c r="AP35" s="291"/>
      <c r="AQ35" s="291"/>
      <c r="AR35" s="291"/>
      <c r="AS35" s="291"/>
      <c r="AU35" s="291" t="s">
        <v>53</v>
      </c>
      <c r="AV35" s="291"/>
      <c r="AW35" s="291"/>
      <c r="AX35" s="291"/>
      <c r="AY35" s="291"/>
      <c r="AZ35" s="291"/>
      <c r="BA35" s="291"/>
      <c r="BB35" s="291"/>
      <c r="BC35" s="291"/>
      <c r="BD35" s="291"/>
      <c r="BE35" s="291"/>
      <c r="BF35" s="291"/>
    </row>
    <row r="36" spans="1:58" x14ac:dyDescent="0.25">
      <c r="A36" s="307" t="s">
        <v>115</v>
      </c>
      <c r="B36" s="307"/>
      <c r="D36" s="308" t="s">
        <v>116</v>
      </c>
      <c r="E36" s="308"/>
      <c r="F36" s="309"/>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1" t="s">
        <v>51</v>
      </c>
      <c r="I47" s="291"/>
      <c r="J47" s="291"/>
      <c r="K47" s="291"/>
      <c r="L47" s="291"/>
      <c r="M47" s="291"/>
      <c r="N47" s="291"/>
      <c r="O47" s="291"/>
      <c r="P47" s="291"/>
      <c r="Q47" s="291"/>
      <c r="R47" s="291"/>
      <c r="S47" s="291"/>
      <c r="U47" s="291" t="s">
        <v>52</v>
      </c>
      <c r="V47" s="291"/>
      <c r="W47" s="291"/>
      <c r="X47" s="291"/>
      <c r="Y47" s="291"/>
      <c r="Z47" s="291"/>
      <c r="AA47" s="291"/>
      <c r="AB47" s="291"/>
      <c r="AC47" s="291"/>
      <c r="AD47" s="291"/>
      <c r="AE47" s="291"/>
      <c r="AF47" s="291"/>
      <c r="AH47" s="291" t="s">
        <v>114</v>
      </c>
      <c r="AI47" s="291"/>
      <c r="AJ47" s="291"/>
      <c r="AK47" s="291"/>
      <c r="AL47" s="291"/>
      <c r="AM47" s="291"/>
      <c r="AN47" s="291"/>
      <c r="AO47" s="291"/>
      <c r="AP47" s="291"/>
      <c r="AQ47" s="291"/>
      <c r="AR47" s="291"/>
      <c r="AS47" s="291"/>
      <c r="AU47" s="291" t="s">
        <v>53</v>
      </c>
      <c r="AV47" s="291"/>
      <c r="AW47" s="291"/>
      <c r="AX47" s="291"/>
      <c r="AY47" s="291"/>
      <c r="AZ47" s="291"/>
      <c r="BA47" s="291"/>
      <c r="BB47" s="291"/>
      <c r="BC47" s="291"/>
      <c r="BD47" s="291"/>
      <c r="BE47" s="291"/>
      <c r="BF47" s="291"/>
    </row>
    <row r="48" spans="1:58" x14ac:dyDescent="0.25">
      <c r="A48" s="307" t="s">
        <v>133</v>
      </c>
      <c r="B48" s="307"/>
      <c r="C48" s="14"/>
      <c r="D48" s="308" t="s">
        <v>134</v>
      </c>
      <c r="E48" s="308"/>
      <c r="F48" s="309"/>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1" t="s">
        <v>168</v>
      </c>
      <c r="I65" s="291"/>
      <c r="J65" s="291"/>
      <c r="K65" s="291"/>
      <c r="L65" s="291"/>
      <c r="M65" s="291"/>
      <c r="N65" s="291"/>
      <c r="O65" s="291"/>
      <c r="P65" s="291"/>
      <c r="Q65" s="291"/>
      <c r="R65" s="291"/>
      <c r="S65" s="291"/>
      <c r="U65" s="310" t="s">
        <v>51</v>
      </c>
      <c r="V65" s="310"/>
      <c r="W65" s="310"/>
      <c r="X65" s="310"/>
      <c r="Y65" s="310"/>
      <c r="Z65" s="310"/>
      <c r="AA65" s="310"/>
      <c r="AB65" s="310"/>
      <c r="AC65" s="310"/>
      <c r="AD65" s="310"/>
      <c r="AE65" s="310"/>
      <c r="AF65" s="310"/>
      <c r="AH65" s="291" t="s">
        <v>52</v>
      </c>
      <c r="AI65" s="291"/>
      <c r="AJ65" s="291"/>
      <c r="AK65" s="291"/>
      <c r="AL65" s="291"/>
      <c r="AM65" s="291"/>
      <c r="AN65" s="291"/>
      <c r="AO65" s="291"/>
      <c r="AP65" s="291"/>
      <c r="AQ65" s="291"/>
      <c r="AR65" s="291"/>
      <c r="AS65" s="291"/>
      <c r="AU65" s="291" t="s">
        <v>53</v>
      </c>
      <c r="AV65" s="291"/>
      <c r="AW65" s="291"/>
      <c r="AX65" s="291"/>
      <c r="AY65" s="291"/>
      <c r="AZ65" s="291"/>
      <c r="BA65" s="291"/>
      <c r="BB65" s="291"/>
      <c r="BC65" s="291"/>
      <c r="BD65" s="291"/>
      <c r="BE65" s="291"/>
      <c r="BF65" s="291"/>
    </row>
    <row r="66" spans="1:58" x14ac:dyDescent="0.25">
      <c r="A66" s="311" t="s">
        <v>169</v>
      </c>
      <c r="B66" s="311"/>
      <c r="D66" s="312" t="s">
        <v>170</v>
      </c>
      <c r="E66" s="312"/>
      <c r="F66" s="31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1" t="s">
        <v>168</v>
      </c>
      <c r="I72" s="291"/>
      <c r="J72" s="291"/>
      <c r="K72" s="291"/>
      <c r="L72" s="291"/>
      <c r="M72" s="291"/>
      <c r="N72" s="291"/>
      <c r="O72" s="291"/>
      <c r="P72" s="291"/>
      <c r="Q72" s="291"/>
      <c r="R72" s="291"/>
      <c r="S72" s="291"/>
      <c r="U72" s="310" t="s">
        <v>51</v>
      </c>
      <c r="V72" s="310"/>
      <c r="W72" s="310"/>
      <c r="X72" s="310"/>
      <c r="Y72" s="310"/>
      <c r="Z72" s="310"/>
      <c r="AA72" s="310"/>
      <c r="AB72" s="310"/>
      <c r="AC72" s="310"/>
      <c r="AD72" s="310"/>
      <c r="AE72" s="310"/>
      <c r="AF72" s="310"/>
      <c r="AH72" s="291" t="s">
        <v>52</v>
      </c>
      <c r="AI72" s="291"/>
      <c r="AJ72" s="291"/>
      <c r="AK72" s="291"/>
      <c r="AL72" s="291"/>
      <c r="AM72" s="291"/>
      <c r="AN72" s="291"/>
      <c r="AO72" s="291"/>
      <c r="AP72" s="291"/>
      <c r="AQ72" s="291"/>
      <c r="AR72" s="291"/>
      <c r="AS72" s="291"/>
      <c r="AU72" s="291" t="s">
        <v>53</v>
      </c>
      <c r="AV72" s="291"/>
      <c r="AW72" s="291"/>
      <c r="AX72" s="291"/>
      <c r="AY72" s="291"/>
      <c r="AZ72" s="291"/>
      <c r="BA72" s="291"/>
      <c r="BB72" s="291"/>
      <c r="BC72" s="291"/>
      <c r="BD72" s="291"/>
      <c r="BE72" s="291"/>
      <c r="BF72" s="291"/>
    </row>
    <row r="73" spans="1:58" x14ac:dyDescent="0.25">
      <c r="A73" s="314" t="s">
        <v>182</v>
      </c>
      <c r="B73" s="314"/>
      <c r="D73" s="314" t="s">
        <v>170</v>
      </c>
      <c r="E73" s="314"/>
      <c r="F73" s="31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1" t="s">
        <v>195</v>
      </c>
      <c r="I80" s="291"/>
      <c r="J80" s="291"/>
      <c r="K80" s="291"/>
      <c r="L80" s="291"/>
      <c r="M80" s="291"/>
      <c r="N80" s="291"/>
      <c r="O80" s="291"/>
      <c r="P80" s="291"/>
      <c r="Q80" s="291"/>
      <c r="R80" s="291"/>
      <c r="S80" s="291"/>
      <c r="U80" s="310" t="s">
        <v>51</v>
      </c>
      <c r="V80" s="310"/>
      <c r="W80" s="310"/>
      <c r="X80" s="310"/>
      <c r="Y80" s="310"/>
      <c r="Z80" s="310"/>
      <c r="AA80" s="310"/>
      <c r="AB80" s="310"/>
      <c r="AC80" s="310"/>
      <c r="AD80" s="310"/>
      <c r="AE80" s="310"/>
      <c r="AF80" s="310"/>
      <c r="AH80" s="291" t="s">
        <v>52</v>
      </c>
      <c r="AI80" s="291"/>
      <c r="AJ80" s="291"/>
      <c r="AK80" s="291"/>
      <c r="AL80" s="291"/>
      <c r="AM80" s="291"/>
      <c r="AN80" s="291"/>
      <c r="AO80" s="291"/>
      <c r="AP80" s="291"/>
      <c r="AQ80" s="291"/>
      <c r="AR80" s="291"/>
      <c r="AS80" s="291"/>
      <c r="AU80" s="291" t="s">
        <v>53</v>
      </c>
      <c r="AV80" s="291"/>
      <c r="AW80" s="291"/>
      <c r="AX80" s="291"/>
      <c r="AY80" s="291"/>
      <c r="AZ80" s="291"/>
      <c r="BA80" s="291"/>
      <c r="BB80" s="291"/>
      <c r="BC80" s="291"/>
      <c r="BD80" s="291"/>
      <c r="BE80" s="291"/>
      <c r="BF80" s="291"/>
    </row>
    <row r="81" spans="1:58" x14ac:dyDescent="0.25">
      <c r="A81" s="316" t="s">
        <v>196</v>
      </c>
      <c r="B81" s="316"/>
      <c r="D81" s="316" t="s">
        <v>197</v>
      </c>
      <c r="E81" s="316"/>
      <c r="F81" s="31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1" t="s">
        <v>195</v>
      </c>
      <c r="I90" s="291"/>
      <c r="J90" s="291"/>
      <c r="K90" s="291"/>
      <c r="L90" s="291"/>
      <c r="M90" s="291"/>
      <c r="N90" s="291"/>
      <c r="O90" s="291"/>
      <c r="P90" s="291"/>
      <c r="Q90" s="291"/>
      <c r="R90" s="291"/>
      <c r="S90" s="291"/>
      <c r="U90" s="310" t="s">
        <v>51</v>
      </c>
      <c r="V90" s="310"/>
      <c r="W90" s="310"/>
      <c r="X90" s="310"/>
      <c r="Y90" s="310"/>
      <c r="Z90" s="310"/>
      <c r="AA90" s="310"/>
      <c r="AB90" s="310"/>
      <c r="AC90" s="310"/>
      <c r="AD90" s="310"/>
      <c r="AE90" s="310"/>
      <c r="AF90" s="310"/>
      <c r="AH90" s="291" t="s">
        <v>52</v>
      </c>
      <c r="AI90" s="291"/>
      <c r="AJ90" s="291"/>
      <c r="AK90" s="291"/>
      <c r="AL90" s="291"/>
      <c r="AM90" s="291"/>
      <c r="AN90" s="291"/>
      <c r="AO90" s="291"/>
      <c r="AP90" s="291"/>
      <c r="AQ90" s="291"/>
      <c r="AR90" s="291"/>
      <c r="AS90" s="291"/>
      <c r="AU90" s="291" t="s">
        <v>53</v>
      </c>
      <c r="AV90" s="291"/>
      <c r="AW90" s="291"/>
      <c r="AX90" s="291"/>
      <c r="AY90" s="291"/>
      <c r="AZ90" s="291"/>
      <c r="BA90" s="291"/>
      <c r="BB90" s="291"/>
      <c r="BC90" s="291"/>
      <c r="BD90" s="291"/>
      <c r="BE90" s="291"/>
      <c r="BF90" s="291"/>
    </row>
    <row r="91" spans="1:58" x14ac:dyDescent="0.25">
      <c r="A91" s="316" t="s">
        <v>216</v>
      </c>
      <c r="B91" s="316"/>
      <c r="D91" s="316" t="s">
        <v>197</v>
      </c>
      <c r="E91" s="316"/>
      <c r="F91" s="31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1" t="s">
        <v>224</v>
      </c>
      <c r="I95" s="291"/>
      <c r="J95" s="291"/>
      <c r="K95" s="291"/>
      <c r="L95" s="291"/>
      <c r="M95" s="291"/>
      <c r="N95" s="291"/>
      <c r="O95" s="291"/>
      <c r="P95" s="291"/>
      <c r="Q95" s="291"/>
      <c r="R95" s="291"/>
      <c r="S95" s="291"/>
      <c r="U95" s="310" t="s">
        <v>51</v>
      </c>
      <c r="V95" s="310"/>
      <c r="W95" s="310"/>
      <c r="X95" s="310"/>
      <c r="Y95" s="310"/>
      <c r="Z95" s="310"/>
      <c r="AA95" s="310"/>
      <c r="AB95" s="310"/>
      <c r="AC95" s="310"/>
      <c r="AD95" s="310"/>
      <c r="AE95" s="310"/>
      <c r="AF95" s="310"/>
      <c r="AH95" s="291" t="s">
        <v>52</v>
      </c>
      <c r="AI95" s="291"/>
      <c r="AJ95" s="291"/>
      <c r="AK95" s="291"/>
      <c r="AL95" s="291"/>
      <c r="AM95" s="291"/>
      <c r="AN95" s="291"/>
      <c r="AO95" s="291"/>
      <c r="AP95" s="291"/>
      <c r="AQ95" s="291"/>
      <c r="AR95" s="291"/>
      <c r="AS95" s="291"/>
      <c r="AU95" s="291" t="s">
        <v>53</v>
      </c>
      <c r="AV95" s="291"/>
      <c r="AW95" s="291"/>
      <c r="AX95" s="291"/>
      <c r="AY95" s="291"/>
      <c r="AZ95" s="291"/>
      <c r="BA95" s="291"/>
      <c r="BB95" s="291"/>
      <c r="BC95" s="291"/>
      <c r="BD95" s="291"/>
      <c r="BE95" s="291"/>
      <c r="BF95" s="291"/>
    </row>
    <row r="96" spans="1:58" x14ac:dyDescent="0.25">
      <c r="A96" s="316" t="s">
        <v>225</v>
      </c>
      <c r="B96" s="316"/>
      <c r="D96" s="316" t="s">
        <v>197</v>
      </c>
      <c r="E96" s="316"/>
      <c r="F96" s="31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0.89094003082652518</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1.2965100000000001</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0.89094003082652518</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0.89094003082652518</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0.89094003082652518</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0.89094003082652518</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0.89094003082652518</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0.89094003082652518</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0.70412122150949508</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0.70412122150949508</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0.70412122150949508</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0.89094003082652518</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104.244</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1.2965100000000001</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104.244</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0.96482999999999997</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1.4199099777074133</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0.89094003082652518</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1.3583449924611852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1.3583449924611852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1.3583449924611852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1.3583449924611852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2016-06-17T04:36:27Z</dcterms:modified>
</cp:coreProperties>
</file>