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drawings/drawing6.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drawings/drawing7.xml" ContentType="application/vnd.openxmlformats-officedocument.drawing+xml"/>
  <Override PartName="/xl/comments7.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drawings/drawing8.xml" ContentType="application/vnd.openxmlformats-officedocument.drawing+xml"/>
  <Override PartName="/xl/comments8.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drawings/drawing9.xml" ContentType="application/vnd.openxmlformats-officedocument.drawing+xml"/>
  <Override PartName="/xl/comments9.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2)" sheetId="14" r:id="rId1"/>
    <sheet name="FuturesInfo (3)" sheetId="9" r:id="rId2"/>
    <sheet name="CurrInfo" sheetId="5" r:id="rId3"/>
    <sheet name="sym" sheetId="10" r:id="rId4"/>
    <sheet name="fhist" sheetId="17" r:id="rId5"/>
    <sheet name="0806" sheetId="20" r:id="rId6"/>
    <sheet name="0805" sheetId="19" r:id="rId7"/>
    <sheet name="0804" sheetId="18" r:id="rId8"/>
    <sheet name="0803" sheetId="16" r:id="rId9"/>
    <sheet name="0802" sheetId="13" r:id="rId10"/>
    <sheet name="0801" sheetId="15" r:id="rId11"/>
    <sheet name="old" sheetId="1" r:id="rId12"/>
    <sheet name="daily" sheetId="11" r:id="rId13"/>
    <sheet name="FORECAST" sheetId="2" r:id="rId14"/>
    <sheet name="timezones (jst)" sheetId="3" r:id="rId15"/>
  </sheets>
  <externalReferences>
    <externalReference r:id="rId16"/>
    <externalReference r:id="rId17"/>
    <externalReference r:id="rId18"/>
    <externalReference r:id="rId19"/>
  </externalReferences>
  <definedNames>
    <definedName name="HSI" localSheetId="10">[1]FLASH!#REF!</definedName>
    <definedName name="HSI" localSheetId="9">[1]FLASH!#REF!</definedName>
    <definedName name="HSI" localSheetId="8">[1]FLASH!#REF!</definedName>
    <definedName name="HSI" localSheetId="7">[1]FLASH!#REF!</definedName>
    <definedName name="HSI" localSheetId="6">[1]FLASH!#REF!</definedName>
    <definedName name="HSI" localSheetId="5">[1]FLASH!#REF!</definedName>
    <definedName name="HSI" localSheetId="0">[1]FLASH!#REF!</definedName>
    <definedName name="HSI" localSheetId="13">[2]FLASH!#REF!</definedName>
    <definedName name="HSI" localSheetId="1">[1]FLASH!#REF!</definedName>
    <definedName name="HSI">[1]FLASH!#REF!</definedName>
    <definedName name="test" localSheetId="0">'daily (2)'!$W$37,'daily (2)'!$N$37:$U$37</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4" i="19" l="1"/>
  <c r="W13" i="19" s="1"/>
  <c r="X14" i="19"/>
  <c r="X13" i="19" s="1"/>
  <c r="W15" i="19"/>
  <c r="X15" i="19"/>
  <c r="W16" i="19"/>
  <c r="X16" i="19"/>
  <c r="W17" i="19"/>
  <c r="X17" i="19"/>
  <c r="W18" i="19"/>
  <c r="X18" i="19"/>
  <c r="W19" i="19"/>
  <c r="X19" i="19"/>
  <c r="W20" i="19"/>
  <c r="X20" i="19"/>
  <c r="W21" i="19"/>
  <c r="X21" i="19"/>
  <c r="W22" i="19"/>
  <c r="X22" i="19"/>
  <c r="W23" i="19"/>
  <c r="X23" i="19"/>
  <c r="W24" i="19"/>
  <c r="X24" i="19"/>
  <c r="W25" i="19"/>
  <c r="X25" i="19"/>
  <c r="W26" i="19"/>
  <c r="X26" i="19"/>
  <c r="W27" i="19"/>
  <c r="X27" i="19"/>
  <c r="W28" i="19"/>
  <c r="X28" i="19"/>
  <c r="W29" i="19"/>
  <c r="X29" i="19"/>
  <c r="W30" i="19"/>
  <c r="X30" i="19"/>
  <c r="W31" i="19"/>
  <c r="X31" i="19"/>
  <c r="W32" i="19"/>
  <c r="X32" i="19"/>
  <c r="W33" i="19"/>
  <c r="X33" i="19"/>
  <c r="W34" i="19"/>
  <c r="X34" i="19"/>
  <c r="W35" i="19"/>
  <c r="X35" i="19"/>
  <c r="W36" i="19"/>
  <c r="X36" i="19"/>
  <c r="W37" i="19"/>
  <c r="X37" i="19"/>
  <c r="W38" i="19"/>
  <c r="X38" i="19"/>
  <c r="W39" i="19"/>
  <c r="X39" i="19"/>
  <c r="W40" i="19"/>
  <c r="X40" i="19"/>
  <c r="W41" i="19"/>
  <c r="X41" i="19"/>
  <c r="W42" i="19"/>
  <c r="X42" i="19"/>
  <c r="W43" i="19"/>
  <c r="X43" i="19"/>
  <c r="W44" i="19"/>
  <c r="X44" i="19"/>
  <c r="W45" i="19"/>
  <c r="X45" i="19"/>
  <c r="W46" i="19"/>
  <c r="X46" i="19"/>
  <c r="W47" i="19"/>
  <c r="X47" i="19"/>
  <c r="W48" i="19"/>
  <c r="X48" i="19"/>
  <c r="W49" i="19"/>
  <c r="X49" i="19"/>
  <c r="W50" i="19"/>
  <c r="X50" i="19"/>
  <c r="W51" i="19"/>
  <c r="X51" i="19"/>
  <c r="W52" i="19"/>
  <c r="X52" i="19"/>
  <c r="W53" i="19"/>
  <c r="X53" i="19"/>
  <c r="W54" i="19"/>
  <c r="X54" i="19"/>
  <c r="W55" i="19"/>
  <c r="X55" i="19"/>
  <c r="W56" i="19"/>
  <c r="X56" i="19"/>
  <c r="W57" i="19"/>
  <c r="X57" i="19"/>
  <c r="W58" i="19"/>
  <c r="X58" i="19"/>
  <c r="W59" i="19"/>
  <c r="X59" i="19"/>
  <c r="W60" i="19"/>
  <c r="X60" i="19"/>
  <c r="W61" i="19"/>
  <c r="X61" i="19"/>
  <c r="W62" i="19"/>
  <c r="X62" i="19"/>
  <c r="W63" i="19"/>
  <c r="X63" i="19"/>
  <c r="W64" i="19"/>
  <c r="X64" i="19"/>
  <c r="W65" i="19"/>
  <c r="X65" i="19"/>
  <c r="W66" i="19"/>
  <c r="X66" i="19"/>
  <c r="W67" i="19"/>
  <c r="X67" i="19"/>
  <c r="W68" i="19"/>
  <c r="X68" i="19"/>
  <c r="W69" i="19"/>
  <c r="X69" i="19"/>
  <c r="W70" i="19"/>
  <c r="X70" i="19"/>
  <c r="W71" i="19"/>
  <c r="X71" i="19"/>
  <c r="W72" i="19"/>
  <c r="X72" i="19"/>
  <c r="W73" i="19"/>
  <c r="X73" i="19"/>
  <c r="W74" i="19"/>
  <c r="X74" i="19"/>
  <c r="W75" i="19"/>
  <c r="X75" i="19"/>
  <c r="W76" i="19"/>
  <c r="X76" i="19"/>
  <c r="W77" i="19"/>
  <c r="X77" i="19"/>
  <c r="W78" i="19"/>
  <c r="X78" i="19"/>
  <c r="W79" i="19"/>
  <c r="X79" i="19"/>
  <c r="W80" i="19"/>
  <c r="X80" i="19"/>
  <c r="W81" i="19"/>
  <c r="X81" i="19"/>
  <c r="W82" i="19"/>
  <c r="X82" i="19"/>
  <c r="W83" i="19"/>
  <c r="X83" i="19"/>
  <c r="W84" i="19"/>
  <c r="X84" i="19"/>
  <c r="W85" i="19"/>
  <c r="X85" i="19"/>
  <c r="W86" i="19"/>
  <c r="X86" i="19"/>
  <c r="W87" i="19"/>
  <c r="X87" i="19"/>
  <c r="W88" i="19"/>
  <c r="X88" i="19"/>
  <c r="W89" i="19"/>
  <c r="X89" i="19"/>
  <c r="W90" i="19"/>
  <c r="X90" i="19"/>
  <c r="W91" i="19"/>
  <c r="X91" i="19"/>
  <c r="W92" i="19"/>
  <c r="X92"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5" i="20"/>
  <c r="F16" i="20"/>
  <c r="F17" i="20"/>
  <c r="F18" i="20"/>
  <c r="F19" i="20"/>
  <c r="F20" i="20"/>
  <c r="F21" i="20"/>
  <c r="F22" i="20"/>
  <c r="F23" i="20"/>
  <c r="F24" i="20"/>
  <c r="F25" i="20"/>
  <c r="F26" i="20"/>
  <c r="F27" i="20"/>
  <c r="F28" i="20"/>
  <c r="F29" i="20"/>
  <c r="F30" i="20"/>
  <c r="R30" i="20" s="1"/>
  <c r="F31" i="20"/>
  <c r="F32" i="20"/>
  <c r="F33" i="20"/>
  <c r="F34" i="20"/>
  <c r="F35" i="20"/>
  <c r="F36" i="20"/>
  <c r="F37" i="20"/>
  <c r="F38" i="20"/>
  <c r="T38" i="20" s="1"/>
  <c r="F39" i="20"/>
  <c r="F40" i="20"/>
  <c r="F41" i="20"/>
  <c r="F42" i="20"/>
  <c r="F43" i="20"/>
  <c r="F44" i="20"/>
  <c r="F45" i="20"/>
  <c r="F46" i="20"/>
  <c r="Q46" i="20" s="1"/>
  <c r="AI46" i="20" s="1"/>
  <c r="F47" i="20"/>
  <c r="F48" i="20"/>
  <c r="F49" i="20"/>
  <c r="F50" i="20"/>
  <c r="F51" i="20"/>
  <c r="F52" i="20"/>
  <c r="F53" i="20"/>
  <c r="F54" i="20"/>
  <c r="R54" i="20" s="1"/>
  <c r="F55" i="20"/>
  <c r="F56" i="20"/>
  <c r="F57" i="20"/>
  <c r="F58" i="20"/>
  <c r="F59" i="20"/>
  <c r="F60" i="20"/>
  <c r="F61" i="20"/>
  <c r="F62" i="20"/>
  <c r="R62" i="20" s="1"/>
  <c r="F63" i="20"/>
  <c r="F64" i="20"/>
  <c r="F65" i="20"/>
  <c r="F66" i="20"/>
  <c r="F67" i="20"/>
  <c r="F68" i="20"/>
  <c r="F69" i="20"/>
  <c r="F70" i="20"/>
  <c r="R70" i="20" s="1"/>
  <c r="F71" i="20"/>
  <c r="F72" i="20"/>
  <c r="F73" i="20"/>
  <c r="F74" i="20"/>
  <c r="F75" i="20"/>
  <c r="F76" i="20"/>
  <c r="F77" i="20"/>
  <c r="F78" i="20"/>
  <c r="Q78" i="20" s="1"/>
  <c r="F79" i="20"/>
  <c r="F80" i="20"/>
  <c r="F81" i="20"/>
  <c r="F82" i="20"/>
  <c r="F83" i="20"/>
  <c r="F84" i="20"/>
  <c r="F85" i="20"/>
  <c r="F86" i="20"/>
  <c r="Q86" i="20" s="1"/>
  <c r="F87" i="20"/>
  <c r="F88" i="20"/>
  <c r="F89" i="20"/>
  <c r="F90" i="20"/>
  <c r="F91" i="20"/>
  <c r="F92" i="20"/>
  <c r="P92" i="20" s="1"/>
  <c r="F14" i="20"/>
  <c r="U92" i="20"/>
  <c r="X92" i="20" s="1"/>
  <c r="O92" i="20"/>
  <c r="U91" i="20"/>
  <c r="X91" i="20" s="1"/>
  <c r="P91" i="20"/>
  <c r="O91" i="20"/>
  <c r="Q91" i="20" s="1"/>
  <c r="T91" i="20"/>
  <c r="U90" i="20"/>
  <c r="X90" i="20" s="1"/>
  <c r="P90" i="20"/>
  <c r="O90" i="20"/>
  <c r="Q90" i="20" s="1"/>
  <c r="T90" i="20"/>
  <c r="U89" i="20"/>
  <c r="X89" i="20" s="1"/>
  <c r="P89" i="20"/>
  <c r="O89" i="20"/>
  <c r="Q89" i="20" s="1"/>
  <c r="T89" i="20"/>
  <c r="U88" i="20"/>
  <c r="X88" i="20" s="1"/>
  <c r="P88" i="20"/>
  <c r="O88" i="20"/>
  <c r="Q88" i="20" s="1"/>
  <c r="T88" i="20"/>
  <c r="U87" i="20"/>
  <c r="X87" i="20" s="1"/>
  <c r="P87" i="20"/>
  <c r="O87" i="20"/>
  <c r="Q87" i="20" s="1"/>
  <c r="T87" i="20"/>
  <c r="U86" i="20"/>
  <c r="X86" i="20" s="1"/>
  <c r="O86" i="20"/>
  <c r="U85" i="20"/>
  <c r="X85" i="20" s="1"/>
  <c r="Q85" i="20"/>
  <c r="P85" i="20"/>
  <c r="O85" i="20"/>
  <c r="T85" i="20"/>
  <c r="U84" i="20"/>
  <c r="X84" i="20" s="1"/>
  <c r="Q84" i="20"/>
  <c r="P84" i="20"/>
  <c r="O84" i="20"/>
  <c r="T84" i="20"/>
  <c r="U83" i="20"/>
  <c r="X83" i="20" s="1"/>
  <c r="Q83" i="20"/>
  <c r="P83" i="20"/>
  <c r="O83" i="20"/>
  <c r="T83" i="20"/>
  <c r="U82" i="20"/>
  <c r="X82" i="20" s="1"/>
  <c r="Q82" i="20"/>
  <c r="P82" i="20"/>
  <c r="O82" i="20"/>
  <c r="T82" i="20"/>
  <c r="U81" i="20"/>
  <c r="X81" i="20" s="1"/>
  <c r="Q81" i="20"/>
  <c r="P81" i="20"/>
  <c r="O81" i="20"/>
  <c r="T81" i="20"/>
  <c r="U80" i="20"/>
  <c r="X80" i="20" s="1"/>
  <c r="Q80" i="20"/>
  <c r="P80" i="20"/>
  <c r="O80" i="20"/>
  <c r="T80" i="20"/>
  <c r="U79" i="20"/>
  <c r="Q79" i="20"/>
  <c r="P79" i="20"/>
  <c r="O79" i="20"/>
  <c r="T79" i="20"/>
  <c r="U78" i="20"/>
  <c r="O78" i="20"/>
  <c r="U77" i="20"/>
  <c r="Q77" i="20"/>
  <c r="P77" i="20"/>
  <c r="O77" i="20"/>
  <c r="T77" i="20"/>
  <c r="U76" i="20"/>
  <c r="Q76" i="20"/>
  <c r="P76" i="20"/>
  <c r="O76" i="20"/>
  <c r="T76" i="20"/>
  <c r="U75" i="20"/>
  <c r="Q75" i="20"/>
  <c r="P75" i="20"/>
  <c r="O75" i="20"/>
  <c r="T75" i="20"/>
  <c r="U74" i="20"/>
  <c r="Q74" i="20"/>
  <c r="P74" i="20"/>
  <c r="O74" i="20"/>
  <c r="T74" i="20"/>
  <c r="U73" i="20"/>
  <c r="R73" i="20"/>
  <c r="Q73" i="20"/>
  <c r="P73" i="20"/>
  <c r="O73" i="20"/>
  <c r="T73" i="20"/>
  <c r="U72" i="20"/>
  <c r="R72" i="20"/>
  <c r="Q72" i="20"/>
  <c r="P72" i="20"/>
  <c r="O72" i="20"/>
  <c r="T72" i="20"/>
  <c r="U71" i="20"/>
  <c r="R71" i="20"/>
  <c r="Q71" i="20"/>
  <c r="P71" i="20"/>
  <c r="S71" i="20" s="1"/>
  <c r="O71" i="20"/>
  <c r="T71" i="20"/>
  <c r="U70" i="20"/>
  <c r="O70" i="20"/>
  <c r="T70" i="20"/>
  <c r="U69" i="20"/>
  <c r="R69" i="20"/>
  <c r="Q69" i="20"/>
  <c r="P69" i="20"/>
  <c r="S69" i="20" s="1"/>
  <c r="O69" i="20"/>
  <c r="T69" i="20"/>
  <c r="U68" i="20"/>
  <c r="R68" i="20"/>
  <c r="P68" i="20"/>
  <c r="O68" i="20"/>
  <c r="Q68" i="20" s="1"/>
  <c r="X67" i="20"/>
  <c r="U67" i="20"/>
  <c r="W67" i="20" s="1"/>
  <c r="R67" i="20"/>
  <c r="AJ67" i="20" s="1"/>
  <c r="O67" i="20"/>
  <c r="P67" i="20"/>
  <c r="AG66" i="20"/>
  <c r="W66" i="20"/>
  <c r="U66" i="20"/>
  <c r="X66" i="20" s="1"/>
  <c r="O66" i="20"/>
  <c r="Q66" i="20" s="1"/>
  <c r="AI66" i="20" s="1"/>
  <c r="R66" i="20"/>
  <c r="AJ66" i="20" s="1"/>
  <c r="U65" i="20"/>
  <c r="X65" i="20" s="1"/>
  <c r="O65" i="20"/>
  <c r="U64" i="20"/>
  <c r="R64" i="20"/>
  <c r="Q64" i="20"/>
  <c r="P64" i="20"/>
  <c r="O64" i="20"/>
  <c r="T64" i="20"/>
  <c r="U63" i="20"/>
  <c r="R63" i="20"/>
  <c r="Q63" i="20"/>
  <c r="P63" i="20"/>
  <c r="O63" i="20"/>
  <c r="T63" i="20"/>
  <c r="U62" i="20"/>
  <c r="O62" i="20"/>
  <c r="T62" i="20"/>
  <c r="U61" i="20"/>
  <c r="R61" i="20"/>
  <c r="Q61" i="20"/>
  <c r="P61" i="20"/>
  <c r="O61" i="20"/>
  <c r="T61" i="20"/>
  <c r="U60" i="20"/>
  <c r="R60" i="20"/>
  <c r="Q60" i="20"/>
  <c r="P60" i="20"/>
  <c r="O60" i="20"/>
  <c r="T60" i="20"/>
  <c r="U59" i="20"/>
  <c r="R59" i="20"/>
  <c r="Q59" i="20"/>
  <c r="P59" i="20"/>
  <c r="O59" i="20"/>
  <c r="T59" i="20"/>
  <c r="U58" i="20"/>
  <c r="R58" i="20"/>
  <c r="Q58" i="20"/>
  <c r="P58" i="20"/>
  <c r="O58" i="20"/>
  <c r="T58" i="20"/>
  <c r="U57" i="20"/>
  <c r="R57" i="20"/>
  <c r="Q57" i="20"/>
  <c r="P57" i="20"/>
  <c r="O57" i="20"/>
  <c r="T57" i="20"/>
  <c r="U56" i="20"/>
  <c r="R56" i="20"/>
  <c r="Q56" i="20"/>
  <c r="P56" i="20"/>
  <c r="O56" i="20"/>
  <c r="T56" i="20"/>
  <c r="U55" i="20"/>
  <c r="R55" i="20"/>
  <c r="Q55" i="20"/>
  <c r="P55" i="20"/>
  <c r="O55" i="20"/>
  <c r="T55" i="20"/>
  <c r="U54" i="20"/>
  <c r="O54" i="20"/>
  <c r="T54" i="20"/>
  <c r="U53" i="20"/>
  <c r="R53" i="20"/>
  <c r="Q53" i="20"/>
  <c r="P53" i="20"/>
  <c r="S53" i="20" s="1"/>
  <c r="O53" i="20"/>
  <c r="T53" i="20"/>
  <c r="U52" i="20"/>
  <c r="R52" i="20"/>
  <c r="Q52" i="20"/>
  <c r="P52" i="20"/>
  <c r="O52" i="20"/>
  <c r="T52" i="20"/>
  <c r="U51" i="20"/>
  <c r="R51" i="20"/>
  <c r="Q51" i="20"/>
  <c r="P51" i="20"/>
  <c r="O51" i="20"/>
  <c r="T51" i="20"/>
  <c r="AD50" i="20"/>
  <c r="Z50" i="20"/>
  <c r="W50" i="20"/>
  <c r="AA50" i="20" s="1"/>
  <c r="U50" i="20"/>
  <c r="X50" i="20" s="1"/>
  <c r="Q50" i="20"/>
  <c r="AI50" i="20" s="1"/>
  <c r="O50" i="20"/>
  <c r="R50" i="20"/>
  <c r="AJ50" i="20" s="1"/>
  <c r="U49" i="20"/>
  <c r="Q49" i="20"/>
  <c r="O49" i="20"/>
  <c r="R49" i="20"/>
  <c r="U48" i="20"/>
  <c r="W48" i="20" s="1"/>
  <c r="R48" i="20"/>
  <c r="P48" i="20"/>
  <c r="O48" i="20"/>
  <c r="Q48" i="20" s="1"/>
  <c r="X47" i="20"/>
  <c r="U47" i="20"/>
  <c r="W47" i="20" s="1"/>
  <c r="R47" i="20"/>
  <c r="O47" i="20"/>
  <c r="AD46" i="20"/>
  <c r="Z46" i="20"/>
  <c r="W46" i="20"/>
  <c r="AC46" i="20" s="1"/>
  <c r="U46" i="20"/>
  <c r="X46" i="20" s="1"/>
  <c r="O46" i="20"/>
  <c r="U45" i="20"/>
  <c r="T45" i="20"/>
  <c r="P45" i="20"/>
  <c r="O45" i="20"/>
  <c r="Q45" i="20" s="1"/>
  <c r="U44" i="20"/>
  <c r="T44" i="20"/>
  <c r="P44" i="20"/>
  <c r="S44" i="20" s="1"/>
  <c r="O44" i="20"/>
  <c r="Q44" i="20" s="1"/>
  <c r="R44" i="20"/>
  <c r="U43" i="20"/>
  <c r="T43" i="20"/>
  <c r="P43" i="20"/>
  <c r="O43" i="20"/>
  <c r="Q43" i="20" s="1"/>
  <c r="R43" i="20"/>
  <c r="U42" i="20"/>
  <c r="T42" i="20"/>
  <c r="P42" i="20"/>
  <c r="O42" i="20"/>
  <c r="Q42" i="20" s="1"/>
  <c r="R42" i="20"/>
  <c r="S42" i="20" s="1"/>
  <c r="U41" i="20"/>
  <c r="T41" i="20"/>
  <c r="P41" i="20"/>
  <c r="O41" i="20"/>
  <c r="Q41" i="20" s="1"/>
  <c r="R41" i="20"/>
  <c r="U40" i="20"/>
  <c r="T40" i="20"/>
  <c r="S40" i="20"/>
  <c r="P40" i="20"/>
  <c r="O40" i="20"/>
  <c r="Q40" i="20" s="1"/>
  <c r="R40" i="20"/>
  <c r="U39" i="20"/>
  <c r="T39" i="20"/>
  <c r="P39" i="20"/>
  <c r="O39" i="20"/>
  <c r="Q39" i="20" s="1"/>
  <c r="R39" i="20"/>
  <c r="S39" i="20" s="1"/>
  <c r="U38" i="20"/>
  <c r="O38" i="20"/>
  <c r="U37" i="20"/>
  <c r="T37" i="20"/>
  <c r="P37" i="20"/>
  <c r="O37" i="20"/>
  <c r="Q37" i="20" s="1"/>
  <c r="R37" i="20"/>
  <c r="U36" i="20"/>
  <c r="T36" i="20"/>
  <c r="P36" i="20"/>
  <c r="S36" i="20" s="1"/>
  <c r="O36" i="20"/>
  <c r="Q36" i="20" s="1"/>
  <c r="R36" i="20"/>
  <c r="U35" i="20"/>
  <c r="P35" i="20"/>
  <c r="S35" i="20" s="1"/>
  <c r="O35" i="20"/>
  <c r="Q35" i="20" s="1"/>
  <c r="R35" i="20"/>
  <c r="U34" i="20"/>
  <c r="P34" i="20"/>
  <c r="O34" i="20"/>
  <c r="Q34" i="20" s="1"/>
  <c r="R34" i="20"/>
  <c r="U33" i="20"/>
  <c r="P33" i="20"/>
  <c r="O33" i="20"/>
  <c r="Q33" i="20" s="1"/>
  <c r="R33" i="20"/>
  <c r="U32" i="20"/>
  <c r="P32" i="20"/>
  <c r="O32" i="20"/>
  <c r="Q32" i="20" s="1"/>
  <c r="R32" i="20"/>
  <c r="U31" i="20"/>
  <c r="P31" i="20"/>
  <c r="O31" i="20"/>
  <c r="Q31" i="20" s="1"/>
  <c r="R31" i="20"/>
  <c r="U30" i="20"/>
  <c r="O30" i="20"/>
  <c r="Q30" i="20" s="1"/>
  <c r="U29" i="20"/>
  <c r="W29" i="20" s="1"/>
  <c r="O29" i="20"/>
  <c r="R29" i="20"/>
  <c r="AJ29" i="20" s="1"/>
  <c r="AF28" i="20"/>
  <c r="AD28" i="20"/>
  <c r="AB28" i="20"/>
  <c r="Y28" i="20"/>
  <c r="X28" i="20"/>
  <c r="U28" i="20"/>
  <c r="W28" i="20" s="1"/>
  <c r="P28" i="20"/>
  <c r="O28" i="20"/>
  <c r="T28" i="20" s="1"/>
  <c r="AL28" i="20" s="1"/>
  <c r="R28" i="20"/>
  <c r="AJ28" i="20" s="1"/>
  <c r="AF27" i="20"/>
  <c r="AC27" i="20"/>
  <c r="W27" i="20"/>
  <c r="U27" i="20"/>
  <c r="X27" i="20" s="1"/>
  <c r="O27" i="20"/>
  <c r="AE26" i="20"/>
  <c r="AC26" i="20"/>
  <c r="W26" i="20"/>
  <c r="U26" i="20"/>
  <c r="X26" i="20" s="1"/>
  <c r="O26" i="20"/>
  <c r="AC25" i="20"/>
  <c r="W25" i="20"/>
  <c r="AE25" i="20" s="1"/>
  <c r="U25" i="20"/>
  <c r="X25" i="20" s="1"/>
  <c r="O25" i="20"/>
  <c r="AC24" i="20"/>
  <c r="W24" i="20"/>
  <c r="AE24" i="20" s="1"/>
  <c r="U24" i="20"/>
  <c r="X24" i="20" s="1"/>
  <c r="O24" i="20"/>
  <c r="AC23" i="20"/>
  <c r="W23" i="20"/>
  <c r="AE23" i="20" s="1"/>
  <c r="U23" i="20"/>
  <c r="X23" i="20" s="1"/>
  <c r="O23" i="20"/>
  <c r="AC22" i="20"/>
  <c r="W22" i="20"/>
  <c r="AE22" i="20" s="1"/>
  <c r="U22" i="20"/>
  <c r="X22" i="20" s="1"/>
  <c r="O22" i="20"/>
  <c r="AC21" i="20"/>
  <c r="W21" i="20"/>
  <c r="AE21" i="20" s="1"/>
  <c r="U21" i="20"/>
  <c r="X21" i="20" s="1"/>
  <c r="O21" i="20"/>
  <c r="AC20" i="20"/>
  <c r="W20" i="20"/>
  <c r="AE20" i="20" s="1"/>
  <c r="U20" i="20"/>
  <c r="X20" i="20" s="1"/>
  <c r="O20" i="20"/>
  <c r="AC19" i="20"/>
  <c r="W19" i="20"/>
  <c r="AE19" i="20" s="1"/>
  <c r="U19" i="20"/>
  <c r="X19" i="20" s="1"/>
  <c r="O19" i="20"/>
  <c r="AC18" i="20"/>
  <c r="W18" i="20"/>
  <c r="AE18" i="20" s="1"/>
  <c r="U18" i="20"/>
  <c r="X18" i="20" s="1"/>
  <c r="O18" i="20"/>
  <c r="AC17" i="20"/>
  <c r="W17" i="20"/>
  <c r="AE17" i="20" s="1"/>
  <c r="U17" i="20"/>
  <c r="X17" i="20" s="1"/>
  <c r="O17" i="20"/>
  <c r="AC16" i="20"/>
  <c r="W16" i="20"/>
  <c r="AE16" i="20" s="1"/>
  <c r="U16" i="20"/>
  <c r="X16" i="20" s="1"/>
  <c r="O16" i="20"/>
  <c r="AC15" i="20"/>
  <c r="W15" i="20"/>
  <c r="AE15" i="20" s="1"/>
  <c r="U15" i="20"/>
  <c r="X15" i="20" s="1"/>
  <c r="O15" i="20"/>
  <c r="AC14" i="20"/>
  <c r="W14" i="20"/>
  <c r="AE14" i="20" s="1"/>
  <c r="U14" i="20"/>
  <c r="X14" i="20" s="1"/>
  <c r="O14" i="20"/>
  <c r="L13" i="20"/>
  <c r="K13" i="20"/>
  <c r="J13" i="20"/>
  <c r="I13" i="20"/>
  <c r="H13" i="20"/>
  <c r="AE12" i="20"/>
  <c r="AD12" i="20"/>
  <c r="AC12" i="20"/>
  <c r="AC11" i="20"/>
  <c r="G10" i="20"/>
  <c r="B10" i="20"/>
  <c r="C10" i="20" s="1"/>
  <c r="G9" i="20"/>
  <c r="C9" i="20"/>
  <c r="G8" i="20"/>
  <c r="C8" i="20"/>
  <c r="G7" i="20"/>
  <c r="C7" i="20"/>
  <c r="G6" i="20"/>
  <c r="C6" i="20"/>
  <c r="G5" i="20"/>
  <c r="C5" i="20"/>
  <c r="G4" i="20"/>
  <c r="C4" i="20"/>
  <c r="G3" i="20"/>
  <c r="C3" i="20"/>
  <c r="G2" i="20"/>
  <c r="C2" i="20"/>
  <c r="AL1" i="20"/>
  <c r="AK1" i="20"/>
  <c r="AJ1" i="20"/>
  <c r="AI1" i="20"/>
  <c r="AH1" i="20"/>
  <c r="AG1" i="20"/>
  <c r="AF1" i="20"/>
  <c r="AE1" i="20"/>
  <c r="AD1" i="20"/>
  <c r="AC1" i="20"/>
  <c r="AB1" i="20"/>
  <c r="AA1" i="20"/>
  <c r="Z1" i="20"/>
  <c r="Y1" i="20"/>
  <c r="AK16" i="15"/>
  <c r="V58" i="14"/>
  <c r="R14" i="18"/>
  <c r="R14" i="16"/>
  <c r="R14" i="13"/>
  <c r="R14" i="15"/>
  <c r="AD14" i="16"/>
  <c r="AD14" i="13"/>
  <c r="AD14" i="15"/>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Q58" i="14"/>
  <c r="H58" i="14"/>
  <c r="H59" i="14"/>
  <c r="G36" i="14"/>
  <c r="G37" i="14"/>
  <c r="G38" i="14"/>
  <c r="G39" i="14"/>
  <c r="G40" i="14"/>
  <c r="G41" i="14"/>
  <c r="G42" i="14"/>
  <c r="G43" i="14"/>
  <c r="G44" i="14"/>
  <c r="G45" i="14"/>
  <c r="G46" i="14"/>
  <c r="G47" i="14"/>
  <c r="G48" i="14"/>
  <c r="G49" i="14"/>
  <c r="G50" i="14"/>
  <c r="G51" i="14"/>
  <c r="G52" i="14"/>
  <c r="G53" i="14"/>
  <c r="G54" i="14"/>
  <c r="G55" i="14"/>
  <c r="G56" i="14"/>
  <c r="G57" i="14"/>
  <c r="AD15" i="16"/>
  <c r="AE15" i="16"/>
  <c r="AD16" i="16"/>
  <c r="AE16" i="16"/>
  <c r="AD17" i="16"/>
  <c r="AE17" i="16"/>
  <c r="AD18" i="16"/>
  <c r="AE18" i="16"/>
  <c r="AD19" i="16"/>
  <c r="AE19" i="16"/>
  <c r="AD20" i="16"/>
  <c r="AE20" i="16"/>
  <c r="AD21" i="16"/>
  <c r="AE21" i="16"/>
  <c r="AD22" i="16"/>
  <c r="AE22" i="16"/>
  <c r="AD23" i="16"/>
  <c r="AE23" i="16"/>
  <c r="AD24" i="16"/>
  <c r="AE24" i="16"/>
  <c r="AD25" i="16"/>
  <c r="AE25" i="16"/>
  <c r="AD26" i="16"/>
  <c r="AE26" i="16"/>
  <c r="AD27" i="16"/>
  <c r="AE27" i="16"/>
  <c r="AD28" i="16"/>
  <c r="AE28" i="16"/>
  <c r="AD29" i="16"/>
  <c r="AE29" i="16"/>
  <c r="AD30" i="16"/>
  <c r="AE30" i="16"/>
  <c r="AD31" i="16"/>
  <c r="AE31" i="16"/>
  <c r="AD32" i="16"/>
  <c r="AE32" i="16"/>
  <c r="AD33" i="16"/>
  <c r="AE33" i="16"/>
  <c r="AD34" i="16"/>
  <c r="AE34" i="16"/>
  <c r="AD35" i="16"/>
  <c r="AE35" i="16"/>
  <c r="AD36" i="16"/>
  <c r="AE36" i="16"/>
  <c r="AD37" i="16"/>
  <c r="AE37" i="16"/>
  <c r="AD38" i="16"/>
  <c r="AE38" i="16"/>
  <c r="AD39" i="16"/>
  <c r="AE39" i="16"/>
  <c r="AD40" i="16"/>
  <c r="AE40" i="16"/>
  <c r="AD41" i="16"/>
  <c r="AE41" i="16"/>
  <c r="AD42" i="16"/>
  <c r="AE42" i="16"/>
  <c r="AD43" i="16"/>
  <c r="AE43" i="16"/>
  <c r="AD44" i="16"/>
  <c r="AE44" i="16"/>
  <c r="AD45" i="16"/>
  <c r="AE45" i="16"/>
  <c r="AD46" i="16"/>
  <c r="AE46" i="16"/>
  <c r="AD47" i="16"/>
  <c r="AE47" i="16"/>
  <c r="AD48" i="16"/>
  <c r="AE48" i="16"/>
  <c r="AD49" i="16"/>
  <c r="AE49" i="16"/>
  <c r="AD50" i="16"/>
  <c r="AE50" i="16"/>
  <c r="AD51" i="16"/>
  <c r="AE51" i="16"/>
  <c r="AD52" i="16"/>
  <c r="AE52" i="16"/>
  <c r="AD53" i="16"/>
  <c r="AE53" i="16"/>
  <c r="AD54" i="16"/>
  <c r="AE54" i="16"/>
  <c r="AD55" i="16"/>
  <c r="AE55" i="16"/>
  <c r="AD56" i="16"/>
  <c r="AE56" i="16"/>
  <c r="AD57" i="16"/>
  <c r="AE57" i="16"/>
  <c r="AD58" i="16"/>
  <c r="AE58" i="16"/>
  <c r="AD59" i="16"/>
  <c r="AE59" i="16"/>
  <c r="AD60" i="16"/>
  <c r="AE60" i="16"/>
  <c r="AD61" i="16"/>
  <c r="AE61" i="16"/>
  <c r="AD62" i="16"/>
  <c r="AE62" i="16"/>
  <c r="AD63" i="16"/>
  <c r="AE63" i="16"/>
  <c r="AD64" i="16"/>
  <c r="AE64" i="16"/>
  <c r="AD65" i="16"/>
  <c r="AE65" i="16"/>
  <c r="AD66" i="16"/>
  <c r="AE66" i="16"/>
  <c r="AD67" i="16"/>
  <c r="AE67" i="16"/>
  <c r="AD68" i="16"/>
  <c r="AE68" i="16"/>
  <c r="AD69" i="16"/>
  <c r="AE69" i="16"/>
  <c r="AD70" i="16"/>
  <c r="AE70" i="16"/>
  <c r="AD71" i="16"/>
  <c r="AE71" i="16"/>
  <c r="AD72" i="16"/>
  <c r="AE72" i="16"/>
  <c r="AD73" i="16"/>
  <c r="AE73" i="16"/>
  <c r="AD74" i="16"/>
  <c r="AE74" i="16"/>
  <c r="AD75" i="16"/>
  <c r="AE75" i="16"/>
  <c r="AD76" i="16"/>
  <c r="AE76" i="16"/>
  <c r="AD77" i="16"/>
  <c r="AE77" i="16"/>
  <c r="AD78" i="16"/>
  <c r="AE78" i="16"/>
  <c r="AD79" i="16"/>
  <c r="AE79" i="16"/>
  <c r="AD80" i="16"/>
  <c r="AE80" i="16"/>
  <c r="AD81" i="16"/>
  <c r="AE81" i="16"/>
  <c r="AD82" i="16"/>
  <c r="AE82" i="16"/>
  <c r="AD83" i="16"/>
  <c r="AE83" i="16"/>
  <c r="AD84" i="16"/>
  <c r="AE84" i="16"/>
  <c r="AD85" i="16"/>
  <c r="AE85" i="16"/>
  <c r="AD86" i="16"/>
  <c r="AE86" i="16"/>
  <c r="AD87" i="16"/>
  <c r="AE87" i="16"/>
  <c r="AD88" i="16"/>
  <c r="AE88" i="16"/>
  <c r="AD89" i="16"/>
  <c r="AE89" i="16"/>
  <c r="AD90" i="16"/>
  <c r="AE90" i="16"/>
  <c r="AD91" i="16"/>
  <c r="AE91" i="16"/>
  <c r="AD92" i="16"/>
  <c r="AE92" i="16"/>
  <c r="AD15" i="13"/>
  <c r="AE15" i="13"/>
  <c r="AD16" i="13"/>
  <c r="AE16" i="13"/>
  <c r="AD17" i="13"/>
  <c r="AE17" i="13"/>
  <c r="AD18" i="13"/>
  <c r="AE18" i="13"/>
  <c r="AD19" i="13"/>
  <c r="AE19" i="13"/>
  <c r="AD20" i="13"/>
  <c r="AE20" i="13"/>
  <c r="AD21" i="13"/>
  <c r="AE21" i="13"/>
  <c r="AD22" i="13"/>
  <c r="AE22" i="13"/>
  <c r="AD23" i="13"/>
  <c r="AE23" i="13"/>
  <c r="AD24" i="13"/>
  <c r="AE24" i="13"/>
  <c r="AD25" i="13"/>
  <c r="AE25" i="13"/>
  <c r="AD26" i="13"/>
  <c r="AE26" i="13"/>
  <c r="AD27" i="13"/>
  <c r="AE27" i="13"/>
  <c r="AD28" i="13"/>
  <c r="AE28" i="13"/>
  <c r="AD29" i="13"/>
  <c r="AE29" i="13"/>
  <c r="AD30" i="13"/>
  <c r="AE30" i="13"/>
  <c r="AD31" i="13"/>
  <c r="AE31" i="13"/>
  <c r="AD32" i="13"/>
  <c r="AE32" i="13"/>
  <c r="AD33" i="13"/>
  <c r="AE33" i="13"/>
  <c r="AD34" i="13"/>
  <c r="AE34" i="13"/>
  <c r="AD35" i="13"/>
  <c r="AE35" i="13"/>
  <c r="AD36" i="13"/>
  <c r="AE36" i="13"/>
  <c r="AD37" i="13"/>
  <c r="AE37" i="13"/>
  <c r="AD38" i="13"/>
  <c r="AE38" i="13"/>
  <c r="AD39" i="13"/>
  <c r="AE39" i="13"/>
  <c r="AD40" i="13"/>
  <c r="AE40" i="13"/>
  <c r="AD41" i="13"/>
  <c r="AE41" i="13"/>
  <c r="AD42" i="13"/>
  <c r="AE42" i="13"/>
  <c r="AD43" i="13"/>
  <c r="AE43" i="13"/>
  <c r="AD44" i="13"/>
  <c r="AE44" i="13"/>
  <c r="AD45" i="13"/>
  <c r="AE45" i="13"/>
  <c r="AD46" i="13"/>
  <c r="AE46" i="13"/>
  <c r="AD47" i="13"/>
  <c r="AE47" i="13"/>
  <c r="AD48" i="13"/>
  <c r="AE48" i="13"/>
  <c r="AD49" i="13"/>
  <c r="AE49" i="13"/>
  <c r="AD50" i="13"/>
  <c r="AE50" i="13"/>
  <c r="AD51" i="13"/>
  <c r="AE51" i="13"/>
  <c r="AD52" i="13"/>
  <c r="AE52" i="13"/>
  <c r="AD53" i="13"/>
  <c r="AE53" i="13"/>
  <c r="AD54" i="13"/>
  <c r="AE54" i="13"/>
  <c r="AD55" i="13"/>
  <c r="AE55" i="13"/>
  <c r="AD56" i="13"/>
  <c r="AE56" i="13"/>
  <c r="AD57" i="13"/>
  <c r="AE57" i="13"/>
  <c r="AD58" i="13"/>
  <c r="AE58" i="13"/>
  <c r="AD59" i="13"/>
  <c r="AE59" i="13"/>
  <c r="AD60" i="13"/>
  <c r="AE60" i="13"/>
  <c r="AD61" i="13"/>
  <c r="AE61" i="13"/>
  <c r="AD62" i="13"/>
  <c r="AE62" i="13"/>
  <c r="AD63" i="13"/>
  <c r="AE63" i="13"/>
  <c r="AD64" i="13"/>
  <c r="AE64" i="13"/>
  <c r="AD65" i="13"/>
  <c r="AE65" i="13"/>
  <c r="AD66" i="13"/>
  <c r="AE66" i="13"/>
  <c r="AD67" i="13"/>
  <c r="AE67" i="13"/>
  <c r="AD68" i="13"/>
  <c r="AE68" i="13"/>
  <c r="AD69" i="13"/>
  <c r="AE69" i="13"/>
  <c r="AD70" i="13"/>
  <c r="AE70" i="13"/>
  <c r="AD71" i="13"/>
  <c r="AE71" i="13"/>
  <c r="AD72" i="13"/>
  <c r="AE72" i="13"/>
  <c r="AD73" i="13"/>
  <c r="AE73" i="13"/>
  <c r="AD74" i="13"/>
  <c r="AE74" i="13"/>
  <c r="AD75" i="13"/>
  <c r="AE75" i="13"/>
  <c r="AD76" i="13"/>
  <c r="AE76" i="13"/>
  <c r="AD77" i="13"/>
  <c r="AE77" i="13"/>
  <c r="AD78" i="13"/>
  <c r="AE78" i="13"/>
  <c r="AD79" i="13"/>
  <c r="AE79" i="13"/>
  <c r="AD80" i="13"/>
  <c r="AE80" i="13"/>
  <c r="AD81" i="13"/>
  <c r="AE81" i="13"/>
  <c r="AD82" i="13"/>
  <c r="AE82" i="13"/>
  <c r="AD83" i="13"/>
  <c r="AE83" i="13"/>
  <c r="AD84" i="13"/>
  <c r="AE84" i="13"/>
  <c r="AD85" i="13"/>
  <c r="AE85" i="13"/>
  <c r="AD86" i="13"/>
  <c r="AE86" i="13"/>
  <c r="AD87" i="13"/>
  <c r="AE87" i="13"/>
  <c r="AD88" i="13"/>
  <c r="AE88" i="13"/>
  <c r="AD89" i="13"/>
  <c r="AE89" i="13"/>
  <c r="AD90" i="13"/>
  <c r="AE90" i="13"/>
  <c r="AD91" i="13"/>
  <c r="AE91" i="13"/>
  <c r="AD92" i="13"/>
  <c r="AE92" i="13"/>
  <c r="AE14" i="16"/>
  <c r="AE14" i="13"/>
  <c r="AD15" i="15"/>
  <c r="AE15" i="15"/>
  <c r="AD16" i="15"/>
  <c r="AE16" i="15"/>
  <c r="AD17" i="15"/>
  <c r="AE17" i="15"/>
  <c r="AD18" i="15"/>
  <c r="AE18" i="15"/>
  <c r="AD19" i="15"/>
  <c r="AE19" i="15"/>
  <c r="AD20" i="15"/>
  <c r="AE20" i="15"/>
  <c r="AD21" i="15"/>
  <c r="AE21" i="15"/>
  <c r="AD22" i="15"/>
  <c r="AE22" i="15"/>
  <c r="AD23" i="15"/>
  <c r="AE23" i="15"/>
  <c r="AD24" i="15"/>
  <c r="AE24" i="15"/>
  <c r="AD25" i="15"/>
  <c r="AE25" i="15"/>
  <c r="AD26" i="15"/>
  <c r="AE26" i="15"/>
  <c r="AD27" i="15"/>
  <c r="AE27" i="15"/>
  <c r="AD28" i="15"/>
  <c r="AE28" i="15"/>
  <c r="AD29" i="15"/>
  <c r="AE29" i="15"/>
  <c r="AD30" i="15"/>
  <c r="AE30" i="15"/>
  <c r="AD31" i="15"/>
  <c r="AE31" i="15"/>
  <c r="AD32" i="15"/>
  <c r="AE32" i="15"/>
  <c r="AD33" i="15"/>
  <c r="AE33" i="15"/>
  <c r="AD34" i="15"/>
  <c r="AE34" i="15"/>
  <c r="AD35" i="15"/>
  <c r="AE35" i="15"/>
  <c r="AD36" i="15"/>
  <c r="AE36" i="15"/>
  <c r="AD37" i="15"/>
  <c r="AE37" i="15"/>
  <c r="AD38" i="15"/>
  <c r="AE38" i="15"/>
  <c r="AD39" i="15"/>
  <c r="AE39" i="15"/>
  <c r="AD40" i="15"/>
  <c r="AE40" i="15"/>
  <c r="AD41" i="15"/>
  <c r="AE41" i="15"/>
  <c r="AD42" i="15"/>
  <c r="AE42" i="15"/>
  <c r="AD43" i="15"/>
  <c r="AE43" i="15"/>
  <c r="AD44" i="15"/>
  <c r="AE44" i="15"/>
  <c r="AD45" i="15"/>
  <c r="AE45" i="15"/>
  <c r="AD46" i="15"/>
  <c r="AE46" i="15"/>
  <c r="AD47" i="15"/>
  <c r="AE47" i="15"/>
  <c r="AD48" i="15"/>
  <c r="AE48" i="15"/>
  <c r="AD49" i="15"/>
  <c r="AE49" i="15"/>
  <c r="AD50" i="15"/>
  <c r="AE50" i="15"/>
  <c r="AD51" i="15"/>
  <c r="AE51" i="15"/>
  <c r="AD52" i="15"/>
  <c r="AE52" i="15"/>
  <c r="AD53" i="15"/>
  <c r="AE53" i="15"/>
  <c r="AD54" i="15"/>
  <c r="AE54" i="15"/>
  <c r="AD55" i="15"/>
  <c r="AE55" i="15"/>
  <c r="AD56" i="15"/>
  <c r="AE56" i="15"/>
  <c r="AD57" i="15"/>
  <c r="AE57" i="15"/>
  <c r="AD58" i="15"/>
  <c r="AE58" i="15"/>
  <c r="AD59" i="15"/>
  <c r="AE59" i="15"/>
  <c r="AD60" i="15"/>
  <c r="AE60" i="15"/>
  <c r="AD61" i="15"/>
  <c r="AE61" i="15"/>
  <c r="AD62" i="15"/>
  <c r="AE62" i="15"/>
  <c r="AD63" i="15"/>
  <c r="AE63" i="15"/>
  <c r="AD64" i="15"/>
  <c r="AE64" i="15"/>
  <c r="AD65" i="15"/>
  <c r="AE65" i="15"/>
  <c r="AD66" i="15"/>
  <c r="AE66" i="15"/>
  <c r="AD67" i="15"/>
  <c r="AE67" i="15"/>
  <c r="AD68" i="15"/>
  <c r="AE68" i="15"/>
  <c r="AD69" i="15"/>
  <c r="AE69" i="15"/>
  <c r="AD70" i="15"/>
  <c r="AE70" i="15"/>
  <c r="AD71" i="15"/>
  <c r="AE71" i="15"/>
  <c r="AD72" i="15"/>
  <c r="AE72" i="15"/>
  <c r="AD73" i="15"/>
  <c r="AE73" i="15"/>
  <c r="AD74" i="15"/>
  <c r="AE74" i="15"/>
  <c r="AD75" i="15"/>
  <c r="AE75" i="15"/>
  <c r="AD76" i="15"/>
  <c r="AE76" i="15"/>
  <c r="AD77" i="15"/>
  <c r="AE77" i="15"/>
  <c r="AD78" i="15"/>
  <c r="AE78" i="15"/>
  <c r="AD79" i="15"/>
  <c r="AE79" i="15"/>
  <c r="AD80" i="15"/>
  <c r="AE80" i="15"/>
  <c r="AD81" i="15"/>
  <c r="AE81" i="15"/>
  <c r="AD82" i="15"/>
  <c r="AE82" i="15"/>
  <c r="AD83" i="15"/>
  <c r="AE83" i="15"/>
  <c r="AD84" i="15"/>
  <c r="AE84" i="15"/>
  <c r="AD85" i="15"/>
  <c r="AE85" i="15"/>
  <c r="AD86" i="15"/>
  <c r="AE86" i="15"/>
  <c r="AD87" i="15"/>
  <c r="AE87" i="15"/>
  <c r="AD88" i="15"/>
  <c r="AE88" i="15"/>
  <c r="AD89" i="15"/>
  <c r="AE89" i="15"/>
  <c r="AD90" i="15"/>
  <c r="AE90" i="15"/>
  <c r="AD91" i="15"/>
  <c r="AE91" i="15"/>
  <c r="AD92" i="15"/>
  <c r="AE92" i="15"/>
  <c r="AE14" i="15"/>
  <c r="P30" i="20" l="1"/>
  <c r="P54" i="20"/>
  <c r="P62" i="20"/>
  <c r="P70" i="20"/>
  <c r="S70" i="20" s="1"/>
  <c r="S33" i="20"/>
  <c r="R38" i="20"/>
  <c r="S41" i="20"/>
  <c r="Q54" i="20"/>
  <c r="AI54" i="20" s="1"/>
  <c r="Q62" i="20"/>
  <c r="Q70" i="20"/>
  <c r="Q38" i="20"/>
  <c r="R46" i="20"/>
  <c r="AJ46" i="20" s="1"/>
  <c r="T78" i="20"/>
  <c r="T86" i="20"/>
  <c r="P38" i="20"/>
  <c r="S43" i="20"/>
  <c r="T92" i="20"/>
  <c r="S37" i="20"/>
  <c r="P78" i="20"/>
  <c r="P86" i="20"/>
  <c r="Q92" i="20"/>
  <c r="S34" i="20"/>
  <c r="X52" i="20"/>
  <c r="W52" i="20"/>
  <c r="AK42" i="20"/>
  <c r="AB14" i="20"/>
  <c r="R14" i="20"/>
  <c r="F13" i="20"/>
  <c r="AB11" i="20" s="1"/>
  <c r="P14" i="20"/>
  <c r="AB15" i="20"/>
  <c r="R15" i="20"/>
  <c r="AJ15" i="20" s="1"/>
  <c r="P15" i="20"/>
  <c r="AB16" i="20"/>
  <c r="R16" i="20"/>
  <c r="AJ16" i="20" s="1"/>
  <c r="P16" i="20"/>
  <c r="AB17" i="20"/>
  <c r="R17" i="20"/>
  <c r="AJ17" i="20" s="1"/>
  <c r="P17" i="20"/>
  <c r="AB18" i="20"/>
  <c r="R18" i="20"/>
  <c r="AJ18" i="20" s="1"/>
  <c r="P18" i="20"/>
  <c r="AB19" i="20"/>
  <c r="R19" i="20"/>
  <c r="AJ19" i="20" s="1"/>
  <c r="P19" i="20"/>
  <c r="AB20" i="20"/>
  <c r="R20" i="20"/>
  <c r="AJ20" i="20" s="1"/>
  <c r="P20" i="20"/>
  <c r="AB21" i="20"/>
  <c r="R21" i="20"/>
  <c r="AJ21" i="20" s="1"/>
  <c r="P21" i="20"/>
  <c r="AB22" i="20"/>
  <c r="R22" i="20"/>
  <c r="AJ22" i="20" s="1"/>
  <c r="P22" i="20"/>
  <c r="AB23" i="20"/>
  <c r="R23" i="20"/>
  <c r="AJ23" i="20" s="1"/>
  <c r="P23" i="20"/>
  <c r="AB24" i="20"/>
  <c r="R24" i="20"/>
  <c r="AJ24" i="20" s="1"/>
  <c r="P24" i="20"/>
  <c r="AB25" i="20"/>
  <c r="R25" i="20"/>
  <c r="AJ25" i="20" s="1"/>
  <c r="P25" i="20"/>
  <c r="AB26" i="20"/>
  <c r="R26" i="20"/>
  <c r="AJ26" i="20" s="1"/>
  <c r="P26" i="20"/>
  <c r="AB27" i="20"/>
  <c r="R27" i="20"/>
  <c r="AJ27" i="20" s="1"/>
  <c r="P27" i="20"/>
  <c r="X31" i="20"/>
  <c r="W31" i="20"/>
  <c r="AH31" i="20" s="1"/>
  <c r="S31" i="20"/>
  <c r="X55" i="20"/>
  <c r="W55" i="20"/>
  <c r="Q14" i="20"/>
  <c r="Q15" i="20"/>
  <c r="AI15" i="20" s="1"/>
  <c r="Q16" i="20"/>
  <c r="AI16" i="20" s="1"/>
  <c r="Q17" i="20"/>
  <c r="AI17" i="20" s="1"/>
  <c r="Q18" i="20"/>
  <c r="AI18" i="20" s="1"/>
  <c r="Q19" i="20"/>
  <c r="AI19" i="20" s="1"/>
  <c r="Q20" i="20"/>
  <c r="AI20" i="20" s="1"/>
  <c r="Q21" i="20"/>
  <c r="AI21" i="20" s="1"/>
  <c r="Q22" i="20"/>
  <c r="AI22" i="20" s="1"/>
  <c r="Q23" i="20"/>
  <c r="AI23" i="20" s="1"/>
  <c r="Q24" i="20"/>
  <c r="AI24" i="20" s="1"/>
  <c r="Q25" i="20"/>
  <c r="AI25" i="20" s="1"/>
  <c r="Q26" i="20"/>
  <c r="AI26" i="20" s="1"/>
  <c r="Q27" i="20"/>
  <c r="AI27" i="20" s="1"/>
  <c r="AH28" i="20"/>
  <c r="Q29" i="20"/>
  <c r="AI29" i="20" s="1"/>
  <c r="T29" i="20"/>
  <c r="AL29" i="20" s="1"/>
  <c r="P29" i="20"/>
  <c r="X34" i="20"/>
  <c r="W34" i="20"/>
  <c r="AK34" i="20" s="1"/>
  <c r="T14" i="20"/>
  <c r="T15" i="20"/>
  <c r="AL15" i="20" s="1"/>
  <c r="T16" i="20"/>
  <c r="AL16" i="20" s="1"/>
  <c r="T17" i="20"/>
  <c r="AL17" i="20" s="1"/>
  <c r="T18" i="20"/>
  <c r="AL18" i="20" s="1"/>
  <c r="T19" i="20"/>
  <c r="AL19" i="20" s="1"/>
  <c r="T20" i="20"/>
  <c r="AL20" i="20" s="1"/>
  <c r="T21" i="20"/>
  <c r="AL21" i="20" s="1"/>
  <c r="T22" i="20"/>
  <c r="AL22" i="20" s="1"/>
  <c r="T23" i="20"/>
  <c r="AL23" i="20" s="1"/>
  <c r="T24" i="20"/>
  <c r="AL24" i="20" s="1"/>
  <c r="T25" i="20"/>
  <c r="AL25" i="20" s="1"/>
  <c r="T26" i="20"/>
  <c r="AL26" i="20" s="1"/>
  <c r="T27" i="20"/>
  <c r="AL27" i="20" s="1"/>
  <c r="S32" i="20"/>
  <c r="AJ40" i="20"/>
  <c r="X59" i="20"/>
  <c r="W59" i="20"/>
  <c r="X64" i="20"/>
  <c r="W64" i="20"/>
  <c r="AI32" i="20"/>
  <c r="AI52" i="20"/>
  <c r="X53" i="20"/>
  <c r="W53" i="20"/>
  <c r="AK37" i="20"/>
  <c r="AA14" i="20"/>
  <c r="Z14" i="20"/>
  <c r="Y14" i="20"/>
  <c r="AF14" i="20"/>
  <c r="AD14" i="20"/>
  <c r="AA15" i="20"/>
  <c r="Z15" i="20"/>
  <c r="Y15" i="20"/>
  <c r="AF15" i="20"/>
  <c r="AD15" i="20"/>
  <c r="AA16" i="20"/>
  <c r="Z16" i="20"/>
  <c r="Y16" i="20"/>
  <c r="AF16" i="20"/>
  <c r="AD16" i="20"/>
  <c r="AA17" i="20"/>
  <c r="Z17" i="20"/>
  <c r="Y17" i="20"/>
  <c r="AF17" i="20"/>
  <c r="AD17" i="20"/>
  <c r="AA18" i="20"/>
  <c r="Z18" i="20"/>
  <c r="Y18" i="20"/>
  <c r="AF18" i="20"/>
  <c r="AD18" i="20"/>
  <c r="AA19" i="20"/>
  <c r="Z19" i="20"/>
  <c r="Y19" i="20"/>
  <c r="AF19" i="20"/>
  <c r="AD19" i="20"/>
  <c r="AA20" i="20"/>
  <c r="Z20" i="20"/>
  <c r="Y20" i="20"/>
  <c r="AF20" i="20"/>
  <c r="AD20" i="20"/>
  <c r="AA21" i="20"/>
  <c r="Z21" i="20"/>
  <c r="Y21" i="20"/>
  <c r="AF21" i="20"/>
  <c r="AD21" i="20"/>
  <c r="AA22" i="20"/>
  <c r="Z22" i="20"/>
  <c r="Y22" i="20"/>
  <c r="AF22" i="20"/>
  <c r="AD22" i="20"/>
  <c r="AA23" i="20"/>
  <c r="Z23" i="20"/>
  <c r="Y23" i="20"/>
  <c r="AF23" i="20"/>
  <c r="AD23" i="20"/>
  <c r="AA24" i="20"/>
  <c r="Z24" i="20"/>
  <c r="Y24" i="20"/>
  <c r="AF24" i="20"/>
  <c r="AD24" i="20"/>
  <c r="AA25" i="20"/>
  <c r="Z25" i="20"/>
  <c r="Y25" i="20"/>
  <c r="AF25" i="20"/>
  <c r="AD25" i="20"/>
  <c r="AA26" i="20"/>
  <c r="Z26" i="20"/>
  <c r="Y26" i="20"/>
  <c r="AF26" i="20"/>
  <c r="AD26" i="20"/>
  <c r="AE27" i="20"/>
  <c r="AA27" i="20"/>
  <c r="Z27" i="20"/>
  <c r="Y27" i="20"/>
  <c r="AD27" i="20"/>
  <c r="AG29" i="20"/>
  <c r="AJ37" i="20"/>
  <c r="X35" i="20"/>
  <c r="W35" i="20"/>
  <c r="AK35" i="20" s="1"/>
  <c r="AI37" i="20"/>
  <c r="X39" i="20"/>
  <c r="W39" i="20"/>
  <c r="AK40" i="20"/>
  <c r="AI41" i="20"/>
  <c r="X43" i="20"/>
  <c r="W43" i="20"/>
  <c r="AK43" i="20" s="1"/>
  <c r="AI45" i="20"/>
  <c r="AG46" i="20"/>
  <c r="P46" i="20"/>
  <c r="AG47" i="20"/>
  <c r="Q47" i="20"/>
  <c r="AI47" i="20" s="1"/>
  <c r="AI48" i="20"/>
  <c r="X57" i="20"/>
  <c r="W57" i="20"/>
  <c r="AG27" i="20"/>
  <c r="Q28" i="20"/>
  <c r="AI28" i="20" s="1"/>
  <c r="AA29" i="20"/>
  <c r="Z29" i="20"/>
  <c r="AF29" i="20"/>
  <c r="AE29" i="20"/>
  <c r="AC29" i="20"/>
  <c r="AJ34" i="20"/>
  <c r="X36" i="20"/>
  <c r="W36" i="20"/>
  <c r="AI36" i="20" s="1"/>
  <c r="X40" i="20"/>
  <c r="W40" i="20"/>
  <c r="AH40" i="20" s="1"/>
  <c r="AI42" i="20"/>
  <c r="X44" i="20"/>
  <c r="W44" i="20"/>
  <c r="AC47" i="20"/>
  <c r="AF47" i="20"/>
  <c r="AE47" i="20"/>
  <c r="AD47" i="20"/>
  <c r="AA47" i="20"/>
  <c r="Y47" i="20"/>
  <c r="X49" i="20"/>
  <c r="W49" i="20"/>
  <c r="O13" i="20"/>
  <c r="AE11" i="20" s="1"/>
  <c r="AG14" i="20"/>
  <c r="AG15" i="20"/>
  <c r="AG16" i="20"/>
  <c r="AG17" i="20"/>
  <c r="AG18" i="20"/>
  <c r="AG19" i="20"/>
  <c r="AG20" i="20"/>
  <c r="AG21" i="20"/>
  <c r="AG22" i="20"/>
  <c r="AG23" i="20"/>
  <c r="AG24" i="20"/>
  <c r="AG25" i="20"/>
  <c r="AG26" i="20"/>
  <c r="AG28" i="20"/>
  <c r="X29" i="20"/>
  <c r="X13" i="20" s="1"/>
  <c r="AI30" i="20"/>
  <c r="AJ39" i="20"/>
  <c r="AH42" i="20"/>
  <c r="AJ43" i="20"/>
  <c r="AC48" i="20"/>
  <c r="AE48" i="20"/>
  <c r="AD48" i="20"/>
  <c r="AA48" i="20"/>
  <c r="Z48" i="20"/>
  <c r="Y48" i="20"/>
  <c r="AG48" i="20"/>
  <c r="X63" i="20"/>
  <c r="W63" i="20"/>
  <c r="AH63" i="20" s="1"/>
  <c r="Y29" i="20"/>
  <c r="AH30" i="20"/>
  <c r="X32" i="20"/>
  <c r="W32" i="20"/>
  <c r="AI34" i="20"/>
  <c r="X37" i="20"/>
  <c r="W37" i="20"/>
  <c r="AI39" i="20"/>
  <c r="X41" i="20"/>
  <c r="W41" i="20"/>
  <c r="AI43" i="20"/>
  <c r="X45" i="20"/>
  <c r="W45" i="20"/>
  <c r="AB45" i="20" s="1"/>
  <c r="Z47" i="20"/>
  <c r="X48" i="20"/>
  <c r="AL54" i="20"/>
  <c r="AA28" i="20"/>
  <c r="Z28" i="20"/>
  <c r="AE28" i="20"/>
  <c r="AC28" i="20"/>
  <c r="AB29" i="20"/>
  <c r="S30" i="20"/>
  <c r="AH34" i="20"/>
  <c r="AI35" i="20"/>
  <c r="AH39" i="20"/>
  <c r="AH43" i="20"/>
  <c r="AF48" i="20"/>
  <c r="X62" i="20"/>
  <c r="W62" i="20"/>
  <c r="AL62" i="20" s="1"/>
  <c r="AD29" i="20"/>
  <c r="X30" i="20"/>
  <c r="W30" i="20"/>
  <c r="AI31" i="20"/>
  <c r="X33" i="20"/>
  <c r="W33" i="20"/>
  <c r="AI33" i="20" s="1"/>
  <c r="AH35" i="20"/>
  <c r="X38" i="20"/>
  <c r="W38" i="20"/>
  <c r="AI40" i="20"/>
  <c r="X42" i="20"/>
  <c r="W42" i="20"/>
  <c r="AI44" i="20"/>
  <c r="AH48" i="20"/>
  <c r="AG50" i="20"/>
  <c r="P50" i="20"/>
  <c r="X61" i="20"/>
  <c r="W61" i="20"/>
  <c r="T30" i="20"/>
  <c r="AL30" i="20" s="1"/>
  <c r="T31" i="20"/>
  <c r="AL31" i="20" s="1"/>
  <c r="T32" i="20"/>
  <c r="AL32" i="20" s="1"/>
  <c r="T33" i="20"/>
  <c r="T34" i="20"/>
  <c r="AL34" i="20" s="1"/>
  <c r="T35" i="20"/>
  <c r="AL35" i="20" s="1"/>
  <c r="AA46" i="20"/>
  <c r="T47" i="20"/>
  <c r="AL47" i="20" s="1"/>
  <c r="AB47" i="20"/>
  <c r="S51" i="20"/>
  <c r="AK51" i="20" s="1"/>
  <c r="AJ52" i="20"/>
  <c r="AJ55" i="20"/>
  <c r="AJ59" i="20"/>
  <c r="AC67" i="20"/>
  <c r="Z67" i="20"/>
  <c r="Y67" i="20"/>
  <c r="AF67" i="20"/>
  <c r="AD67" i="20"/>
  <c r="AA67" i="20"/>
  <c r="AH89" i="20"/>
  <c r="AE46" i="20"/>
  <c r="P47" i="20"/>
  <c r="T48" i="20"/>
  <c r="AL48" i="20" s="1"/>
  <c r="AB48" i="20"/>
  <c r="AJ51" i="20"/>
  <c r="AH54" i="20"/>
  <c r="S56" i="20"/>
  <c r="AH58" i="20"/>
  <c r="S58" i="20"/>
  <c r="AE67" i="20"/>
  <c r="AL74" i="20"/>
  <c r="AF46" i="20"/>
  <c r="X51" i="20"/>
  <c r="W51" i="20"/>
  <c r="T65" i="20"/>
  <c r="AB65" i="20"/>
  <c r="R65" i="20"/>
  <c r="AJ65" i="20" s="1"/>
  <c r="Q65" i="20"/>
  <c r="P65" i="20"/>
  <c r="AC66" i="20"/>
  <c r="AD66" i="20"/>
  <c r="AA66" i="20"/>
  <c r="Z66" i="20"/>
  <c r="Y66" i="20"/>
  <c r="AF66" i="20"/>
  <c r="AE66" i="20"/>
  <c r="X71" i="20"/>
  <c r="W71" i="20"/>
  <c r="AL73" i="20"/>
  <c r="AJ47" i="20"/>
  <c r="S48" i="20"/>
  <c r="AK48" i="20" s="1"/>
  <c r="T49" i="20"/>
  <c r="AL49" i="20" s="1"/>
  <c r="AB49" i="20"/>
  <c r="AF50" i="20"/>
  <c r="AE50" i="20"/>
  <c r="AC50" i="20"/>
  <c r="AK53" i="20"/>
  <c r="AJ54" i="20"/>
  <c r="AH61" i="20"/>
  <c r="AL64" i="20"/>
  <c r="X75" i="20"/>
  <c r="W75" i="20"/>
  <c r="AL75" i="20" s="1"/>
  <c r="AH53" i="20"/>
  <c r="X54" i="20"/>
  <c r="W54" i="20"/>
  <c r="X56" i="20"/>
  <c r="W56" i="20"/>
  <c r="AJ56" i="20" s="1"/>
  <c r="X58" i="20"/>
  <c r="W58" i="20"/>
  <c r="X60" i="20"/>
  <c r="W60" i="20"/>
  <c r="AJ60" i="20" s="1"/>
  <c r="AH67" i="20"/>
  <c r="S68" i="20"/>
  <c r="AH68" i="20"/>
  <c r="R45" i="20"/>
  <c r="T46" i="20"/>
  <c r="AL46" i="20" s="1"/>
  <c r="AB46" i="20"/>
  <c r="Y46" i="20"/>
  <c r="AJ48" i="20"/>
  <c r="P49" i="20"/>
  <c r="T50" i="20"/>
  <c r="AL50" i="20" s="1"/>
  <c r="AB50" i="20"/>
  <c r="Y50" i="20"/>
  <c r="S52" i="20"/>
  <c r="AK52" i="20" s="1"/>
  <c r="AJ53" i="20"/>
  <c r="AH55" i="20"/>
  <c r="S55" i="20"/>
  <c r="AK55" i="20" s="1"/>
  <c r="S57" i="20"/>
  <c r="AH59" i="20"/>
  <c r="S59" i="20"/>
  <c r="AK59" i="20" s="1"/>
  <c r="AJ61" i="20"/>
  <c r="AH62" i="20"/>
  <c r="AH64" i="20"/>
  <c r="AG67" i="20"/>
  <c r="X69" i="20"/>
  <c r="W69" i="20"/>
  <c r="AL69" i="20" s="1"/>
  <c r="AL71" i="20"/>
  <c r="AB51" i="20"/>
  <c r="AB52" i="20"/>
  <c r="AB53" i="20"/>
  <c r="AB54" i="20"/>
  <c r="AB55" i="20"/>
  <c r="AB56" i="20"/>
  <c r="AB58" i="20"/>
  <c r="AB59" i="20"/>
  <c r="S60" i="20"/>
  <c r="AK60" i="20" s="1"/>
  <c r="S61" i="20"/>
  <c r="AK61" i="20" s="1"/>
  <c r="AB61" i="20"/>
  <c r="S62" i="20"/>
  <c r="AK62" i="20" s="1"/>
  <c r="AB62" i="20"/>
  <c r="S63" i="20"/>
  <c r="AB63" i="20"/>
  <c r="S64" i="20"/>
  <c r="AK64" i="20" s="1"/>
  <c r="AB64" i="20"/>
  <c r="W65" i="20"/>
  <c r="T68" i="20"/>
  <c r="AL68" i="20" s="1"/>
  <c r="AI69" i="20"/>
  <c r="AI71" i="20"/>
  <c r="X73" i="20"/>
  <c r="W73" i="20"/>
  <c r="AI74" i="20"/>
  <c r="AH75" i="20"/>
  <c r="S90" i="20"/>
  <c r="AK90" i="20" s="1"/>
  <c r="Q67" i="20"/>
  <c r="AI67" i="20" s="1"/>
  <c r="AJ69" i="20"/>
  <c r="AJ71" i="20"/>
  <c r="X74" i="20"/>
  <c r="W74" i="20"/>
  <c r="AI75" i="20"/>
  <c r="AH84" i="20"/>
  <c r="AH70" i="20"/>
  <c r="S72" i="20"/>
  <c r="X76" i="20"/>
  <c r="W76" i="20"/>
  <c r="AL76" i="20" s="1"/>
  <c r="AH78" i="20"/>
  <c r="AL80" i="20"/>
  <c r="AI88" i="20"/>
  <c r="T66" i="20"/>
  <c r="AL66" i="20" s="1"/>
  <c r="AB66" i="20"/>
  <c r="AJ68" i="20"/>
  <c r="AI72" i="20"/>
  <c r="X77" i="20"/>
  <c r="W77" i="20"/>
  <c r="AL77" i="20" s="1"/>
  <c r="AH79" i="20"/>
  <c r="S81" i="20"/>
  <c r="AK81" i="20" s="1"/>
  <c r="AH92" i="20"/>
  <c r="X68" i="20"/>
  <c r="W68" i="20"/>
  <c r="AJ72" i="20"/>
  <c r="S73" i="20"/>
  <c r="AK73" i="20" s="1"/>
  <c r="X78" i="20"/>
  <c r="W78" i="20"/>
  <c r="AL78" i="20" s="1"/>
  <c r="AH80" i="20"/>
  <c r="AI81" i="20"/>
  <c r="P66" i="20"/>
  <c r="T67" i="20"/>
  <c r="AL67" i="20" s="1"/>
  <c r="AB67" i="20"/>
  <c r="X70" i="20"/>
  <c r="W70" i="20"/>
  <c r="X72" i="20"/>
  <c r="W72" i="20"/>
  <c r="AH72" i="20" s="1"/>
  <c r="AI73" i="20"/>
  <c r="X79" i="20"/>
  <c r="W79" i="20"/>
  <c r="AL85" i="20"/>
  <c r="AJ64" i="20"/>
  <c r="AK69" i="20"/>
  <c r="AH69" i="20"/>
  <c r="AK71" i="20"/>
  <c r="AH71" i="20"/>
  <c r="AJ73" i="20"/>
  <c r="AH74" i="20"/>
  <c r="AI90" i="20"/>
  <c r="W80" i="20"/>
  <c r="AI80" i="20" s="1"/>
  <c r="W81" i="20"/>
  <c r="AH81" i="20" s="1"/>
  <c r="W82" i="20"/>
  <c r="AL82" i="20" s="1"/>
  <c r="W83" i="20"/>
  <c r="AH83" i="20" s="1"/>
  <c r="W84" i="20"/>
  <c r="W85" i="20"/>
  <c r="W86" i="20"/>
  <c r="AL86" i="20" s="1"/>
  <c r="W87" i="20"/>
  <c r="AH87" i="20" s="1"/>
  <c r="W88" i="20"/>
  <c r="AL88" i="20" s="1"/>
  <c r="W89" i="20"/>
  <c r="AL89" i="20" s="1"/>
  <c r="W90" i="20"/>
  <c r="AH90" i="20" s="1"/>
  <c r="W91" i="20"/>
  <c r="AI91" i="20" s="1"/>
  <c r="W92" i="20"/>
  <c r="R74" i="20"/>
  <c r="AJ74" i="20" s="1"/>
  <c r="R75" i="20"/>
  <c r="AJ75" i="20" s="1"/>
  <c r="R76" i="20"/>
  <c r="AJ76" i="20" s="1"/>
  <c r="R77" i="20"/>
  <c r="S77" i="20" s="1"/>
  <c r="AK77" i="20" s="1"/>
  <c r="R78" i="20"/>
  <c r="R79" i="20"/>
  <c r="AJ79" i="20" s="1"/>
  <c r="R80" i="20"/>
  <c r="AJ80" i="20" s="1"/>
  <c r="R81" i="20"/>
  <c r="AJ81" i="20" s="1"/>
  <c r="R82" i="20"/>
  <c r="R83" i="20"/>
  <c r="S83" i="20" s="1"/>
  <c r="AK83" i="20" s="1"/>
  <c r="R84" i="20"/>
  <c r="AJ84" i="20" s="1"/>
  <c r="R85" i="20"/>
  <c r="AJ85" i="20" s="1"/>
  <c r="R86" i="20"/>
  <c r="S86" i="20" s="1"/>
  <c r="AK86" i="20" s="1"/>
  <c r="R87" i="20"/>
  <c r="AJ87" i="20" s="1"/>
  <c r="R88" i="20"/>
  <c r="AJ88" i="20" s="1"/>
  <c r="R89" i="20"/>
  <c r="AJ89" i="20" s="1"/>
  <c r="R90" i="20"/>
  <c r="R91" i="20"/>
  <c r="S91" i="20" s="1"/>
  <c r="R92" i="20"/>
  <c r="AJ92" i="20" s="1"/>
  <c r="AB68" i="20"/>
  <c r="AB69" i="20"/>
  <c r="AB70" i="20"/>
  <c r="AB71" i="20"/>
  <c r="AB72" i="20"/>
  <c r="AB73" i="20"/>
  <c r="AB74" i="20"/>
  <c r="AB75" i="20"/>
  <c r="AB79" i="20"/>
  <c r="AB80" i="20"/>
  <c r="AB81" i="20"/>
  <c r="AB84" i="20"/>
  <c r="AB85" i="20"/>
  <c r="AB86" i="20"/>
  <c r="AB87" i="20"/>
  <c r="AB88" i="20"/>
  <c r="AB89" i="20"/>
  <c r="AB92" i="20"/>
  <c r="C3" i="14"/>
  <c r="R92" i="19"/>
  <c r="R91" i="19"/>
  <c r="R90" i="19"/>
  <c r="R89" i="19"/>
  <c r="R88" i="19"/>
  <c r="R87" i="19"/>
  <c r="R85" i="19"/>
  <c r="R84" i="19"/>
  <c r="R83" i="19"/>
  <c r="R82" i="19"/>
  <c r="R81" i="19"/>
  <c r="R80" i="19"/>
  <c r="R79" i="19"/>
  <c r="R77" i="19"/>
  <c r="R76" i="19"/>
  <c r="R75" i="19"/>
  <c r="R74" i="19"/>
  <c r="R73" i="19"/>
  <c r="R72" i="19"/>
  <c r="R71" i="19"/>
  <c r="R70" i="19"/>
  <c r="R69" i="19"/>
  <c r="R68" i="19"/>
  <c r="R67" i="19"/>
  <c r="R66" i="19"/>
  <c r="R65" i="19"/>
  <c r="R64" i="19"/>
  <c r="R63" i="19"/>
  <c r="R62" i="19"/>
  <c r="R61" i="19"/>
  <c r="R60" i="19"/>
  <c r="R59" i="19"/>
  <c r="R58" i="19"/>
  <c r="R57" i="19"/>
  <c r="R56" i="19"/>
  <c r="R55" i="19"/>
  <c r="R54" i="19"/>
  <c r="R53" i="19"/>
  <c r="R52" i="19"/>
  <c r="R51" i="19"/>
  <c r="R50" i="19"/>
  <c r="R49" i="19"/>
  <c r="R48" i="19"/>
  <c r="R47" i="19"/>
  <c r="R45" i="19"/>
  <c r="R44" i="19"/>
  <c r="R43" i="19"/>
  <c r="R42" i="19"/>
  <c r="R41" i="19"/>
  <c r="R40" i="19"/>
  <c r="R39" i="19"/>
  <c r="R37" i="19"/>
  <c r="R36" i="19"/>
  <c r="R35" i="19"/>
  <c r="R34" i="19"/>
  <c r="R33" i="19"/>
  <c r="R32" i="19"/>
  <c r="R31" i="19"/>
  <c r="R29" i="19"/>
  <c r="R28" i="19"/>
  <c r="R27" i="19"/>
  <c r="R26" i="19"/>
  <c r="R25" i="19"/>
  <c r="R24" i="19"/>
  <c r="R23" i="19"/>
  <c r="R22" i="19"/>
  <c r="R21" i="19"/>
  <c r="R20" i="19"/>
  <c r="R19" i="19"/>
  <c r="R18" i="19"/>
  <c r="R17" i="19"/>
  <c r="R16" i="19"/>
  <c r="R15" i="19"/>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14"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Z63" i="14"/>
  <c r="H62" i="14"/>
  <c r="Z62" i="14" s="1"/>
  <c r="O92" i="19"/>
  <c r="Q92" i="19" s="1"/>
  <c r="O91" i="19"/>
  <c r="Q91" i="19" s="1"/>
  <c r="O90" i="19"/>
  <c r="Q90" i="19" s="1"/>
  <c r="U89" i="19"/>
  <c r="O89" i="19"/>
  <c r="Q89" i="19" s="1"/>
  <c r="O88" i="19"/>
  <c r="Q88" i="19" s="1"/>
  <c r="O87" i="19"/>
  <c r="T87" i="19" s="1"/>
  <c r="O86" i="19"/>
  <c r="O85" i="19"/>
  <c r="Q85" i="19" s="1"/>
  <c r="O84" i="19"/>
  <c r="Q84" i="19" s="1"/>
  <c r="O83" i="19"/>
  <c r="Q83" i="19" s="1"/>
  <c r="O82" i="19"/>
  <c r="T82" i="19" s="1"/>
  <c r="O81" i="19"/>
  <c r="T81" i="19" s="1"/>
  <c r="O80" i="19"/>
  <c r="Q80" i="19" s="1"/>
  <c r="O79" i="19"/>
  <c r="Q79" i="19" s="1"/>
  <c r="O78" i="19"/>
  <c r="O77" i="19"/>
  <c r="Q77" i="19" s="1"/>
  <c r="O76" i="19"/>
  <c r="T76" i="19" s="1"/>
  <c r="O75" i="19"/>
  <c r="T75" i="19" s="1"/>
  <c r="O74" i="19"/>
  <c r="Q74" i="19" s="1"/>
  <c r="O73" i="19"/>
  <c r="Q73" i="19" s="1"/>
  <c r="O72" i="19"/>
  <c r="Q72" i="19" s="1"/>
  <c r="O71" i="19"/>
  <c r="Q71" i="19" s="1"/>
  <c r="O70" i="19"/>
  <c r="O69" i="19"/>
  <c r="O68" i="19"/>
  <c r="O67" i="19"/>
  <c r="Q67" i="19" s="1"/>
  <c r="O66" i="19"/>
  <c r="O65" i="19"/>
  <c r="O64" i="19"/>
  <c r="O63" i="19"/>
  <c r="O62" i="19"/>
  <c r="O61" i="19"/>
  <c r="O60" i="19"/>
  <c r="O59" i="19"/>
  <c r="O58" i="19"/>
  <c r="O57" i="19"/>
  <c r="O56" i="19"/>
  <c r="O55" i="19"/>
  <c r="O54" i="19"/>
  <c r="O53" i="19"/>
  <c r="O52" i="19"/>
  <c r="O51" i="19"/>
  <c r="O50" i="19"/>
  <c r="O49" i="19"/>
  <c r="O48" i="19"/>
  <c r="O47" i="19"/>
  <c r="Q47" i="19" s="1"/>
  <c r="O46" i="19"/>
  <c r="O45" i="19"/>
  <c r="T45" i="19" s="1"/>
  <c r="O44" i="19"/>
  <c r="T44" i="19" s="1"/>
  <c r="O43" i="19"/>
  <c r="T43" i="19" s="1"/>
  <c r="O42" i="19"/>
  <c r="T42" i="19" s="1"/>
  <c r="O41" i="19"/>
  <c r="T41" i="19" s="1"/>
  <c r="O40" i="19"/>
  <c r="U39" i="19"/>
  <c r="O39" i="19"/>
  <c r="Q39" i="19" s="1"/>
  <c r="O38" i="19"/>
  <c r="O37" i="19"/>
  <c r="T37" i="19" s="1"/>
  <c r="U36" i="19"/>
  <c r="O36" i="19"/>
  <c r="O35" i="19"/>
  <c r="Q35" i="19" s="1"/>
  <c r="O34" i="19"/>
  <c r="Q34" i="19" s="1"/>
  <c r="O33" i="19"/>
  <c r="Q33" i="19" s="1"/>
  <c r="O32" i="19"/>
  <c r="O31" i="19"/>
  <c r="Q31" i="19" s="1"/>
  <c r="U30" i="19"/>
  <c r="O30" i="19"/>
  <c r="P30" i="19" s="1"/>
  <c r="U29" i="19"/>
  <c r="O29" i="19"/>
  <c r="T29" i="19" s="1"/>
  <c r="O28" i="19"/>
  <c r="O27" i="19"/>
  <c r="O26" i="19"/>
  <c r="Q26" i="19" s="1"/>
  <c r="O25" i="19"/>
  <c r="Q25" i="19" s="1"/>
  <c r="O24" i="19"/>
  <c r="Q24" i="19" s="1"/>
  <c r="O23" i="19"/>
  <c r="U22" i="19"/>
  <c r="O22" i="19"/>
  <c r="O21" i="19"/>
  <c r="Q21" i="19" s="1"/>
  <c r="O20" i="19"/>
  <c r="O19" i="19"/>
  <c r="O18" i="19"/>
  <c r="O17" i="19"/>
  <c r="Q17" i="19" s="1"/>
  <c r="O16" i="19"/>
  <c r="O15" i="19"/>
  <c r="U14" i="19"/>
  <c r="O14" i="19"/>
  <c r="L13" i="19"/>
  <c r="AC11" i="19" s="1"/>
  <c r="K13" i="19"/>
  <c r="J13" i="19"/>
  <c r="I13" i="19"/>
  <c r="H13" i="19"/>
  <c r="AE12" i="19"/>
  <c r="AD12" i="19"/>
  <c r="AC12" i="19"/>
  <c r="G10" i="19"/>
  <c r="I62" i="14" s="1"/>
  <c r="C10" i="19"/>
  <c r="B10" i="19"/>
  <c r="G9" i="19"/>
  <c r="C9" i="19"/>
  <c r="G8" i="19"/>
  <c r="C8" i="19"/>
  <c r="G7" i="19"/>
  <c r="C7" i="19"/>
  <c r="G6" i="19"/>
  <c r="C6" i="19"/>
  <c r="G5" i="19"/>
  <c r="C5" i="19"/>
  <c r="G4" i="19"/>
  <c r="C4" i="19"/>
  <c r="G3" i="19"/>
  <c r="C3" i="19"/>
  <c r="G2" i="19"/>
  <c r="C2" i="19"/>
  <c r="AL1" i="19"/>
  <c r="AK1" i="19"/>
  <c r="AJ1" i="19"/>
  <c r="AI1" i="19"/>
  <c r="AH1" i="19"/>
  <c r="AG1" i="19"/>
  <c r="AF1" i="19"/>
  <c r="AE1" i="19"/>
  <c r="AD1" i="19"/>
  <c r="AC1" i="19"/>
  <c r="AB1" i="19"/>
  <c r="AA1" i="19"/>
  <c r="Z1" i="19"/>
  <c r="Y1" i="19"/>
  <c r="S76" i="20" l="1"/>
  <c r="AK76" i="20" s="1"/>
  <c r="S85" i="20"/>
  <c r="AK85" i="20" s="1"/>
  <c r="S54" i="20"/>
  <c r="S38" i="20"/>
  <c r="S74" i="20"/>
  <c r="AK74" i="20" s="1"/>
  <c r="T83" i="19"/>
  <c r="AA38" i="20"/>
  <c r="Z38" i="20"/>
  <c r="AG38" i="20"/>
  <c r="Y38" i="20"/>
  <c r="AF38" i="20"/>
  <c r="AE38" i="20"/>
  <c r="AC38" i="20"/>
  <c r="AL38" i="20"/>
  <c r="AD38" i="20"/>
  <c r="AB38" i="20"/>
  <c r="Z57" i="20"/>
  <c r="AF57" i="20"/>
  <c r="AE57" i="20"/>
  <c r="AC57" i="20"/>
  <c r="AI57" i="20"/>
  <c r="AG57" i="20"/>
  <c r="AD57" i="20"/>
  <c r="AA57" i="20"/>
  <c r="Y57" i="20"/>
  <c r="AL57" i="20"/>
  <c r="S18" i="20"/>
  <c r="AK18" i="20" s="1"/>
  <c r="AH18" i="20"/>
  <c r="AB83" i="20"/>
  <c r="AC70" i="20"/>
  <c r="AA70" i="20"/>
  <c r="AF70" i="20"/>
  <c r="AE70" i="20"/>
  <c r="Y70" i="20"/>
  <c r="AD70" i="20"/>
  <c r="Z70" i="20"/>
  <c r="AG70" i="20"/>
  <c r="S88" i="20"/>
  <c r="AK88" i="20" s="1"/>
  <c r="AJ90" i="20"/>
  <c r="AJ82" i="20"/>
  <c r="AD85" i="20"/>
  <c r="AC85" i="20"/>
  <c r="AA85" i="20"/>
  <c r="Z85" i="20"/>
  <c r="AF85" i="20"/>
  <c r="AE85" i="20"/>
  <c r="AG85" i="20"/>
  <c r="Y85" i="20"/>
  <c r="S80" i="20"/>
  <c r="AK80" i="20" s="1"/>
  <c r="AC68" i="20"/>
  <c r="AF68" i="20"/>
  <c r="AE68" i="20"/>
  <c r="Z68" i="20"/>
  <c r="Y68" i="20"/>
  <c r="AD68" i="20"/>
  <c r="AA68" i="20"/>
  <c r="AG68" i="20"/>
  <c r="AI82" i="20"/>
  <c r="AH82" i="20"/>
  <c r="AC65" i="20"/>
  <c r="AF65" i="20"/>
  <c r="AE65" i="20"/>
  <c r="AD65" i="20"/>
  <c r="AA65" i="20"/>
  <c r="Z65" i="20"/>
  <c r="Y65" i="20"/>
  <c r="Z54" i="20"/>
  <c r="Z9" i="20" s="1"/>
  <c r="AF54" i="20"/>
  <c r="AE54" i="20"/>
  <c r="AC54" i="20"/>
  <c r="Y54" i="20"/>
  <c r="AD54" i="20"/>
  <c r="AG54" i="20"/>
  <c r="AA54" i="20"/>
  <c r="AA9" i="20" s="1"/>
  <c r="AG65" i="20"/>
  <c r="AL65" i="20"/>
  <c r="AH60" i="20"/>
  <c r="AI76" i="20"/>
  <c r="AJ63" i="20"/>
  <c r="AL63" i="20"/>
  <c r="AA32" i="20"/>
  <c r="Z32" i="20"/>
  <c r="AG32" i="20"/>
  <c r="AF32" i="20"/>
  <c r="AE32" i="20"/>
  <c r="AC32" i="20"/>
  <c r="AB32" i="20"/>
  <c r="Y32" i="20"/>
  <c r="AD32" i="20"/>
  <c r="AL56" i="20"/>
  <c r="AL45" i="20"/>
  <c r="AC49" i="20"/>
  <c r="AA49" i="20"/>
  <c r="Z49" i="20"/>
  <c r="Y49" i="20"/>
  <c r="AE49" i="20"/>
  <c r="AE9" i="20" s="1"/>
  <c r="AF49" i="20"/>
  <c r="AD49" i="20"/>
  <c r="AD9" i="20" s="1"/>
  <c r="AA44" i="20"/>
  <c r="Z44" i="20"/>
  <c r="AG44" i="20"/>
  <c r="Y44" i="20"/>
  <c r="AF44" i="20"/>
  <c r="AE44" i="20"/>
  <c r="AC44" i="20"/>
  <c r="AL44" i="20"/>
  <c r="AD44" i="20"/>
  <c r="AB44" i="20"/>
  <c r="S46" i="20"/>
  <c r="AK46" i="20" s="1"/>
  <c r="AH46" i="20"/>
  <c r="AA39" i="20"/>
  <c r="Z39" i="20"/>
  <c r="AG39" i="20"/>
  <c r="Y39" i="20"/>
  <c r="AF39" i="20"/>
  <c r="AF8" i="20" s="1"/>
  <c r="AE39" i="20"/>
  <c r="AC39" i="20"/>
  <c r="AL39" i="20"/>
  <c r="AD39" i="20"/>
  <c r="AB39" i="20"/>
  <c r="AF9" i="20"/>
  <c r="Y4" i="20"/>
  <c r="AJ38" i="20"/>
  <c r="AK31" i="20"/>
  <c r="S24" i="20"/>
  <c r="AK24" i="20" s="1"/>
  <c r="AH24" i="20"/>
  <c r="S16" i="20"/>
  <c r="AK16" i="20" s="1"/>
  <c r="AH16" i="20"/>
  <c r="AJ14" i="20"/>
  <c r="R13" i="20"/>
  <c r="AH44" i="20"/>
  <c r="AC78" i="20"/>
  <c r="AA78" i="20"/>
  <c r="Z78" i="20"/>
  <c r="AF78" i="20"/>
  <c r="AE78" i="20"/>
  <c r="AD78" i="20"/>
  <c r="Y78" i="20"/>
  <c r="AG78" i="20"/>
  <c r="AD92" i="20"/>
  <c r="AC92" i="20"/>
  <c r="AA92" i="20"/>
  <c r="Z92" i="20"/>
  <c r="AF92" i="20"/>
  <c r="AE92" i="20"/>
  <c r="AG92" i="20"/>
  <c r="Y92" i="20"/>
  <c r="AD84" i="20"/>
  <c r="AC84" i="20"/>
  <c r="AA84" i="20"/>
  <c r="Z84" i="20"/>
  <c r="AF84" i="20"/>
  <c r="AE84" i="20"/>
  <c r="AG84" i="20"/>
  <c r="Y84" i="20"/>
  <c r="AL84" i="20"/>
  <c r="AC79" i="20"/>
  <c r="AA79" i="20"/>
  <c r="Z79" i="20"/>
  <c r="AF79" i="20"/>
  <c r="AE79" i="20"/>
  <c r="Y79" i="20"/>
  <c r="AG79" i="20"/>
  <c r="AD79" i="20"/>
  <c r="AL79" i="20"/>
  <c r="AI79" i="20"/>
  <c r="AI70" i="20"/>
  <c r="S82" i="20"/>
  <c r="AK82" i="20" s="1"/>
  <c r="AK72" i="20"/>
  <c r="AH76" i="20"/>
  <c r="S75" i="20"/>
  <c r="AK75" i="20" s="1"/>
  <c r="AB60" i="20"/>
  <c r="S67" i="20"/>
  <c r="AK67" i="20" s="1"/>
  <c r="AF51" i="20"/>
  <c r="AE51" i="20"/>
  <c r="AC51" i="20"/>
  <c r="AA51" i="20"/>
  <c r="Z51" i="20"/>
  <c r="Y51" i="20"/>
  <c r="AG51" i="20"/>
  <c r="AH51" i="20"/>
  <c r="AD51" i="20"/>
  <c r="AK58" i="20"/>
  <c r="AJ62" i="20"/>
  <c r="Z61" i="20"/>
  <c r="AG61" i="20"/>
  <c r="Y61" i="20"/>
  <c r="AF61" i="20"/>
  <c r="AE61" i="20"/>
  <c r="AC61" i="20"/>
  <c r="AI61" i="20"/>
  <c r="AA61" i="20"/>
  <c r="AA3" i="20" s="1"/>
  <c r="AD61" i="20"/>
  <c r="AA30" i="20"/>
  <c r="Z30" i="20"/>
  <c r="Z13" i="20" s="1"/>
  <c r="AF30" i="20"/>
  <c r="AE30" i="20"/>
  <c r="AE8" i="20" s="1"/>
  <c r="AC30" i="20"/>
  <c r="AG30" i="20"/>
  <c r="AB30" i="20"/>
  <c r="AB8" i="20" s="1"/>
  <c r="AD30" i="20"/>
  <c r="W13" i="20"/>
  <c r="Y30" i="20"/>
  <c r="AA41" i="20"/>
  <c r="Z41" i="20"/>
  <c r="AG41" i="20"/>
  <c r="Y41" i="20"/>
  <c r="AF41" i="20"/>
  <c r="AF7" i="20" s="1"/>
  <c r="AE41" i="20"/>
  <c r="AC41" i="20"/>
  <c r="AD41" i="20"/>
  <c r="AB41" i="20"/>
  <c r="AL41" i="20"/>
  <c r="AJ41" i="20"/>
  <c r="AJ7" i="20" s="1"/>
  <c r="AH32" i="20"/>
  <c r="AK39" i="20"/>
  <c r="AH36" i="20"/>
  <c r="AH41" i="20"/>
  <c r="AL14" i="20"/>
  <c r="T13" i="20"/>
  <c r="AH29" i="20"/>
  <c r="S29" i="20"/>
  <c r="AK29" i="20" s="1"/>
  <c r="S21" i="20"/>
  <c r="AK21" i="20" s="1"/>
  <c r="AH21" i="20"/>
  <c r="AB3" i="20"/>
  <c r="AK70" i="20"/>
  <c r="AC73" i="20"/>
  <c r="AA73" i="20"/>
  <c r="Z73" i="20"/>
  <c r="AF73" i="20"/>
  <c r="AE73" i="20"/>
  <c r="AG73" i="20"/>
  <c r="Y73" i="20"/>
  <c r="AD73" i="20"/>
  <c r="AH77" i="20"/>
  <c r="AC71" i="20"/>
  <c r="AA71" i="20"/>
  <c r="AF71" i="20"/>
  <c r="AE71" i="20"/>
  <c r="AG71" i="20"/>
  <c r="AD71" i="20"/>
  <c r="Z71" i="20"/>
  <c r="Y71" i="20"/>
  <c r="AK56" i="20"/>
  <c r="AJ57" i="20"/>
  <c r="S50" i="20"/>
  <c r="AK50" i="20" s="1"/>
  <c r="AH50" i="20"/>
  <c r="AL51" i="20"/>
  <c r="AA40" i="20"/>
  <c r="Z40" i="20"/>
  <c r="AG40" i="20"/>
  <c r="Y40" i="20"/>
  <c r="AF40" i="20"/>
  <c r="AE40" i="20"/>
  <c r="AC40" i="20"/>
  <c r="AL40" i="20"/>
  <c r="AD40" i="20"/>
  <c r="AB40" i="20"/>
  <c r="AK44" i="20"/>
  <c r="AK36" i="20"/>
  <c r="AF53" i="20"/>
  <c r="AE53" i="20"/>
  <c r="AC53" i="20"/>
  <c r="AI53" i="20"/>
  <c r="AI6" i="20" s="1"/>
  <c r="AG53" i="20"/>
  <c r="AD53" i="20"/>
  <c r="AA53" i="20"/>
  <c r="Y53" i="20"/>
  <c r="AL53" i="20"/>
  <c r="Z53" i="20"/>
  <c r="AK32" i="20"/>
  <c r="AJ30" i="20"/>
  <c r="AI14" i="20"/>
  <c r="Q13" i="20"/>
  <c r="AK41" i="20"/>
  <c r="S23" i="20"/>
  <c r="AK23" i="20" s="1"/>
  <c r="AH23" i="20"/>
  <c r="S15" i="20"/>
  <c r="AK15" i="20" s="1"/>
  <c r="AH15" i="20"/>
  <c r="AH91" i="20"/>
  <c r="Z60" i="20"/>
  <c r="AG60" i="20"/>
  <c r="Y60" i="20"/>
  <c r="AF60" i="20"/>
  <c r="AE60" i="20"/>
  <c r="AC60" i="20"/>
  <c r="AA60" i="20"/>
  <c r="AA2" i="20" s="1"/>
  <c r="AI60" i="20"/>
  <c r="AL60" i="20"/>
  <c r="AD60" i="20"/>
  <c r="AD90" i="20"/>
  <c r="AC90" i="20"/>
  <c r="AA90" i="20"/>
  <c r="Z90" i="20"/>
  <c r="AF90" i="20"/>
  <c r="AE90" i="20"/>
  <c r="AG90" i="20"/>
  <c r="Y90" i="20"/>
  <c r="AB77" i="20"/>
  <c r="AJ86" i="20"/>
  <c r="AJ78" i="20"/>
  <c r="AD89" i="20"/>
  <c r="AD8" i="20" s="1"/>
  <c r="AC89" i="20"/>
  <c r="AA89" i="20"/>
  <c r="Z89" i="20"/>
  <c r="AF89" i="20"/>
  <c r="AE89" i="20"/>
  <c r="AG89" i="20"/>
  <c r="Y89" i="20"/>
  <c r="AD81" i="20"/>
  <c r="AC81" i="20"/>
  <c r="AA81" i="20"/>
  <c r="Z81" i="20"/>
  <c r="AF81" i="20"/>
  <c r="AE81" i="20"/>
  <c r="Y81" i="20"/>
  <c r="AG81" i="20"/>
  <c r="AL90" i="20"/>
  <c r="AC72" i="20"/>
  <c r="AC9" i="20" s="1"/>
  <c r="AA72" i="20"/>
  <c r="Z72" i="20"/>
  <c r="AF72" i="20"/>
  <c r="AE72" i="20"/>
  <c r="Y72" i="20"/>
  <c r="AG72" i="20"/>
  <c r="AD72" i="20"/>
  <c r="AL72" i="20"/>
  <c r="AI87" i="20"/>
  <c r="AH73" i="20"/>
  <c r="AL91" i="20"/>
  <c r="S79" i="20"/>
  <c r="AK79" i="20" s="1"/>
  <c r="S78" i="20"/>
  <c r="AK78" i="20" s="1"/>
  <c r="AI89" i="20"/>
  <c r="AC74" i="20"/>
  <c r="AA74" i="20"/>
  <c r="Z74" i="20"/>
  <c r="AF74" i="20"/>
  <c r="AE74" i="20"/>
  <c r="AG74" i="20"/>
  <c r="AD74" i="20"/>
  <c r="Y74" i="20"/>
  <c r="AI86" i="20"/>
  <c r="AK63" i="20"/>
  <c r="AJ45" i="20"/>
  <c r="S45" i="20"/>
  <c r="AK45" i="20" s="1"/>
  <c r="Z58" i="20"/>
  <c r="Z2" i="20" s="1"/>
  <c r="AF58" i="20"/>
  <c r="AF2" i="20" s="1"/>
  <c r="AE58" i="20"/>
  <c r="AE2" i="20" s="1"/>
  <c r="AC58" i="20"/>
  <c r="Y58" i="20"/>
  <c r="H2" i="20" s="1"/>
  <c r="AI58" i="20"/>
  <c r="AD58" i="20"/>
  <c r="AD2" i="20" s="1"/>
  <c r="AA58" i="20"/>
  <c r="AG58" i="20"/>
  <c r="AJ58" i="20"/>
  <c r="S65" i="20"/>
  <c r="AK65" i="20" s="1"/>
  <c r="AH65" i="20"/>
  <c r="AH56" i="20"/>
  <c r="AG45" i="20"/>
  <c r="AG3" i="20" s="1"/>
  <c r="AL33" i="20"/>
  <c r="AL6" i="20" s="1"/>
  <c r="AK30" i="20"/>
  <c r="AA37" i="20"/>
  <c r="Z37" i="20"/>
  <c r="AG37" i="20"/>
  <c r="Y37" i="20"/>
  <c r="AF37" i="20"/>
  <c r="AE37" i="20"/>
  <c r="AC37" i="20"/>
  <c r="AD37" i="20"/>
  <c r="AB37" i="20"/>
  <c r="AL37" i="20"/>
  <c r="AI84" i="20"/>
  <c r="AH38" i="20"/>
  <c r="AG2" i="20"/>
  <c r="AG49" i="20"/>
  <c r="AG9" i="20" s="1"/>
  <c r="AA43" i="20"/>
  <c r="Z43" i="20"/>
  <c r="AG43" i="20"/>
  <c r="Y43" i="20"/>
  <c r="AF43" i="20"/>
  <c r="AE43" i="20"/>
  <c r="AC43" i="20"/>
  <c r="AL43" i="20"/>
  <c r="AD43" i="20"/>
  <c r="AB43" i="20"/>
  <c r="AA35" i="20"/>
  <c r="Z35" i="20"/>
  <c r="AG35" i="20"/>
  <c r="Y35" i="20"/>
  <c r="AF35" i="20"/>
  <c r="AE35" i="20"/>
  <c r="AC35" i="20"/>
  <c r="AJ35" i="20"/>
  <c r="AD35" i="20"/>
  <c r="AB35" i="20"/>
  <c r="AI64" i="20"/>
  <c r="AA64" i="20"/>
  <c r="Z64" i="20"/>
  <c r="AG64" i="20"/>
  <c r="Y64" i="20"/>
  <c r="AF64" i="20"/>
  <c r="AE64" i="20"/>
  <c r="AC64" i="20"/>
  <c r="AD64" i="20"/>
  <c r="AI49" i="20"/>
  <c r="AI9" i="20" s="1"/>
  <c r="S28" i="20"/>
  <c r="AK28" i="20" s="1"/>
  <c r="AL81" i="20"/>
  <c r="AK33" i="20"/>
  <c r="AK6" i="20" s="1"/>
  <c r="S20" i="20"/>
  <c r="AK20" i="20" s="1"/>
  <c r="AH20" i="20"/>
  <c r="AJ2" i="20"/>
  <c r="S66" i="20"/>
  <c r="AK66" i="20" s="1"/>
  <c r="AH66" i="20"/>
  <c r="S47" i="20"/>
  <c r="AK47" i="20" s="1"/>
  <c r="AH47" i="20"/>
  <c r="S26" i="20"/>
  <c r="AK26" i="20" s="1"/>
  <c r="AH26" i="20"/>
  <c r="AK38" i="20"/>
  <c r="AB78" i="20"/>
  <c r="AD82" i="20"/>
  <c r="AC82" i="20"/>
  <c r="AA82" i="20"/>
  <c r="Z82" i="20"/>
  <c r="AF82" i="20"/>
  <c r="AE82" i="20"/>
  <c r="AG82" i="20"/>
  <c r="Y82" i="20"/>
  <c r="AK91" i="20"/>
  <c r="S92" i="20"/>
  <c r="AK92" i="20" s="1"/>
  <c r="AB76" i="20"/>
  <c r="AJ77" i="20"/>
  <c r="AD88" i="20"/>
  <c r="AC88" i="20"/>
  <c r="AA88" i="20"/>
  <c r="Z88" i="20"/>
  <c r="AF88" i="20"/>
  <c r="AE88" i="20"/>
  <c r="AG88" i="20"/>
  <c r="Y88" i="20"/>
  <c r="AD80" i="20"/>
  <c r="AC80" i="20"/>
  <c r="AA80" i="20"/>
  <c r="Z80" i="20"/>
  <c r="AF80" i="20"/>
  <c r="AE80" i="20"/>
  <c r="AG80" i="20"/>
  <c r="Y80" i="20"/>
  <c r="AH88" i="20"/>
  <c r="AI78" i="20"/>
  <c r="AI92" i="20"/>
  <c r="AI77" i="20"/>
  <c r="AI85" i="20"/>
  <c r="AH85" i="20"/>
  <c r="AB57" i="20"/>
  <c r="AC69" i="20"/>
  <c r="AA69" i="20"/>
  <c r="AF69" i="20"/>
  <c r="AE69" i="20"/>
  <c r="AG69" i="20"/>
  <c r="AD69" i="20"/>
  <c r="Z69" i="20"/>
  <c r="Y69" i="20"/>
  <c r="AC75" i="20"/>
  <c r="AA75" i="20"/>
  <c r="Z75" i="20"/>
  <c r="AF75" i="20"/>
  <c r="AE75" i="20"/>
  <c r="AG75" i="20"/>
  <c r="AD75" i="20"/>
  <c r="Y75" i="20"/>
  <c r="AI65" i="20"/>
  <c r="AK54" i="20"/>
  <c r="AI62" i="20"/>
  <c r="AA62" i="20"/>
  <c r="Z62" i="20"/>
  <c r="AG62" i="20"/>
  <c r="Y62" i="20"/>
  <c r="AF62" i="20"/>
  <c r="AE62" i="20"/>
  <c r="AC62" i="20"/>
  <c r="AD62" i="20"/>
  <c r="AL70" i="20"/>
  <c r="AI38" i="20"/>
  <c r="AH37" i="20"/>
  <c r="Z55" i="20"/>
  <c r="AF55" i="20"/>
  <c r="AE55" i="20"/>
  <c r="AC55" i="20"/>
  <c r="AI55" i="20"/>
  <c r="AG55" i="20"/>
  <c r="AD55" i="20"/>
  <c r="AA55" i="20"/>
  <c r="Y55" i="20"/>
  <c r="H9" i="20" s="1"/>
  <c r="I9" i="20" s="1"/>
  <c r="AL55" i="20"/>
  <c r="AA31" i="20"/>
  <c r="AA13" i="20" s="1"/>
  <c r="Z31" i="20"/>
  <c r="AF31" i="20"/>
  <c r="AF5" i="20" s="1"/>
  <c r="AE31" i="20"/>
  <c r="AC31" i="20"/>
  <c r="AJ31" i="20"/>
  <c r="AG31" i="20"/>
  <c r="AG5" i="20" s="1"/>
  <c r="AD31" i="20"/>
  <c r="AD13" i="20" s="1"/>
  <c r="AB31" i="20"/>
  <c r="Y31" i="20"/>
  <c r="H5" i="20" s="1"/>
  <c r="I5" i="20" s="1"/>
  <c r="S25" i="20"/>
  <c r="AK25" i="20" s="1"/>
  <c r="AH25" i="20"/>
  <c r="S17" i="20"/>
  <c r="AK17" i="20" s="1"/>
  <c r="AH17" i="20"/>
  <c r="AB2" i="20"/>
  <c r="AF52" i="20"/>
  <c r="AE52" i="20"/>
  <c r="AC52" i="20"/>
  <c r="AG52" i="20"/>
  <c r="AD52" i="20"/>
  <c r="AD3" i="20" s="1"/>
  <c r="AA52" i="20"/>
  <c r="Z52" i="20"/>
  <c r="Y52" i="20"/>
  <c r="AL52" i="20"/>
  <c r="AH52" i="20"/>
  <c r="AD91" i="20"/>
  <c r="AC91" i="20"/>
  <c r="AA91" i="20"/>
  <c r="Z91" i="20"/>
  <c r="AF91" i="20"/>
  <c r="AE91" i="20"/>
  <c r="AG91" i="20"/>
  <c r="Y91" i="20"/>
  <c r="AD87" i="20"/>
  <c r="AC87" i="20"/>
  <c r="AA87" i="20"/>
  <c r="Z87" i="20"/>
  <c r="AF87" i="20"/>
  <c r="AE87" i="20"/>
  <c r="AG87" i="20"/>
  <c r="Y87" i="20"/>
  <c r="S87" i="20"/>
  <c r="AK87" i="20" s="1"/>
  <c r="AC77" i="20"/>
  <c r="AA77" i="20"/>
  <c r="Z77" i="20"/>
  <c r="AF77" i="20"/>
  <c r="AE77" i="20"/>
  <c r="AG77" i="20"/>
  <c r="AD77" i="20"/>
  <c r="Y77" i="20"/>
  <c r="AC76" i="20"/>
  <c r="AA76" i="20"/>
  <c r="Z76" i="20"/>
  <c r="AF76" i="20"/>
  <c r="AE76" i="20"/>
  <c r="AG76" i="20"/>
  <c r="AD76" i="20"/>
  <c r="Y76" i="20"/>
  <c r="AK57" i="20"/>
  <c r="Z56" i="20"/>
  <c r="AF56" i="20"/>
  <c r="AE56" i="20"/>
  <c r="AC56" i="20"/>
  <c r="Y56" i="20"/>
  <c r="AI56" i="20"/>
  <c r="AD56" i="20"/>
  <c r="AG56" i="20"/>
  <c r="AA56" i="20"/>
  <c r="AA33" i="20"/>
  <c r="AA6" i="20" s="1"/>
  <c r="Z33" i="20"/>
  <c r="Z6" i="20" s="1"/>
  <c r="AG33" i="20"/>
  <c r="Y33" i="20"/>
  <c r="AF33" i="20"/>
  <c r="AF6" i="20" s="1"/>
  <c r="AE33" i="20"/>
  <c r="AE6" i="20" s="1"/>
  <c r="AC33" i="20"/>
  <c r="AC6" i="20" s="1"/>
  <c r="AD33" i="20"/>
  <c r="AD6" i="20" s="1"/>
  <c r="AB33" i="20"/>
  <c r="AB6" i="20" s="1"/>
  <c r="AJ33" i="20"/>
  <c r="AJ6" i="20" s="1"/>
  <c r="AC45" i="20"/>
  <c r="AA45" i="20"/>
  <c r="Z45" i="20"/>
  <c r="Z3" i="20" s="1"/>
  <c r="Y45" i="20"/>
  <c r="Y3" i="20" s="1"/>
  <c r="AE45" i="20"/>
  <c r="AF45" i="20"/>
  <c r="AF3" i="20" s="1"/>
  <c r="AD45" i="20"/>
  <c r="AI63" i="20"/>
  <c r="AA63" i="20"/>
  <c r="Z63" i="20"/>
  <c r="AG63" i="20"/>
  <c r="Y63" i="20"/>
  <c r="AF63" i="20"/>
  <c r="AE63" i="20"/>
  <c r="AC63" i="20"/>
  <c r="AD63" i="20"/>
  <c r="AA36" i="20"/>
  <c r="AA8" i="20" s="1"/>
  <c r="Z36" i="20"/>
  <c r="AG36" i="20"/>
  <c r="AG8" i="20" s="1"/>
  <c r="Y36" i="20"/>
  <c r="Y13" i="20" s="1"/>
  <c r="AF36" i="20"/>
  <c r="AE36" i="20"/>
  <c r="AC36" i="20"/>
  <c r="AC8" i="20" s="1"/>
  <c r="AL36" i="20"/>
  <c r="AD36" i="20"/>
  <c r="AB36" i="20"/>
  <c r="AI7" i="20"/>
  <c r="AJ32" i="20"/>
  <c r="AH45" i="20"/>
  <c r="AL61" i="20"/>
  <c r="AL4" i="20"/>
  <c r="AJ36" i="20"/>
  <c r="S22" i="20"/>
  <c r="AK22" i="20" s="1"/>
  <c r="AH22" i="20"/>
  <c r="AB9" i="20"/>
  <c r="S14" i="20"/>
  <c r="AH14" i="20"/>
  <c r="P13" i="20"/>
  <c r="AD83" i="20"/>
  <c r="AC83" i="20"/>
  <c r="AA83" i="20"/>
  <c r="Z83" i="20"/>
  <c r="AF83" i="20"/>
  <c r="AE83" i="20"/>
  <c r="AG83" i="20"/>
  <c r="Y83" i="20"/>
  <c r="AB91" i="20"/>
  <c r="AB90" i="20"/>
  <c r="AB82" i="20"/>
  <c r="AJ91" i="20"/>
  <c r="AJ83" i="20"/>
  <c r="AD86" i="20"/>
  <c r="AC86" i="20"/>
  <c r="AA86" i="20"/>
  <c r="Z86" i="20"/>
  <c r="AF86" i="20"/>
  <c r="AE86" i="20"/>
  <c r="AG86" i="20"/>
  <c r="Y86" i="20"/>
  <c r="AH86" i="20"/>
  <c r="AJ70" i="20"/>
  <c r="AJ4" i="20" s="1"/>
  <c r="AL87" i="20"/>
  <c r="AI83" i="20"/>
  <c r="S84" i="20"/>
  <c r="AK84" i="20" s="1"/>
  <c r="AL83" i="20"/>
  <c r="AH57" i="20"/>
  <c r="S49" i="20"/>
  <c r="AK49" i="20" s="1"/>
  <c r="AH49" i="20"/>
  <c r="AK68" i="20"/>
  <c r="AI68" i="20"/>
  <c r="AL92" i="20"/>
  <c r="S89" i="20"/>
  <c r="AK89" i="20" s="1"/>
  <c r="AA42" i="20"/>
  <c r="Z42" i="20"/>
  <c r="AG42" i="20"/>
  <c r="Y42" i="20"/>
  <c r="AF42" i="20"/>
  <c r="AE42" i="20"/>
  <c r="AC42" i="20"/>
  <c r="AL42" i="20"/>
  <c r="AD42" i="20"/>
  <c r="AB42" i="20"/>
  <c r="AH33" i="20"/>
  <c r="AH6" i="20" s="1"/>
  <c r="AL58" i="20"/>
  <c r="AL2" i="20" s="1"/>
  <c r="AJ42" i="20"/>
  <c r="H3" i="20"/>
  <c r="I3" i="20" s="1"/>
  <c r="AJ44" i="20"/>
  <c r="Z59" i="20"/>
  <c r="Z4" i="20" s="1"/>
  <c r="AF59" i="20"/>
  <c r="AF4" i="20" s="1"/>
  <c r="AE59" i="20"/>
  <c r="AE4" i="20" s="1"/>
  <c r="AC59" i="20"/>
  <c r="AC4" i="20" s="1"/>
  <c r="AI59" i="20"/>
  <c r="AG59" i="20"/>
  <c r="AG4" i="20" s="1"/>
  <c r="AD59" i="20"/>
  <c r="AD4" i="20" s="1"/>
  <c r="AA59" i="20"/>
  <c r="AA4" i="20" s="1"/>
  <c r="Y59" i="20"/>
  <c r="H4" i="20" s="1"/>
  <c r="I4" i="20" s="1"/>
  <c r="AL59" i="20"/>
  <c r="AA34" i="20"/>
  <c r="AA5" i="20" s="1"/>
  <c r="Z34" i="20"/>
  <c r="Z5" i="20" s="1"/>
  <c r="AG34" i="20"/>
  <c r="AG13" i="20" s="1"/>
  <c r="Y34" i="20"/>
  <c r="Y5" i="20" s="1"/>
  <c r="AF34" i="20"/>
  <c r="AF13" i="20" s="1"/>
  <c r="AE34" i="20"/>
  <c r="AC34" i="20"/>
  <c r="AB34" i="20"/>
  <c r="AD34" i="20"/>
  <c r="AJ49" i="20"/>
  <c r="AJ9" i="20" s="1"/>
  <c r="S27" i="20"/>
  <c r="AK27" i="20" s="1"/>
  <c r="AH27" i="20"/>
  <c r="S19" i="20"/>
  <c r="AK19" i="20" s="1"/>
  <c r="AH19" i="20"/>
  <c r="AB4" i="20"/>
  <c r="AI51" i="20"/>
  <c r="Q41" i="19"/>
  <c r="T85" i="19"/>
  <c r="Q45" i="19"/>
  <c r="Q81" i="19"/>
  <c r="Q87" i="19"/>
  <c r="P47" i="19"/>
  <c r="T79" i="19"/>
  <c r="P39" i="19"/>
  <c r="S39" i="19" s="1"/>
  <c r="Q44" i="19"/>
  <c r="O13" i="19"/>
  <c r="AE11" i="19" s="1"/>
  <c r="T20" i="19"/>
  <c r="P33" i="19"/>
  <c r="Q42" i="19"/>
  <c r="T89" i="19"/>
  <c r="Q20" i="19"/>
  <c r="T33" i="19"/>
  <c r="T26" i="19"/>
  <c r="T39" i="19"/>
  <c r="Q43" i="19"/>
  <c r="S43" i="19" s="1"/>
  <c r="T47" i="19"/>
  <c r="Q75" i="19"/>
  <c r="T21" i="19"/>
  <c r="T90" i="19"/>
  <c r="P26" i="19"/>
  <c r="S26" i="19" s="1"/>
  <c r="T77" i="19"/>
  <c r="T17" i="19"/>
  <c r="T73" i="19"/>
  <c r="T28" i="19"/>
  <c r="T24" i="19"/>
  <c r="F13" i="19"/>
  <c r="AB11" i="19" s="1"/>
  <c r="R14" i="19"/>
  <c r="T30" i="19"/>
  <c r="R30" i="19"/>
  <c r="P38" i="19"/>
  <c r="R38" i="19"/>
  <c r="T46" i="19"/>
  <c r="R46" i="19"/>
  <c r="T78" i="19"/>
  <c r="R78" i="19"/>
  <c r="T86" i="19"/>
  <c r="R86" i="19"/>
  <c r="T34" i="19"/>
  <c r="P41" i="19"/>
  <c r="S41" i="19" s="1"/>
  <c r="P43" i="19"/>
  <c r="P45" i="19"/>
  <c r="T64" i="19"/>
  <c r="T74" i="19"/>
  <c r="Q76" i="19"/>
  <c r="T80" i="19"/>
  <c r="Q82" i="19"/>
  <c r="T91" i="19"/>
  <c r="P29" i="19"/>
  <c r="P34" i="19"/>
  <c r="S34" i="19" s="1"/>
  <c r="P37" i="19"/>
  <c r="T72" i="19"/>
  <c r="Q29" i="19"/>
  <c r="S29" i="19" s="1"/>
  <c r="Q37" i="19"/>
  <c r="T92" i="19"/>
  <c r="T35" i="19"/>
  <c r="P40" i="19"/>
  <c r="P42" i="19"/>
  <c r="S42" i="19" s="1"/>
  <c r="P44" i="19"/>
  <c r="S44" i="19" s="1"/>
  <c r="T84" i="19"/>
  <c r="Q16" i="19"/>
  <c r="S33" i="19"/>
  <c r="Q40" i="19"/>
  <c r="T16" i="19"/>
  <c r="T40" i="19"/>
  <c r="T88" i="19"/>
  <c r="Q78" i="19"/>
  <c r="Q86" i="19"/>
  <c r="Q30" i="19"/>
  <c r="T38" i="19"/>
  <c r="P46" i="19"/>
  <c r="Q46" i="19"/>
  <c r="P14" i="19"/>
  <c r="P18" i="19"/>
  <c r="P22" i="19"/>
  <c r="P32" i="19"/>
  <c r="T32" i="19"/>
  <c r="Q32" i="19"/>
  <c r="T36" i="19"/>
  <c r="Q36" i="19"/>
  <c r="P36" i="19"/>
  <c r="Q14" i="19"/>
  <c r="P15" i="19"/>
  <c r="Q18" i="19"/>
  <c r="P19" i="19"/>
  <c r="Q22" i="19"/>
  <c r="P23" i="19"/>
  <c r="T27" i="19"/>
  <c r="P27" i="19"/>
  <c r="Q48" i="19"/>
  <c r="T48" i="19"/>
  <c r="T14" i="19"/>
  <c r="Q15" i="19"/>
  <c r="P16" i="19"/>
  <c r="T18" i="19"/>
  <c r="Q19" i="19"/>
  <c r="P20" i="19"/>
  <c r="T22" i="19"/>
  <c r="Q23" i="19"/>
  <c r="P24" i="19"/>
  <c r="Q27" i="19"/>
  <c r="T68" i="19"/>
  <c r="P68" i="19"/>
  <c r="T15" i="19"/>
  <c r="P17" i="19"/>
  <c r="T19" i="19"/>
  <c r="P21" i="19"/>
  <c r="T23" i="19"/>
  <c r="T25" i="19"/>
  <c r="P25" i="19"/>
  <c r="Q28" i="19"/>
  <c r="P28" i="19"/>
  <c r="P35" i="19"/>
  <c r="S47" i="19"/>
  <c r="P49" i="19"/>
  <c r="T49" i="19"/>
  <c r="Q49" i="19"/>
  <c r="P56" i="19"/>
  <c r="T56" i="19"/>
  <c r="Q56" i="19"/>
  <c r="Q38" i="19"/>
  <c r="P31" i="19"/>
  <c r="T31" i="19"/>
  <c r="P48" i="19"/>
  <c r="P52" i="19"/>
  <c r="T52" i="19"/>
  <c r="Q52" i="19"/>
  <c r="P57" i="19"/>
  <c r="T57" i="19"/>
  <c r="Q57" i="19"/>
  <c r="P58" i="19"/>
  <c r="T58" i="19"/>
  <c r="Q58" i="19"/>
  <c r="P59" i="19"/>
  <c r="T59" i="19"/>
  <c r="Q59" i="19"/>
  <c r="P60" i="19"/>
  <c r="T60" i="19"/>
  <c r="Q60" i="19"/>
  <c r="P54" i="19"/>
  <c r="T54" i="19"/>
  <c r="Q54" i="19"/>
  <c r="P51" i="19"/>
  <c r="T51" i="19"/>
  <c r="Q51" i="19"/>
  <c r="P53" i="19"/>
  <c r="T53" i="19"/>
  <c r="Q53" i="19"/>
  <c r="P55" i="19"/>
  <c r="T55" i="19"/>
  <c r="Q55" i="19"/>
  <c r="P50" i="19"/>
  <c r="T50" i="19"/>
  <c r="Q50" i="19"/>
  <c r="Q61" i="19"/>
  <c r="Q62" i="19"/>
  <c r="Q63" i="19"/>
  <c r="Q64" i="19"/>
  <c r="T61" i="19"/>
  <c r="T62" i="19"/>
  <c r="T63" i="19"/>
  <c r="T65" i="19"/>
  <c r="P65" i="19"/>
  <c r="Q68" i="19"/>
  <c r="T69" i="19"/>
  <c r="P69" i="19"/>
  <c r="Q65" i="19"/>
  <c r="T66" i="19"/>
  <c r="P66" i="19"/>
  <c r="Q69" i="19"/>
  <c r="T70" i="19"/>
  <c r="P70" i="19"/>
  <c r="P61" i="19"/>
  <c r="P62" i="19"/>
  <c r="P63" i="19"/>
  <c r="P64" i="19"/>
  <c r="Q66" i="19"/>
  <c r="T67" i="19"/>
  <c r="P67" i="19"/>
  <c r="Q70" i="19"/>
  <c r="T71" i="19"/>
  <c r="P71" i="19"/>
  <c r="P72" i="19"/>
  <c r="P73" i="19"/>
  <c r="P74" i="19"/>
  <c r="P75" i="19"/>
  <c r="P76" i="19"/>
  <c r="P77" i="19"/>
  <c r="P78" i="19"/>
  <c r="P79" i="19"/>
  <c r="P80" i="19"/>
  <c r="P81" i="19"/>
  <c r="P82" i="19"/>
  <c r="P83" i="19"/>
  <c r="P84" i="19"/>
  <c r="P85" i="19"/>
  <c r="P86" i="19"/>
  <c r="P87" i="19"/>
  <c r="P88" i="19"/>
  <c r="P89" i="19"/>
  <c r="P90" i="19"/>
  <c r="P91" i="19"/>
  <c r="P92" i="19"/>
  <c r="H61" i="14"/>
  <c r="Z61" i="14" s="1"/>
  <c r="I60" i="14"/>
  <c r="Q92" i="18"/>
  <c r="T92" i="18"/>
  <c r="T91" i="18"/>
  <c r="T90" i="18"/>
  <c r="U89" i="18"/>
  <c r="T89" i="18"/>
  <c r="T88" i="18"/>
  <c r="T87" i="18"/>
  <c r="T86" i="18"/>
  <c r="T85" i="18"/>
  <c r="T84" i="18"/>
  <c r="T83" i="18"/>
  <c r="T82" i="18"/>
  <c r="Q72" i="18"/>
  <c r="T70" i="18"/>
  <c r="T68" i="18"/>
  <c r="Q68" i="18"/>
  <c r="T67" i="18"/>
  <c r="P63" i="18"/>
  <c r="P62" i="18"/>
  <c r="T60" i="18"/>
  <c r="P60" i="18"/>
  <c r="Q58" i="18"/>
  <c r="T57" i="18"/>
  <c r="Q53" i="18"/>
  <c r="T52" i="18"/>
  <c r="Q51" i="18"/>
  <c r="T51" i="18"/>
  <c r="Q49" i="18"/>
  <c r="T47" i="18"/>
  <c r="P45" i="18"/>
  <c r="Q45" i="18"/>
  <c r="P44" i="18"/>
  <c r="Q43" i="18"/>
  <c r="P43" i="18"/>
  <c r="P42" i="18"/>
  <c r="Q41" i="18"/>
  <c r="P40" i="18"/>
  <c r="U39" i="18"/>
  <c r="Q39" i="18"/>
  <c r="Q38" i="18"/>
  <c r="Q37" i="18"/>
  <c r="P37" i="18"/>
  <c r="U36" i="18"/>
  <c r="Q36" i="18"/>
  <c r="Q35" i="18"/>
  <c r="Q34" i="18"/>
  <c r="P33" i="18"/>
  <c r="T32" i="18"/>
  <c r="P32" i="18"/>
  <c r="Q32" i="18"/>
  <c r="T31" i="18"/>
  <c r="Q31" i="18"/>
  <c r="U30" i="18"/>
  <c r="Q30" i="18"/>
  <c r="U29" i="18"/>
  <c r="P29" i="18"/>
  <c r="T28" i="18"/>
  <c r="P28" i="18"/>
  <c r="Q28" i="18"/>
  <c r="P27" i="18"/>
  <c r="P26" i="18"/>
  <c r="T26" i="18"/>
  <c r="P25" i="18"/>
  <c r="T25" i="18"/>
  <c r="P24" i="18"/>
  <c r="T24" i="18"/>
  <c r="P23" i="18"/>
  <c r="T23" i="18"/>
  <c r="U22" i="18"/>
  <c r="P22" i="18"/>
  <c r="T22" i="18"/>
  <c r="P21" i="18"/>
  <c r="T21" i="18"/>
  <c r="P20" i="18"/>
  <c r="T20" i="18"/>
  <c r="P19" i="18"/>
  <c r="T19" i="18"/>
  <c r="P18" i="18"/>
  <c r="T18" i="18"/>
  <c r="P17" i="18"/>
  <c r="T17" i="18"/>
  <c r="P16" i="18"/>
  <c r="T16" i="18"/>
  <c r="P15" i="18"/>
  <c r="T15" i="18"/>
  <c r="U14" i="18"/>
  <c r="P14" i="18"/>
  <c r="T14" i="18"/>
  <c r="O13" i="18"/>
  <c r="AE11" i="18" s="1"/>
  <c r="L13" i="18"/>
  <c r="K13" i="18"/>
  <c r="J13" i="18"/>
  <c r="I13" i="18"/>
  <c r="H13" i="18"/>
  <c r="G10" i="18" s="1"/>
  <c r="I61" i="14" s="1"/>
  <c r="AE12" i="18"/>
  <c r="AD12" i="18"/>
  <c r="AC12" i="18"/>
  <c r="AC11" i="18"/>
  <c r="B10" i="18"/>
  <c r="C10" i="18" s="1"/>
  <c r="G9" i="18"/>
  <c r="C9" i="18"/>
  <c r="G8" i="18"/>
  <c r="C8" i="18"/>
  <c r="G7" i="18"/>
  <c r="C7" i="18"/>
  <c r="G6" i="18"/>
  <c r="C6" i="18"/>
  <c r="G5" i="18"/>
  <c r="C5" i="18"/>
  <c r="G4" i="18"/>
  <c r="C4" i="18"/>
  <c r="G3" i="18"/>
  <c r="C3" i="18"/>
  <c r="G2" i="18"/>
  <c r="C2" i="18"/>
  <c r="AL1" i="18"/>
  <c r="AK1" i="18"/>
  <c r="AJ1" i="18"/>
  <c r="AI1" i="18"/>
  <c r="AH1" i="18"/>
  <c r="AG1" i="18"/>
  <c r="AF1" i="18"/>
  <c r="AE1" i="18"/>
  <c r="AD1" i="18"/>
  <c r="AC1" i="18"/>
  <c r="AB1" i="18"/>
  <c r="AA1" i="18"/>
  <c r="Z1" i="18"/>
  <c r="Y1" i="18"/>
  <c r="S45" i="19" l="1"/>
  <c r="AB5" i="20"/>
  <c r="AI2" i="20"/>
  <c r="AL9" i="20"/>
  <c r="AH2" i="20"/>
  <c r="AJ8" i="20"/>
  <c r="AL5" i="20"/>
  <c r="AL8" i="20"/>
  <c r="AI5" i="20"/>
  <c r="AJ5" i="20"/>
  <c r="AI8" i="20"/>
  <c r="AI4" i="20"/>
  <c r="S46" i="19"/>
  <c r="AF10" i="20"/>
  <c r="I2" i="20"/>
  <c r="Y8" i="20"/>
  <c r="AK8" i="20"/>
  <c r="AH4" i="20"/>
  <c r="AI13" i="20"/>
  <c r="AI3" i="20"/>
  <c r="AD5" i="20"/>
  <c r="AD10" i="20" s="1"/>
  <c r="Y9" i="20"/>
  <c r="AC7" i="20"/>
  <c r="AC5" i="20"/>
  <c r="AE5" i="20"/>
  <c r="H8" i="20"/>
  <c r="I8" i="20" s="1"/>
  <c r="AH8" i="20"/>
  <c r="AE3" i="20"/>
  <c r="AE10" i="20" s="1"/>
  <c r="AK4" i="20"/>
  <c r="AH7" i="20"/>
  <c r="AE7" i="20"/>
  <c r="AE13" i="20"/>
  <c r="Y7" i="20"/>
  <c r="H7" i="20"/>
  <c r="I7" i="20" s="1"/>
  <c r="S13" i="20"/>
  <c r="AK14" i="20"/>
  <c r="AC2" i="20"/>
  <c r="AG7" i="20"/>
  <c r="AJ13" i="20"/>
  <c r="AJ3" i="20"/>
  <c r="AJ10" i="20" s="1"/>
  <c r="Z8" i="20"/>
  <c r="Y2" i="20"/>
  <c r="AH13" i="20"/>
  <c r="AH3" i="20"/>
  <c r="AK2" i="20"/>
  <c r="AC3" i="20"/>
  <c r="H6" i="20"/>
  <c r="I6" i="20" s="1"/>
  <c r="Y6" i="20"/>
  <c r="AH9" i="20"/>
  <c r="AL7" i="20"/>
  <c r="Z7" i="20"/>
  <c r="Z10" i="20" s="1"/>
  <c r="AH5" i="20"/>
  <c r="AG10" i="20"/>
  <c r="AC13" i="20"/>
  <c r="AG6" i="20"/>
  <c r="AK9" i="20"/>
  <c r="AK7" i="20"/>
  <c r="AB7" i="20"/>
  <c r="AB10" i="20" s="1"/>
  <c r="AA7" i="20"/>
  <c r="AA10" i="20" s="1"/>
  <c r="AK5" i="20"/>
  <c r="AB13" i="20"/>
  <c r="AL13" i="20"/>
  <c r="AL3" i="20"/>
  <c r="AD7" i="20"/>
  <c r="S37" i="19"/>
  <c r="S40" i="19"/>
  <c r="S86" i="19"/>
  <c r="S78" i="19"/>
  <c r="S63" i="19"/>
  <c r="S70" i="19"/>
  <c r="S55" i="19"/>
  <c r="S48" i="19"/>
  <c r="S49" i="19"/>
  <c r="S21" i="19"/>
  <c r="S27" i="19"/>
  <c r="S19" i="19"/>
  <c r="S18" i="19"/>
  <c r="S85" i="19"/>
  <c r="S62" i="19"/>
  <c r="S92" i="19"/>
  <c r="S84" i="19"/>
  <c r="S76" i="19"/>
  <c r="S61" i="19"/>
  <c r="S35" i="19"/>
  <c r="S25" i="19"/>
  <c r="S32" i="19"/>
  <c r="S14" i="19"/>
  <c r="P13" i="19"/>
  <c r="S31" i="19"/>
  <c r="S91" i="19"/>
  <c r="S83" i="19"/>
  <c r="S75" i="19"/>
  <c r="S65" i="19"/>
  <c r="S50" i="19"/>
  <c r="S60" i="19"/>
  <c r="S58" i="19"/>
  <c r="S38" i="19"/>
  <c r="T13" i="19"/>
  <c r="S77" i="19"/>
  <c r="S90" i="19"/>
  <c r="S82" i="19"/>
  <c r="S74" i="19"/>
  <c r="S67" i="19"/>
  <c r="S66" i="19"/>
  <c r="S52" i="19"/>
  <c r="S56" i="19"/>
  <c r="S23" i="19"/>
  <c r="S15" i="19"/>
  <c r="S36" i="19"/>
  <c r="S89" i="19"/>
  <c r="S81" i="19"/>
  <c r="S73" i="19"/>
  <c r="S54" i="19"/>
  <c r="S30" i="19"/>
  <c r="S17" i="19"/>
  <c r="S88" i="19"/>
  <c r="S80" i="19"/>
  <c r="S72" i="19"/>
  <c r="S28" i="19"/>
  <c r="S24" i="19"/>
  <c r="S20" i="19"/>
  <c r="S16" i="19"/>
  <c r="Q13" i="19"/>
  <c r="S22" i="19"/>
  <c r="S71" i="19"/>
  <c r="S53" i="19"/>
  <c r="S51" i="19"/>
  <c r="S87" i="19"/>
  <c r="S79" i="19"/>
  <c r="S64" i="19"/>
  <c r="S69" i="19"/>
  <c r="S59" i="19"/>
  <c r="S57" i="19"/>
  <c r="S68" i="19"/>
  <c r="R13" i="19"/>
  <c r="T44" i="18"/>
  <c r="P49" i="18"/>
  <c r="T49" i="18"/>
  <c r="Q50" i="18"/>
  <c r="P55" i="18"/>
  <c r="T55" i="18"/>
  <c r="Q59" i="18"/>
  <c r="T59" i="18"/>
  <c r="T38" i="18"/>
  <c r="Q44" i="18"/>
  <c r="T45" i="18"/>
  <c r="T50" i="18"/>
  <c r="T46" i="18"/>
  <c r="T48" i="18"/>
  <c r="Q48" i="18"/>
  <c r="Q14" i="18"/>
  <c r="Q15" i="18"/>
  <c r="Q16" i="18"/>
  <c r="Q17" i="18"/>
  <c r="Q18" i="18"/>
  <c r="Q19" i="18"/>
  <c r="Q20" i="18"/>
  <c r="Q21" i="18"/>
  <c r="Q22" i="18"/>
  <c r="Q23" i="18"/>
  <c r="Q24" i="18"/>
  <c r="Q25" i="18"/>
  <c r="Q26" i="18"/>
  <c r="Q27" i="18"/>
  <c r="Q29" i="18"/>
  <c r="Q33" i="18"/>
  <c r="T35" i="18"/>
  <c r="P38" i="18"/>
  <c r="T39" i="18"/>
  <c r="F13" i="18"/>
  <c r="AB11" i="18" s="1"/>
  <c r="T29" i="18"/>
  <c r="P30" i="18"/>
  <c r="T33" i="18"/>
  <c r="P34" i="18"/>
  <c r="T40" i="18"/>
  <c r="P46" i="18"/>
  <c r="P35" i="18"/>
  <c r="T36" i="18"/>
  <c r="P39" i="18"/>
  <c r="Q40" i="18"/>
  <c r="T41" i="18"/>
  <c r="T27" i="18"/>
  <c r="T30" i="18"/>
  <c r="P31" i="18"/>
  <c r="S32" i="18"/>
  <c r="T34" i="18"/>
  <c r="T42" i="18"/>
  <c r="Q61" i="18"/>
  <c r="T61" i="18"/>
  <c r="P36" i="18"/>
  <c r="T37" i="18"/>
  <c r="P41" i="18"/>
  <c r="Q42" i="18"/>
  <c r="T43" i="18"/>
  <c r="Q56" i="18"/>
  <c r="Q57" i="18"/>
  <c r="P56" i="18"/>
  <c r="Q60" i="18"/>
  <c r="P61" i="18"/>
  <c r="Q46" i="18"/>
  <c r="P54" i="18"/>
  <c r="Q62" i="18"/>
  <c r="P53" i="18"/>
  <c r="Q55" i="18"/>
  <c r="T56" i="18"/>
  <c r="P58" i="18"/>
  <c r="T62" i="18"/>
  <c r="Q63" i="18"/>
  <c r="P47" i="18"/>
  <c r="P52" i="18"/>
  <c r="Q54" i="18"/>
  <c r="T63" i="18"/>
  <c r="P64" i="18"/>
  <c r="T66" i="18"/>
  <c r="P51" i="18"/>
  <c r="T54" i="18"/>
  <c r="Q64" i="18"/>
  <c r="P65" i="18"/>
  <c r="T65" i="18"/>
  <c r="Q65" i="18"/>
  <c r="Q66" i="18"/>
  <c r="Q71" i="18"/>
  <c r="T73" i="18"/>
  <c r="P73" i="18"/>
  <c r="Q73" i="18"/>
  <c r="Q74" i="18"/>
  <c r="Q47" i="18"/>
  <c r="P48" i="18"/>
  <c r="P50" i="18"/>
  <c r="Q52" i="18"/>
  <c r="T53" i="18"/>
  <c r="P57" i="18"/>
  <c r="T58" i="18"/>
  <c r="P59" i="18"/>
  <c r="T64" i="18"/>
  <c r="P69" i="18"/>
  <c r="T69" i="18"/>
  <c r="Q69" i="18"/>
  <c r="Q70" i="18"/>
  <c r="T79" i="18"/>
  <c r="Q79" i="18"/>
  <c r="P79" i="18"/>
  <c r="T75" i="18"/>
  <c r="P75" i="18"/>
  <c r="T77" i="18"/>
  <c r="Q77" i="18"/>
  <c r="P77" i="18"/>
  <c r="S62" i="18"/>
  <c r="Q67" i="18"/>
  <c r="P68" i="18"/>
  <c r="T76" i="18"/>
  <c r="Q76" i="18"/>
  <c r="P76" i="18"/>
  <c r="T74" i="18"/>
  <c r="P74" i="18"/>
  <c r="Q75" i="18"/>
  <c r="T72" i="18"/>
  <c r="P72" i="18"/>
  <c r="T81" i="18"/>
  <c r="Q81" i="18"/>
  <c r="P81" i="18"/>
  <c r="P66" i="18"/>
  <c r="P70" i="18"/>
  <c r="T71" i="18"/>
  <c r="P71" i="18"/>
  <c r="T80" i="18"/>
  <c r="Q80" i="18"/>
  <c r="P80" i="18"/>
  <c r="P67" i="18"/>
  <c r="T78" i="18"/>
  <c r="Q78" i="18"/>
  <c r="P78" i="18"/>
  <c r="P82" i="18"/>
  <c r="P83" i="18"/>
  <c r="P84" i="18"/>
  <c r="P85" i="18"/>
  <c r="P86" i="18"/>
  <c r="P87" i="18"/>
  <c r="P88" i="18"/>
  <c r="P89" i="18"/>
  <c r="P90" i="18"/>
  <c r="P91" i="18"/>
  <c r="P92" i="18"/>
  <c r="Q82" i="18"/>
  <c r="Q83" i="18"/>
  <c r="Q84" i="18"/>
  <c r="Q85" i="18"/>
  <c r="Q86" i="18"/>
  <c r="Q87" i="18"/>
  <c r="Q88" i="18"/>
  <c r="Q89" i="18"/>
  <c r="Q90" i="18"/>
  <c r="Q91" i="18"/>
  <c r="AB35" i="14"/>
  <c r="AC35" i="14"/>
  <c r="AA35" i="14"/>
  <c r="H60" i="14"/>
  <c r="Z60" i="14" s="1"/>
  <c r="F15" i="13"/>
  <c r="F16" i="13"/>
  <c r="F17" i="13"/>
  <c r="F18" i="13"/>
  <c r="F19" i="13"/>
  <c r="F20" i="13"/>
  <c r="F21" i="13"/>
  <c r="T21" i="13" s="1"/>
  <c r="F22" i="13"/>
  <c r="F23" i="13"/>
  <c r="F24" i="13"/>
  <c r="F25" i="13"/>
  <c r="F26" i="13"/>
  <c r="F27" i="13"/>
  <c r="F28" i="13"/>
  <c r="F29" i="13"/>
  <c r="T29" i="13" s="1"/>
  <c r="F30" i="13"/>
  <c r="F31" i="13"/>
  <c r="F32" i="13"/>
  <c r="F33" i="13"/>
  <c r="F34" i="13"/>
  <c r="F35" i="13"/>
  <c r="F36" i="13"/>
  <c r="F37" i="13"/>
  <c r="T37" i="13" s="1"/>
  <c r="F38" i="13"/>
  <c r="F39" i="13"/>
  <c r="F40" i="13"/>
  <c r="F41" i="13"/>
  <c r="F42" i="13"/>
  <c r="F43" i="13"/>
  <c r="F44" i="13"/>
  <c r="F45" i="13"/>
  <c r="T45" i="13" s="1"/>
  <c r="F46" i="13"/>
  <c r="F47" i="13"/>
  <c r="F48" i="13"/>
  <c r="F49" i="13"/>
  <c r="F50" i="13"/>
  <c r="F51" i="13"/>
  <c r="F52" i="13"/>
  <c r="F53" i="13"/>
  <c r="T53" i="13" s="1"/>
  <c r="F54" i="13"/>
  <c r="F55" i="13"/>
  <c r="F56" i="13"/>
  <c r="F57" i="13"/>
  <c r="F58" i="13"/>
  <c r="F59" i="13"/>
  <c r="F60" i="13"/>
  <c r="F61" i="13"/>
  <c r="T61" i="13" s="1"/>
  <c r="F62" i="13"/>
  <c r="F63" i="13"/>
  <c r="F64" i="13"/>
  <c r="F65" i="13"/>
  <c r="F66" i="13"/>
  <c r="F67" i="13"/>
  <c r="F68" i="13"/>
  <c r="F69" i="13"/>
  <c r="F70" i="13"/>
  <c r="F71" i="13"/>
  <c r="F72" i="13"/>
  <c r="F73" i="13"/>
  <c r="F74" i="13"/>
  <c r="F75" i="13"/>
  <c r="F76" i="13"/>
  <c r="F77" i="13"/>
  <c r="T77" i="13" s="1"/>
  <c r="F78" i="13"/>
  <c r="F79" i="13"/>
  <c r="F80" i="13"/>
  <c r="F81" i="13"/>
  <c r="F82" i="13"/>
  <c r="F83" i="13"/>
  <c r="F84" i="13"/>
  <c r="F85" i="13"/>
  <c r="T85" i="13" s="1"/>
  <c r="F86" i="13"/>
  <c r="F87" i="13"/>
  <c r="F88" i="13"/>
  <c r="F89" i="13"/>
  <c r="F90" i="13"/>
  <c r="F91" i="13"/>
  <c r="F92" i="13"/>
  <c r="F14" i="13"/>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14" i="16"/>
  <c r="O92" i="16"/>
  <c r="O91" i="16"/>
  <c r="O90" i="16"/>
  <c r="U89" i="16"/>
  <c r="O89" i="16"/>
  <c r="O88" i="16"/>
  <c r="O87" i="16"/>
  <c r="O86" i="16"/>
  <c r="O85" i="16"/>
  <c r="O84" i="16"/>
  <c r="O83" i="16"/>
  <c r="O82" i="16"/>
  <c r="O81" i="16"/>
  <c r="O80" i="16"/>
  <c r="O79" i="16"/>
  <c r="O78" i="16"/>
  <c r="O77" i="16"/>
  <c r="O76" i="16"/>
  <c r="O75" i="16"/>
  <c r="O74" i="16"/>
  <c r="O73" i="16"/>
  <c r="O72" i="16"/>
  <c r="O71" i="16"/>
  <c r="O70" i="16"/>
  <c r="O69" i="16"/>
  <c r="O68" i="16"/>
  <c r="Q68" i="16" s="1"/>
  <c r="O67" i="16"/>
  <c r="O66" i="16"/>
  <c r="Q66" i="16" s="1"/>
  <c r="O65" i="16"/>
  <c r="Q65" i="16" s="1"/>
  <c r="O64" i="16"/>
  <c r="O63" i="16"/>
  <c r="O62" i="16"/>
  <c r="O61" i="16"/>
  <c r="O60" i="16"/>
  <c r="O59" i="16"/>
  <c r="O58" i="16"/>
  <c r="O57" i="16"/>
  <c r="O56" i="16"/>
  <c r="O55" i="16"/>
  <c r="O54" i="16"/>
  <c r="O53" i="16"/>
  <c r="O52" i="16"/>
  <c r="O51" i="16"/>
  <c r="O50" i="16"/>
  <c r="O49" i="16"/>
  <c r="O48" i="16"/>
  <c r="O47" i="16"/>
  <c r="O46" i="16"/>
  <c r="O45" i="16"/>
  <c r="O44" i="16"/>
  <c r="O43" i="16"/>
  <c r="T43" i="16" s="1"/>
  <c r="O42" i="16"/>
  <c r="T42" i="16" s="1"/>
  <c r="O41" i="16"/>
  <c r="T41" i="16" s="1"/>
  <c r="O40" i="16"/>
  <c r="U39" i="16"/>
  <c r="O39" i="16"/>
  <c r="O38" i="16"/>
  <c r="O37" i="16"/>
  <c r="T37" i="16" s="1"/>
  <c r="U36" i="16"/>
  <c r="O36" i="16"/>
  <c r="O35" i="16"/>
  <c r="O34" i="16"/>
  <c r="T34" i="16" s="1"/>
  <c r="O33" i="16"/>
  <c r="T33" i="16" s="1"/>
  <c r="O32" i="16"/>
  <c r="T32" i="16" s="1"/>
  <c r="O31" i="16"/>
  <c r="T31" i="16" s="1"/>
  <c r="U30" i="16"/>
  <c r="O30" i="16"/>
  <c r="U29" i="16"/>
  <c r="O29" i="16"/>
  <c r="T29" i="16" s="1"/>
  <c r="O28" i="16"/>
  <c r="T28" i="16" s="1"/>
  <c r="O27" i="16"/>
  <c r="T27" i="16" s="1"/>
  <c r="O26" i="16"/>
  <c r="T26" i="16" s="1"/>
  <c r="O25" i="16"/>
  <c r="T25" i="16" s="1"/>
  <c r="O24" i="16"/>
  <c r="T24" i="16" s="1"/>
  <c r="O23" i="16"/>
  <c r="T23" i="16" s="1"/>
  <c r="U22" i="16"/>
  <c r="O22" i="16"/>
  <c r="Q22" i="16" s="1"/>
  <c r="O21" i="16"/>
  <c r="T21" i="16" s="1"/>
  <c r="O20" i="16"/>
  <c r="T20" i="16" s="1"/>
  <c r="O19" i="16"/>
  <c r="T19" i="16" s="1"/>
  <c r="O18" i="16"/>
  <c r="T18" i="16" s="1"/>
  <c r="O17" i="16"/>
  <c r="O16" i="16"/>
  <c r="T16" i="16" s="1"/>
  <c r="O15" i="16"/>
  <c r="P15" i="16" s="1"/>
  <c r="U14" i="16"/>
  <c r="O14" i="16"/>
  <c r="P14" i="16" s="1"/>
  <c r="L13" i="16"/>
  <c r="AC11" i="16" s="1"/>
  <c r="K13" i="16"/>
  <c r="J13" i="16"/>
  <c r="I13" i="16"/>
  <c r="H13" i="16"/>
  <c r="G10" i="16" s="1"/>
  <c r="AE12" i="16"/>
  <c r="AD12" i="16"/>
  <c r="AC12" i="16"/>
  <c r="B10" i="16"/>
  <c r="C10" i="16" s="1"/>
  <c r="G9" i="16"/>
  <c r="C9" i="16"/>
  <c r="G8" i="16"/>
  <c r="G7" i="16"/>
  <c r="C7" i="16"/>
  <c r="G6" i="16"/>
  <c r="C6" i="16"/>
  <c r="G5" i="16"/>
  <c r="C5" i="16"/>
  <c r="G4" i="16"/>
  <c r="C4" i="16"/>
  <c r="G3" i="16"/>
  <c r="C3" i="16"/>
  <c r="G2" i="16"/>
  <c r="C2" i="16"/>
  <c r="AL1" i="16"/>
  <c r="AK1" i="16"/>
  <c r="AJ1" i="16"/>
  <c r="AI1" i="16"/>
  <c r="AH1" i="16"/>
  <c r="AG1" i="16"/>
  <c r="AF1" i="16"/>
  <c r="AE1" i="16"/>
  <c r="AD1" i="16"/>
  <c r="AC1" i="16"/>
  <c r="AB1" i="16"/>
  <c r="AA1" i="16"/>
  <c r="Z1" i="16"/>
  <c r="Y1" i="16"/>
  <c r="I59" i="14"/>
  <c r="J58" i="14"/>
  <c r="I58" i="14"/>
  <c r="X58" i="14"/>
  <c r="L58" i="14"/>
  <c r="M58" i="14"/>
  <c r="N58" i="14"/>
  <c r="O58" i="14"/>
  <c r="AG58" i="14" s="1"/>
  <c r="R58" i="14"/>
  <c r="S58" i="14"/>
  <c r="T58" i="14"/>
  <c r="U58" i="14"/>
  <c r="K58" i="14"/>
  <c r="O92" i="15"/>
  <c r="O91" i="15"/>
  <c r="AG91" i="15" s="1"/>
  <c r="O90" i="15"/>
  <c r="AG90" i="15" s="1"/>
  <c r="U89" i="15"/>
  <c r="O89" i="15"/>
  <c r="O88" i="15"/>
  <c r="AG88" i="15" s="1"/>
  <c r="O87" i="15"/>
  <c r="O86" i="15"/>
  <c r="O85" i="15"/>
  <c r="O84" i="15"/>
  <c r="O83" i="15"/>
  <c r="O82" i="15"/>
  <c r="O81" i="15"/>
  <c r="O80" i="15"/>
  <c r="AG80" i="15" s="1"/>
  <c r="O79" i="15"/>
  <c r="O78" i="15"/>
  <c r="O77" i="15"/>
  <c r="O76" i="15"/>
  <c r="O75" i="15"/>
  <c r="O74" i="15"/>
  <c r="Q73" i="15"/>
  <c r="O73" i="15"/>
  <c r="Q72" i="15"/>
  <c r="O72" i="15"/>
  <c r="Q71" i="15"/>
  <c r="O71" i="15"/>
  <c r="T71" i="15"/>
  <c r="AC70" i="15"/>
  <c r="Y70" i="15"/>
  <c r="T70" i="15"/>
  <c r="AL70" i="15" s="1"/>
  <c r="O70" i="15"/>
  <c r="Q70" i="15" s="1"/>
  <c r="AI70" i="15" s="1"/>
  <c r="O69" i="15"/>
  <c r="Z68" i="15"/>
  <c r="Y68" i="15"/>
  <c r="O68" i="15"/>
  <c r="Q67" i="15"/>
  <c r="O67" i="15"/>
  <c r="T67" i="15"/>
  <c r="AC66" i="15"/>
  <c r="Y66" i="15"/>
  <c r="T66" i="15"/>
  <c r="AL66" i="15" s="1"/>
  <c r="O66" i="15"/>
  <c r="Q66" i="15" s="1"/>
  <c r="AI66" i="15" s="1"/>
  <c r="O65" i="15"/>
  <c r="O64" i="15"/>
  <c r="O63" i="15"/>
  <c r="T63" i="15" s="1"/>
  <c r="O62" i="15"/>
  <c r="T62" i="15" s="1"/>
  <c r="O61" i="15"/>
  <c r="T61" i="15" s="1"/>
  <c r="O60" i="15"/>
  <c r="T60" i="15" s="1"/>
  <c r="O59" i="15"/>
  <c r="T59" i="15" s="1"/>
  <c r="O58" i="15"/>
  <c r="T58" i="15" s="1"/>
  <c r="O57" i="15"/>
  <c r="T57" i="15" s="1"/>
  <c r="O56" i="15"/>
  <c r="T56" i="15" s="1"/>
  <c r="O55" i="15"/>
  <c r="O54" i="15"/>
  <c r="AF53" i="15"/>
  <c r="AB53" i="15"/>
  <c r="O53" i="15"/>
  <c r="AJ53" i="15"/>
  <c r="O52" i="15"/>
  <c r="AB51" i="15"/>
  <c r="O51" i="15"/>
  <c r="AJ51" i="15"/>
  <c r="AF50" i="15"/>
  <c r="O50" i="15"/>
  <c r="AB49" i="15"/>
  <c r="T49" i="15"/>
  <c r="AL49" i="15" s="1"/>
  <c r="AJ49" i="15"/>
  <c r="O49" i="15"/>
  <c r="O48" i="15"/>
  <c r="T48" i="15" s="1"/>
  <c r="AJ47" i="15"/>
  <c r="AC47" i="15"/>
  <c r="AB47" i="15"/>
  <c r="O47" i="15"/>
  <c r="T47" i="15" s="1"/>
  <c r="AL47" i="15" s="1"/>
  <c r="O46" i="15"/>
  <c r="AJ46" i="15"/>
  <c r="AB45" i="15"/>
  <c r="O45" i="15"/>
  <c r="Q44" i="15"/>
  <c r="O44" i="15"/>
  <c r="Q43" i="15"/>
  <c r="O43" i="15"/>
  <c r="P43" i="15"/>
  <c r="O42" i="15"/>
  <c r="Q42" i="15" s="1"/>
  <c r="O41" i="15"/>
  <c r="Q41" i="15" s="1"/>
  <c r="O40" i="15"/>
  <c r="Q40" i="15" s="1"/>
  <c r="U39" i="15"/>
  <c r="Q39" i="15"/>
  <c r="O39" i="15"/>
  <c r="P39" i="15"/>
  <c r="O38" i="15"/>
  <c r="Q38" i="15" s="1"/>
  <c r="P38" i="15"/>
  <c r="Q37" i="15"/>
  <c r="O37" i="15"/>
  <c r="P37" i="15"/>
  <c r="U36" i="15"/>
  <c r="Q36" i="15"/>
  <c r="O36" i="15"/>
  <c r="Q35" i="15"/>
  <c r="O35" i="15"/>
  <c r="P35" i="15"/>
  <c r="O34" i="15"/>
  <c r="Q34" i="15" s="1"/>
  <c r="O33" i="15"/>
  <c r="Q33" i="15" s="1"/>
  <c r="O32" i="15"/>
  <c r="Q32" i="15" s="1"/>
  <c r="O31" i="15"/>
  <c r="U30" i="15"/>
  <c r="O30" i="15"/>
  <c r="U29" i="15"/>
  <c r="O29" i="15"/>
  <c r="O28" i="15"/>
  <c r="O27" i="15"/>
  <c r="AB26" i="15"/>
  <c r="Z26" i="15"/>
  <c r="O26" i="15"/>
  <c r="Q26" i="15" s="1"/>
  <c r="AI26" i="15" s="1"/>
  <c r="T26" i="15"/>
  <c r="AL26" i="15" s="1"/>
  <c r="P25" i="15"/>
  <c r="O25" i="15"/>
  <c r="Q25" i="15" s="1"/>
  <c r="T25" i="15"/>
  <c r="P24" i="15"/>
  <c r="O24" i="15"/>
  <c r="Q24" i="15" s="1"/>
  <c r="AI24" i="15" s="1"/>
  <c r="T24" i="15"/>
  <c r="P23" i="15"/>
  <c r="O23" i="15"/>
  <c r="U22" i="15"/>
  <c r="O22" i="15"/>
  <c r="Q22" i="15" s="1"/>
  <c r="AI22" i="15" s="1"/>
  <c r="AB22" i="15"/>
  <c r="AC21" i="15"/>
  <c r="AA21" i="15"/>
  <c r="O21" i="15"/>
  <c r="Q21" i="15" s="1"/>
  <c r="AI21" i="15" s="1"/>
  <c r="AB21" i="15"/>
  <c r="AC20" i="15"/>
  <c r="AA20" i="15"/>
  <c r="O20" i="15"/>
  <c r="Q20" i="15" s="1"/>
  <c r="AI20" i="15" s="1"/>
  <c r="AB20" i="15"/>
  <c r="AC19" i="15"/>
  <c r="AA19" i="15"/>
  <c r="O19" i="15"/>
  <c r="Q19" i="15" s="1"/>
  <c r="AI19" i="15" s="1"/>
  <c r="AB19" i="15"/>
  <c r="AC18" i="15"/>
  <c r="AA18" i="15"/>
  <c r="O18" i="15"/>
  <c r="Q18" i="15" s="1"/>
  <c r="AI18" i="15" s="1"/>
  <c r="AB18" i="15"/>
  <c r="AC17" i="15"/>
  <c r="AA17" i="15"/>
  <c r="O17" i="15"/>
  <c r="Q17" i="15" s="1"/>
  <c r="AI17" i="15" s="1"/>
  <c r="AB17" i="15"/>
  <c r="AC16" i="15"/>
  <c r="AA16" i="15"/>
  <c r="O16" i="15"/>
  <c r="Q16" i="15" s="1"/>
  <c r="AI16" i="15" s="1"/>
  <c r="AB16" i="15"/>
  <c r="AC15" i="15"/>
  <c r="AA15" i="15"/>
  <c r="T15" i="15"/>
  <c r="AL15" i="15" s="1"/>
  <c r="O15" i="15"/>
  <c r="Q15" i="15" s="1"/>
  <c r="AI15" i="15" s="1"/>
  <c r="AB15" i="15"/>
  <c r="AC14" i="15"/>
  <c r="AA14" i="15"/>
  <c r="U14" i="15"/>
  <c r="O14" i="15"/>
  <c r="Q14" i="15" s="1"/>
  <c r="AB14" i="15"/>
  <c r="L13" i="15"/>
  <c r="AC11" i="15" s="1"/>
  <c r="K13" i="15"/>
  <c r="J13" i="15"/>
  <c r="I13" i="15"/>
  <c r="H13" i="15"/>
  <c r="G10" i="15" s="1"/>
  <c r="AE12" i="15"/>
  <c r="AD12" i="15"/>
  <c r="AC12" i="15"/>
  <c r="C10" i="15"/>
  <c r="B10" i="15"/>
  <c r="G9" i="15"/>
  <c r="C9" i="15"/>
  <c r="G8" i="15"/>
  <c r="C8" i="15"/>
  <c r="G7" i="15"/>
  <c r="C7" i="15"/>
  <c r="G6" i="15"/>
  <c r="C6" i="15"/>
  <c r="G5" i="15"/>
  <c r="C5" i="15"/>
  <c r="G4" i="15"/>
  <c r="C4" i="15"/>
  <c r="G3" i="15"/>
  <c r="C3" i="15"/>
  <c r="G2" i="15"/>
  <c r="C2" i="15"/>
  <c r="AL1" i="15"/>
  <c r="AK1" i="15"/>
  <c r="AJ1" i="15"/>
  <c r="AI1" i="15"/>
  <c r="AH1" i="15"/>
  <c r="AG1" i="15"/>
  <c r="AF1" i="15"/>
  <c r="AE1" i="15"/>
  <c r="AD1" i="15"/>
  <c r="AC1" i="15"/>
  <c r="AB1" i="15"/>
  <c r="AA1" i="15"/>
  <c r="Z1" i="15"/>
  <c r="Y1" i="15"/>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5" i="13" s="1"/>
  <c r="AA38" i="13"/>
  <c r="AA39" i="13"/>
  <c r="AA40" i="13"/>
  <c r="AA41" i="13"/>
  <c r="AA42" i="13"/>
  <c r="AA43" i="13"/>
  <c r="AA44" i="13"/>
  <c r="AA45" i="13"/>
  <c r="AA46" i="13"/>
  <c r="AA47" i="13"/>
  <c r="AA48" i="13"/>
  <c r="AA49" i="13"/>
  <c r="AA50" i="13"/>
  <c r="AA51" i="13"/>
  <c r="AA52" i="13"/>
  <c r="AA53" i="13"/>
  <c r="AA6" i="13" s="1"/>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14" i="13"/>
  <c r="AA1" i="13"/>
  <c r="AA7" i="13"/>
  <c r="T17" i="13"/>
  <c r="T25" i="13"/>
  <c r="T33" i="13"/>
  <c r="T41" i="13"/>
  <c r="T49" i="13"/>
  <c r="T57" i="13"/>
  <c r="T65" i="13"/>
  <c r="T73" i="13"/>
  <c r="T81" i="13"/>
  <c r="T89" i="13"/>
  <c r="AL1" i="13"/>
  <c r="G10" i="13"/>
  <c r="AD12" i="13"/>
  <c r="T15" i="13"/>
  <c r="T16" i="13"/>
  <c r="T18" i="13"/>
  <c r="T19" i="13"/>
  <c r="T20" i="13"/>
  <c r="T22" i="13"/>
  <c r="T23" i="13"/>
  <c r="T24" i="13"/>
  <c r="T26" i="13"/>
  <c r="T27" i="13"/>
  <c r="T28" i="13"/>
  <c r="T30" i="13"/>
  <c r="T31" i="13"/>
  <c r="T32" i="13"/>
  <c r="T34" i="13"/>
  <c r="T35" i="13"/>
  <c r="T36" i="13"/>
  <c r="T38" i="13"/>
  <c r="T39" i="13"/>
  <c r="T40" i="13"/>
  <c r="T42" i="13"/>
  <c r="T43" i="13"/>
  <c r="T44" i="13"/>
  <c r="T46" i="13"/>
  <c r="T47" i="13"/>
  <c r="T48" i="13"/>
  <c r="T50" i="13"/>
  <c r="T51" i="13"/>
  <c r="T52" i="13"/>
  <c r="T54" i="13"/>
  <c r="T55" i="13"/>
  <c r="T56" i="13"/>
  <c r="T58" i="13"/>
  <c r="T59" i="13"/>
  <c r="T60" i="13"/>
  <c r="T62" i="13"/>
  <c r="T63" i="13"/>
  <c r="T64" i="13"/>
  <c r="T66" i="13"/>
  <c r="T67" i="13"/>
  <c r="T68" i="13"/>
  <c r="T69" i="13"/>
  <c r="T70" i="13"/>
  <c r="T71" i="13"/>
  <c r="T72" i="13"/>
  <c r="T74" i="13"/>
  <c r="T75" i="13"/>
  <c r="T76" i="13"/>
  <c r="T78" i="13"/>
  <c r="T79" i="13"/>
  <c r="T80" i="13"/>
  <c r="T82" i="13"/>
  <c r="T83" i="13"/>
  <c r="T84" i="13"/>
  <c r="T86" i="13"/>
  <c r="T87" i="13"/>
  <c r="T88" i="13"/>
  <c r="T90" i="13"/>
  <c r="T91" i="13"/>
  <c r="T92" i="13"/>
  <c r="T14" i="13"/>
  <c r="C3" i="13"/>
  <c r="C4" i="13"/>
  <c r="C5" i="13"/>
  <c r="C6" i="13"/>
  <c r="C7" i="13"/>
  <c r="C8" i="13"/>
  <c r="C9" i="13"/>
  <c r="C10" i="13"/>
  <c r="C2" i="13"/>
  <c r="B10" i="13"/>
  <c r="G8" i="13"/>
  <c r="G3" i="13"/>
  <c r="G4" i="13"/>
  <c r="G5" i="13"/>
  <c r="G6" i="13"/>
  <c r="G7" i="13"/>
  <c r="G9" i="13"/>
  <c r="G2" i="13"/>
  <c r="R10" i="1"/>
  <c r="C10" i="1"/>
  <c r="D3" i="1" s="1"/>
  <c r="C3" i="1"/>
  <c r="C8" i="1"/>
  <c r="AL10" i="20" l="1"/>
  <c r="AI10" i="20"/>
  <c r="AH10" i="20"/>
  <c r="Y10" i="20"/>
  <c r="H10" i="20"/>
  <c r="I10" i="20" s="1"/>
  <c r="AC10" i="20"/>
  <c r="AK3" i="20"/>
  <c r="AK10" i="20" s="1"/>
  <c r="AK13" i="20"/>
  <c r="AJ58" i="14"/>
  <c r="AP58" i="14"/>
  <c r="S44" i="18"/>
  <c r="S15" i="18"/>
  <c r="S14" i="18"/>
  <c r="S21" i="18"/>
  <c r="S20" i="18"/>
  <c r="S13" i="19"/>
  <c r="Q28" i="16"/>
  <c r="P28" i="16"/>
  <c r="Q15" i="16"/>
  <c r="P24" i="16"/>
  <c r="T38" i="16"/>
  <c r="Q30" i="16"/>
  <c r="P22" i="16"/>
  <c r="P32" i="16"/>
  <c r="T15" i="16"/>
  <c r="P18" i="16"/>
  <c r="P21" i="16"/>
  <c r="P26" i="16"/>
  <c r="S66" i="18"/>
  <c r="T13" i="18"/>
  <c r="S86" i="18"/>
  <c r="S36" i="18"/>
  <c r="S38" i="18"/>
  <c r="Q13" i="18"/>
  <c r="S33" i="18"/>
  <c r="S55" i="18"/>
  <c r="S49" i="18"/>
  <c r="S26" i="18"/>
  <c r="S59" i="18"/>
  <c r="S60" i="18"/>
  <c r="S92" i="18"/>
  <c r="S84" i="18"/>
  <c r="S78" i="18"/>
  <c r="S71" i="18"/>
  <c r="S81" i="18"/>
  <c r="S72" i="18"/>
  <c r="S77" i="18"/>
  <c r="S69" i="18"/>
  <c r="S50" i="18"/>
  <c r="S73" i="18"/>
  <c r="S52" i="18"/>
  <c r="S40" i="18"/>
  <c r="S51" i="18"/>
  <c r="S64" i="18"/>
  <c r="S27" i="18"/>
  <c r="S91" i="18"/>
  <c r="S83" i="18"/>
  <c r="S67" i="18"/>
  <c r="S31" i="18"/>
  <c r="S18" i="18"/>
  <c r="S24" i="18"/>
  <c r="S25" i="18"/>
  <c r="S19" i="18"/>
  <c r="S75" i="18"/>
  <c r="S54" i="18"/>
  <c r="S68" i="18"/>
  <c r="S79" i="18"/>
  <c r="S90" i="18"/>
  <c r="S82" i="18"/>
  <c r="S57" i="18"/>
  <c r="S48" i="18"/>
  <c r="S65" i="18"/>
  <c r="S47" i="18"/>
  <c r="S63" i="18"/>
  <c r="S61" i="18"/>
  <c r="R13" i="18"/>
  <c r="S29" i="18"/>
  <c r="S28" i="18"/>
  <c r="S43" i="18"/>
  <c r="S76" i="18"/>
  <c r="S89" i="18"/>
  <c r="S80" i="18"/>
  <c r="S70" i="18"/>
  <c r="S74" i="18"/>
  <c r="S58" i="18"/>
  <c r="S56" i="18"/>
  <c r="S41" i="18"/>
  <c r="S39" i="18"/>
  <c r="S35" i="18"/>
  <c r="S34" i="18"/>
  <c r="S30" i="18"/>
  <c r="S45" i="18"/>
  <c r="S42" i="18"/>
  <c r="S22" i="18"/>
  <c r="S23" i="18"/>
  <c r="S17" i="18"/>
  <c r="S87" i="18"/>
  <c r="S46" i="18"/>
  <c r="S85" i="18"/>
  <c r="P13" i="18"/>
  <c r="S88" i="18"/>
  <c r="S53" i="18"/>
  <c r="S37" i="18"/>
  <c r="S16" i="18"/>
  <c r="AA4" i="13"/>
  <c r="AA3" i="13"/>
  <c r="AA2" i="13"/>
  <c r="AA8" i="13"/>
  <c r="AA13" i="13"/>
  <c r="AF58" i="14"/>
  <c r="AM58" i="14"/>
  <c r="AE58" i="14"/>
  <c r="B58" i="14"/>
  <c r="AL58" i="14"/>
  <c r="AD58" i="14"/>
  <c r="AK58" i="14"/>
  <c r="Q32" i="16"/>
  <c r="Q37" i="16"/>
  <c r="Q14" i="16"/>
  <c r="Q18" i="16"/>
  <c r="Q21" i="16"/>
  <c r="Q24" i="16"/>
  <c r="Q26" i="16"/>
  <c r="Q41" i="16"/>
  <c r="T14" i="16"/>
  <c r="P31" i="16"/>
  <c r="P33" i="16"/>
  <c r="T39" i="16"/>
  <c r="P17" i="16"/>
  <c r="S17" i="16" s="1"/>
  <c r="Q31" i="16"/>
  <c r="Q33" i="16"/>
  <c r="P16" i="16"/>
  <c r="Q17" i="16"/>
  <c r="P23" i="16"/>
  <c r="P25" i="16"/>
  <c r="P27" i="16"/>
  <c r="P29" i="16"/>
  <c r="Q39" i="16"/>
  <c r="Q16" i="16"/>
  <c r="Q23" i="16"/>
  <c r="Q25" i="16"/>
  <c r="Q27" i="16"/>
  <c r="Q29" i="16"/>
  <c r="T17" i="16"/>
  <c r="S18" i="16"/>
  <c r="T30" i="16"/>
  <c r="P30" i="16"/>
  <c r="T22" i="16"/>
  <c r="P49" i="16"/>
  <c r="T49" i="16"/>
  <c r="T92" i="16"/>
  <c r="P92" i="16"/>
  <c r="C8" i="16"/>
  <c r="Q20" i="16"/>
  <c r="Q58" i="16"/>
  <c r="P44" i="16"/>
  <c r="T44" i="16"/>
  <c r="Q44" i="16"/>
  <c r="P45" i="16"/>
  <c r="T45" i="16"/>
  <c r="Q60" i="16"/>
  <c r="P19" i="16"/>
  <c r="P51" i="16"/>
  <c r="T51" i="16"/>
  <c r="T59" i="16"/>
  <c r="P59" i="16"/>
  <c r="T78" i="16"/>
  <c r="P78" i="16"/>
  <c r="Q35" i="16"/>
  <c r="O13" i="16"/>
  <c r="AE11" i="16" s="1"/>
  <c r="Q19" i="16"/>
  <c r="Q43" i="16"/>
  <c r="Q59" i="16"/>
  <c r="T69" i="16"/>
  <c r="P69" i="16"/>
  <c r="Q70" i="16"/>
  <c r="P47" i="16"/>
  <c r="T47" i="16"/>
  <c r="P20" i="16"/>
  <c r="P40" i="16"/>
  <c r="T40" i="16"/>
  <c r="Q40" i="16"/>
  <c r="Q84" i="16"/>
  <c r="F13" i="16"/>
  <c r="AB11" i="16" s="1"/>
  <c r="T35" i="16"/>
  <c r="P36" i="16"/>
  <c r="T36" i="16"/>
  <c r="P53" i="16"/>
  <c r="T53" i="16"/>
  <c r="S14" i="16"/>
  <c r="S23" i="16"/>
  <c r="S30" i="16"/>
  <c r="S31" i="16"/>
  <c r="Q45" i="16"/>
  <c r="Q47" i="16"/>
  <c r="Q49" i="16"/>
  <c r="Q51" i="16"/>
  <c r="Q53" i="16"/>
  <c r="Q76" i="16"/>
  <c r="Q36" i="16"/>
  <c r="P37" i="16"/>
  <c r="P41" i="16"/>
  <c r="T54" i="16"/>
  <c r="P54" i="16"/>
  <c r="T64" i="16"/>
  <c r="P64" i="16"/>
  <c r="T85" i="16"/>
  <c r="P85" i="16"/>
  <c r="Q54" i="16"/>
  <c r="T55" i="16"/>
  <c r="P55" i="16"/>
  <c r="T63" i="16"/>
  <c r="P63" i="16"/>
  <c r="Q64" i="16"/>
  <c r="T77" i="16"/>
  <c r="P77" i="16"/>
  <c r="Q85" i="16"/>
  <c r="P34" i="16"/>
  <c r="P38" i="16"/>
  <c r="P42" i="16"/>
  <c r="P46" i="16"/>
  <c r="P48" i="16"/>
  <c r="P50" i="16"/>
  <c r="P52" i="16"/>
  <c r="Q55" i="16"/>
  <c r="T56" i="16"/>
  <c r="P56" i="16"/>
  <c r="T62" i="16"/>
  <c r="P62" i="16"/>
  <c r="Q63" i="16"/>
  <c r="Q77" i="16"/>
  <c r="Q46" i="16"/>
  <c r="Q48" i="16"/>
  <c r="Q50" i="16"/>
  <c r="Q52" i="16"/>
  <c r="Q56" i="16"/>
  <c r="T57" i="16"/>
  <c r="P57" i="16"/>
  <c r="T61" i="16"/>
  <c r="P61" i="16"/>
  <c r="Q62" i="16"/>
  <c r="Q34" i="16"/>
  <c r="P35" i="16"/>
  <c r="Q38" i="16"/>
  <c r="P39" i="16"/>
  <c r="Q42" i="16"/>
  <c r="P43" i="16"/>
  <c r="T46" i="16"/>
  <c r="T48" i="16"/>
  <c r="T50" i="16"/>
  <c r="T52" i="16"/>
  <c r="Q57" i="16"/>
  <c r="T58" i="16"/>
  <c r="P58" i="16"/>
  <c r="T60" i="16"/>
  <c r="P60" i="16"/>
  <c r="Q61" i="16"/>
  <c r="Q86" i="16"/>
  <c r="T68" i="16"/>
  <c r="P68" i="16"/>
  <c r="T71" i="16"/>
  <c r="P71" i="16"/>
  <c r="Q78" i="16"/>
  <c r="T79" i="16"/>
  <c r="P79" i="16"/>
  <c r="T91" i="16"/>
  <c r="P91" i="16"/>
  <c r="Q92" i="16"/>
  <c r="T67" i="16"/>
  <c r="P67" i="16"/>
  <c r="Q69" i="16"/>
  <c r="Q71" i="16"/>
  <c r="T72" i="16"/>
  <c r="P72" i="16"/>
  <c r="Q79" i="16"/>
  <c r="T80" i="16"/>
  <c r="P80" i="16"/>
  <c r="T90" i="16"/>
  <c r="P90" i="16"/>
  <c r="Q91" i="16"/>
  <c r="T66" i="16"/>
  <c r="P66" i="16"/>
  <c r="Q72" i="16"/>
  <c r="T73" i="16"/>
  <c r="P73" i="16"/>
  <c r="Q80" i="16"/>
  <c r="T81" i="16"/>
  <c r="P81" i="16"/>
  <c r="T89" i="16"/>
  <c r="P89" i="16"/>
  <c r="Q90" i="16"/>
  <c r="T65" i="16"/>
  <c r="P65" i="16"/>
  <c r="Q67" i="16"/>
  <c r="Q73" i="16"/>
  <c r="T74" i="16"/>
  <c r="P74" i="16"/>
  <c r="Q81" i="16"/>
  <c r="T82" i="16"/>
  <c r="P82" i="16"/>
  <c r="T88" i="16"/>
  <c r="P88" i="16"/>
  <c r="Q89" i="16"/>
  <c r="Q74" i="16"/>
  <c r="T75" i="16"/>
  <c r="P75" i="16"/>
  <c r="Q82" i="16"/>
  <c r="T83" i="16"/>
  <c r="P83" i="16"/>
  <c r="T87" i="16"/>
  <c r="P87" i="16"/>
  <c r="Q88" i="16"/>
  <c r="T70" i="16"/>
  <c r="P70" i="16"/>
  <c r="Q75" i="16"/>
  <c r="T76" i="16"/>
  <c r="P76" i="16"/>
  <c r="Q83" i="16"/>
  <c r="T84" i="16"/>
  <c r="P84" i="16"/>
  <c r="T86" i="16"/>
  <c r="P86" i="16"/>
  <c r="Q87" i="16"/>
  <c r="S37" i="15"/>
  <c r="S24" i="15"/>
  <c r="T14" i="15"/>
  <c r="AL14" i="15" s="1"/>
  <c r="T22" i="15"/>
  <c r="AL22" i="15" s="1"/>
  <c r="T72" i="15"/>
  <c r="T21" i="15"/>
  <c r="AL21" i="15" s="1"/>
  <c r="P32" i="15"/>
  <c r="S32" i="15" s="1"/>
  <c r="P40" i="15"/>
  <c r="AJ50" i="15"/>
  <c r="T20" i="15"/>
  <c r="AL20" i="15" s="1"/>
  <c r="T19" i="15"/>
  <c r="AL19" i="15" s="1"/>
  <c r="AG26" i="15"/>
  <c r="P34" i="15"/>
  <c r="P42" i="15"/>
  <c r="S42" i="15" s="1"/>
  <c r="T18" i="15"/>
  <c r="AL18" i="15" s="1"/>
  <c r="T23" i="15"/>
  <c r="S39" i="15"/>
  <c r="T17" i="15"/>
  <c r="AL17" i="15" s="1"/>
  <c r="P36" i="15"/>
  <c r="P44" i="15"/>
  <c r="T16" i="15"/>
  <c r="AL16" i="15" s="1"/>
  <c r="T27" i="15"/>
  <c r="P33" i="15"/>
  <c r="P41" i="15"/>
  <c r="AI14" i="15"/>
  <c r="AJ29" i="15"/>
  <c r="AI39" i="15"/>
  <c r="AF24" i="15"/>
  <c r="AC24" i="15"/>
  <c r="AH24" i="15"/>
  <c r="AJ38" i="15"/>
  <c r="AH39" i="15"/>
  <c r="S43" i="15"/>
  <c r="AG22" i="15"/>
  <c r="Q23" i="15"/>
  <c r="Y24" i="15"/>
  <c r="S25" i="15"/>
  <c r="P26" i="15"/>
  <c r="AA26" i="15"/>
  <c r="S34" i="15"/>
  <c r="T53" i="15"/>
  <c r="AL53" i="15" s="1"/>
  <c r="Q53" i="15"/>
  <c r="AI53" i="15" s="1"/>
  <c r="AG53" i="15"/>
  <c r="P53" i="15"/>
  <c r="AB68" i="15"/>
  <c r="P68" i="15"/>
  <c r="T68" i="15"/>
  <c r="AL68" i="15" s="1"/>
  <c r="AJ68" i="15"/>
  <c r="Q68" i="15"/>
  <c r="AI68" i="15" s="1"/>
  <c r="AF22" i="15"/>
  <c r="AC22" i="15"/>
  <c r="Z24" i="15"/>
  <c r="AJ24" i="15"/>
  <c r="AJ33" i="15"/>
  <c r="S41" i="15"/>
  <c r="AL56" i="15"/>
  <c r="AF14" i="15"/>
  <c r="AF15" i="15"/>
  <c r="AF16" i="15"/>
  <c r="AF17" i="15"/>
  <c r="AF18" i="15"/>
  <c r="AF19" i="15"/>
  <c r="AF20" i="15"/>
  <c r="AF21" i="15"/>
  <c r="Y22" i="15"/>
  <c r="S23" i="15"/>
  <c r="AA24" i="15"/>
  <c r="AL24" i="15"/>
  <c r="AH25" i="15"/>
  <c r="AJ26" i="15"/>
  <c r="P28" i="15"/>
  <c r="T28" i="15"/>
  <c r="AL28" i="15" s="1"/>
  <c r="P29" i="15"/>
  <c r="T29" i="15"/>
  <c r="AL29" i="15" s="1"/>
  <c r="P30" i="15"/>
  <c r="T30" i="15"/>
  <c r="AL30" i="15" s="1"/>
  <c r="P31" i="15"/>
  <c r="T31" i="15"/>
  <c r="AL31" i="15" s="1"/>
  <c r="S40" i="15"/>
  <c r="AH40" i="15"/>
  <c r="AI44" i="15"/>
  <c r="T79" i="15"/>
  <c r="AJ79" i="15"/>
  <c r="Q79" i="15"/>
  <c r="P79" i="15"/>
  <c r="O13" i="15"/>
  <c r="AE11" i="15" s="1"/>
  <c r="P14" i="15"/>
  <c r="Y14" i="15"/>
  <c r="AG14" i="15"/>
  <c r="P15" i="15"/>
  <c r="Y15" i="15"/>
  <c r="AG15" i="15"/>
  <c r="P16" i="15"/>
  <c r="Y16" i="15"/>
  <c r="AG16" i="15"/>
  <c r="P17" i="15"/>
  <c r="Y17" i="15"/>
  <c r="AG17" i="15"/>
  <c r="P18" i="15"/>
  <c r="Y18" i="15"/>
  <c r="AG18" i="15"/>
  <c r="P19" i="15"/>
  <c r="Y19" i="15"/>
  <c r="AG19" i="15"/>
  <c r="P20" i="15"/>
  <c r="Y20" i="15"/>
  <c r="AG20" i="15"/>
  <c r="P21" i="15"/>
  <c r="Y21" i="15"/>
  <c r="AG21" i="15"/>
  <c r="P22" i="15"/>
  <c r="Z22" i="15"/>
  <c r="AB24" i="15"/>
  <c r="P27" i="15"/>
  <c r="AB27" i="15"/>
  <c r="AB28" i="15"/>
  <c r="AB29" i="15"/>
  <c r="AB30" i="15"/>
  <c r="AB31" i="15"/>
  <c r="S35" i="15"/>
  <c r="AK35" i="15" s="1"/>
  <c r="AH35" i="15"/>
  <c r="AJ39" i="15"/>
  <c r="Q50" i="15"/>
  <c r="AI50" i="15" s="1"/>
  <c r="AG50" i="15"/>
  <c r="P50" i="15"/>
  <c r="T50" i="15"/>
  <c r="AL50" i="15" s="1"/>
  <c r="Z14" i="15"/>
  <c r="Z15" i="15"/>
  <c r="Z16" i="15"/>
  <c r="Z17" i="15"/>
  <c r="Z18" i="15"/>
  <c r="Z19" i="15"/>
  <c r="Z20" i="15"/>
  <c r="Z21" i="15"/>
  <c r="AA22" i="15"/>
  <c r="AH23" i="15"/>
  <c r="Q27" i="15"/>
  <c r="AI27" i="15" s="1"/>
  <c r="Q28" i="15"/>
  <c r="AI28" i="15" s="1"/>
  <c r="Q29" i="15"/>
  <c r="AI29" i="15" s="1"/>
  <c r="Q30" i="15"/>
  <c r="AI30" i="15" s="1"/>
  <c r="Q31" i="15"/>
  <c r="AI31" i="15" s="1"/>
  <c r="S38" i="15"/>
  <c r="AK38" i="15" s="1"/>
  <c r="AH38" i="15"/>
  <c r="AJ45" i="15"/>
  <c r="P45" i="15"/>
  <c r="T45" i="15"/>
  <c r="AL45" i="15" s="1"/>
  <c r="F13" i="15"/>
  <c r="AB11" i="15" s="1"/>
  <c r="AJ15" i="15"/>
  <c r="AJ16" i="15"/>
  <c r="AJ17" i="15"/>
  <c r="AJ18" i="15"/>
  <c r="AJ19" i="15"/>
  <c r="AJ20" i="15"/>
  <c r="AJ21" i="15"/>
  <c r="AJ22" i="15"/>
  <c r="AK24" i="15"/>
  <c r="AF26" i="15"/>
  <c r="AC26" i="15"/>
  <c r="AJ27" i="15"/>
  <c r="S33" i="15"/>
  <c r="AJ37" i="15"/>
  <c r="AG24" i="15"/>
  <c r="Y26" i="15"/>
  <c r="X13" i="15"/>
  <c r="AJ35" i="15"/>
  <c r="S36" i="15"/>
  <c r="AK36" i="15" s="1"/>
  <c r="AH36" i="15"/>
  <c r="AJ40" i="15"/>
  <c r="S44" i="15"/>
  <c r="AK44" i="15" s="1"/>
  <c r="AH44" i="15"/>
  <c r="T32" i="15"/>
  <c r="AL32" i="15" s="1"/>
  <c r="T33" i="15"/>
  <c r="T34" i="15"/>
  <c r="AL34" i="15" s="1"/>
  <c r="T35" i="15"/>
  <c r="AL35" i="15" s="1"/>
  <c r="T36" i="15"/>
  <c r="AL36" i="15" s="1"/>
  <c r="T37" i="15"/>
  <c r="T38" i="15"/>
  <c r="AL38" i="15" s="1"/>
  <c r="T39" i="15"/>
  <c r="AL39" i="15" s="1"/>
  <c r="T40" i="15"/>
  <c r="AL40" i="15" s="1"/>
  <c r="T41" i="15"/>
  <c r="AL41" i="15" s="1"/>
  <c r="T42" i="15"/>
  <c r="AL42" i="15" s="1"/>
  <c r="T43" i="15"/>
  <c r="AL43" i="15" s="1"/>
  <c r="T44" i="15"/>
  <c r="AL44" i="15" s="1"/>
  <c r="Z45" i="15"/>
  <c r="AC46" i="15"/>
  <c r="AC74" i="15"/>
  <c r="AA74" i="15"/>
  <c r="Z74" i="15"/>
  <c r="Y74" i="15"/>
  <c r="AF74" i="15"/>
  <c r="AG45" i="15"/>
  <c r="AC45" i="15"/>
  <c r="Q46" i="15"/>
  <c r="AI46" i="15" s="1"/>
  <c r="AG46" i="15"/>
  <c r="AC49" i="15"/>
  <c r="AJ54" i="15"/>
  <c r="AJ55" i="15"/>
  <c r="AG44" i="15"/>
  <c r="Q45" i="15"/>
  <c r="AI45" i="15" s="1"/>
  <c r="AA47" i="15"/>
  <c r="Z47" i="15"/>
  <c r="Y47" i="15"/>
  <c r="Q49" i="15"/>
  <c r="AI49" i="15" s="1"/>
  <c r="AG49" i="15"/>
  <c r="P49" i="15"/>
  <c r="AC53" i="15"/>
  <c r="AA53" i="15"/>
  <c r="Z53" i="15"/>
  <c r="Y53" i="15"/>
  <c r="T54" i="15"/>
  <c r="AL54" i="15" s="1"/>
  <c r="Q54" i="15"/>
  <c r="AI54" i="15" s="1"/>
  <c r="AG54" i="15"/>
  <c r="P54" i="15"/>
  <c r="T55" i="15"/>
  <c r="AL55" i="15" s="1"/>
  <c r="Q55" i="15"/>
  <c r="AI55" i="15" s="1"/>
  <c r="AG55" i="15"/>
  <c r="P55" i="15"/>
  <c r="AJ64" i="15"/>
  <c r="Y69" i="15"/>
  <c r="AF69" i="15"/>
  <c r="AC69" i="15"/>
  <c r="AA69" i="15"/>
  <c r="Z69" i="15"/>
  <c r="T46" i="15"/>
  <c r="AL46" i="15" s="1"/>
  <c r="AJ57" i="15"/>
  <c r="AJ61" i="15"/>
  <c r="AL67" i="15"/>
  <c r="AA46" i="15"/>
  <c r="Z46" i="15"/>
  <c r="Y46" i="15"/>
  <c r="Q48" i="15"/>
  <c r="P48" i="15"/>
  <c r="AC50" i="15"/>
  <c r="AA50" i="15"/>
  <c r="Z50" i="15"/>
  <c r="Y50" i="15"/>
  <c r="T51" i="15"/>
  <c r="AL51" i="15" s="1"/>
  <c r="Q51" i="15"/>
  <c r="AI51" i="15" s="1"/>
  <c r="AG51" i="15"/>
  <c r="P51" i="15"/>
  <c r="AC54" i="15"/>
  <c r="AB54" i="15"/>
  <c r="AA54" i="15"/>
  <c r="Z54" i="15"/>
  <c r="Y54" i="15"/>
  <c r="P65" i="15"/>
  <c r="T65" i="15"/>
  <c r="AL65" i="15" s="1"/>
  <c r="AB65" i="15"/>
  <c r="AJ65" i="15"/>
  <c r="Q65" i="15"/>
  <c r="AI65" i="15" s="1"/>
  <c r="AA45" i="15"/>
  <c r="Y45" i="15"/>
  <c r="AL63" i="15"/>
  <c r="AI67" i="15"/>
  <c r="AC82" i="15"/>
  <c r="AA82" i="15"/>
  <c r="Z82" i="15"/>
  <c r="Y82" i="15"/>
  <c r="AF82" i="15"/>
  <c r="AB46" i="15"/>
  <c r="Q47" i="15"/>
  <c r="AI47" i="15" s="1"/>
  <c r="AG47" i="15"/>
  <c r="P47" i="15"/>
  <c r="AA49" i="15"/>
  <c r="Z49" i="15"/>
  <c r="Y49" i="15"/>
  <c r="AB50" i="15"/>
  <c r="AC51" i="15"/>
  <c r="AA51" i="15"/>
  <c r="Z51" i="15"/>
  <c r="Y51" i="15"/>
  <c r="T52" i="15"/>
  <c r="AL52" i="15" s="1"/>
  <c r="Q52" i="15"/>
  <c r="AI52" i="15" s="1"/>
  <c r="AG52" i="15"/>
  <c r="P52" i="15"/>
  <c r="AJ56" i="15"/>
  <c r="AJ60" i="15"/>
  <c r="Y65" i="15"/>
  <c r="AF65" i="15"/>
  <c r="AC65" i="15"/>
  <c r="AA65" i="15"/>
  <c r="Z65" i="15"/>
  <c r="T87" i="15"/>
  <c r="Q87" i="15"/>
  <c r="P87" i="15"/>
  <c r="AG65" i="15"/>
  <c r="AF66" i="15"/>
  <c r="AJ67" i="15"/>
  <c r="AG68" i="15"/>
  <c r="AA68" i="15"/>
  <c r="AF70" i="15"/>
  <c r="T78" i="15"/>
  <c r="AL78" i="15" s="1"/>
  <c r="Q78" i="15"/>
  <c r="P78" i="15"/>
  <c r="T86" i="15"/>
  <c r="AJ86" i="15"/>
  <c r="Q86" i="15"/>
  <c r="P86" i="15"/>
  <c r="T90" i="15"/>
  <c r="AL90" i="15" s="1"/>
  <c r="AB90" i="15"/>
  <c r="AJ90" i="15"/>
  <c r="Q90" i="15"/>
  <c r="AI90" i="15" s="1"/>
  <c r="P90" i="15"/>
  <c r="AC91" i="15"/>
  <c r="AA91" i="15"/>
  <c r="Z91" i="15"/>
  <c r="Y91" i="15"/>
  <c r="AF91" i="15"/>
  <c r="AC68" i="15"/>
  <c r="AB69" i="15"/>
  <c r="P69" i="15"/>
  <c r="T77" i="15"/>
  <c r="Q77" i="15"/>
  <c r="P77" i="15"/>
  <c r="AG78" i="15"/>
  <c r="AC80" i="15"/>
  <c r="AA80" i="15"/>
  <c r="Z80" i="15"/>
  <c r="Y80" i="15"/>
  <c r="AF80" i="15"/>
  <c r="T85" i="15"/>
  <c r="AJ85" i="15"/>
  <c r="Q85" i="15"/>
  <c r="P85" i="15"/>
  <c r="AC88" i="15"/>
  <c r="AA88" i="15"/>
  <c r="Z88" i="15"/>
  <c r="Y88" i="15"/>
  <c r="AF88" i="15"/>
  <c r="P46" i="15"/>
  <c r="P56" i="15"/>
  <c r="AG56" i="15"/>
  <c r="P57" i="15"/>
  <c r="AG57" i="15"/>
  <c r="P58" i="15"/>
  <c r="AG58" i="15"/>
  <c r="P59" i="15"/>
  <c r="AG59" i="15"/>
  <c r="P60" i="15"/>
  <c r="AG60" i="15"/>
  <c r="P61" i="15"/>
  <c r="P62" i="15"/>
  <c r="AG62" i="15"/>
  <c r="P63" i="15"/>
  <c r="AG63" i="15"/>
  <c r="P64" i="15"/>
  <c r="AG69" i="15"/>
  <c r="T76" i="15"/>
  <c r="AL76" i="15" s="1"/>
  <c r="AB76" i="15"/>
  <c r="AJ76" i="15"/>
  <c r="Q76" i="15"/>
  <c r="AI76" i="15" s="1"/>
  <c r="P76" i="15"/>
  <c r="AG79" i="15"/>
  <c r="T84" i="15"/>
  <c r="AL84" i="15" s="1"/>
  <c r="AB84" i="15"/>
  <c r="AJ84" i="15"/>
  <c r="Q84" i="15"/>
  <c r="AI84" i="15" s="1"/>
  <c r="P84" i="15"/>
  <c r="T92" i="15"/>
  <c r="AL92" i="15" s="1"/>
  <c r="AB92" i="15"/>
  <c r="AJ92" i="15"/>
  <c r="Q92" i="15"/>
  <c r="AI92" i="15" s="1"/>
  <c r="P92" i="15"/>
  <c r="Q56" i="15"/>
  <c r="AI56" i="15" s="1"/>
  <c r="Q57" i="15"/>
  <c r="AI57" i="15" s="1"/>
  <c r="Q58" i="15"/>
  <c r="AI58" i="15" s="1"/>
  <c r="Q59" i="15"/>
  <c r="AI59" i="15" s="1"/>
  <c r="Q60" i="15"/>
  <c r="Q61" i="15"/>
  <c r="AI61" i="15" s="1"/>
  <c r="Q62" i="15"/>
  <c r="Q63" i="15"/>
  <c r="AI63" i="15" s="1"/>
  <c r="Q64" i="15"/>
  <c r="AI64" i="15" s="1"/>
  <c r="AB66" i="15"/>
  <c r="P66" i="15"/>
  <c r="Z66" i="15"/>
  <c r="Q69" i="15"/>
  <c r="AI69" i="15" s="1"/>
  <c r="AB70" i="15"/>
  <c r="P70" i="15"/>
  <c r="Z70" i="15"/>
  <c r="AB71" i="15"/>
  <c r="AG72" i="15"/>
  <c r="T75" i="15"/>
  <c r="AB75" i="15"/>
  <c r="Q75" i="15"/>
  <c r="P75" i="15"/>
  <c r="AG76" i="15"/>
  <c r="T83" i="15"/>
  <c r="AB83" i="15"/>
  <c r="Q83" i="15"/>
  <c r="P83" i="15"/>
  <c r="AG84" i="15"/>
  <c r="AB86" i="15"/>
  <c r="T89" i="15"/>
  <c r="AL89" i="15" s="1"/>
  <c r="AB89" i="15"/>
  <c r="AJ89" i="15"/>
  <c r="Q89" i="15"/>
  <c r="AI89" i="15" s="1"/>
  <c r="P89" i="15"/>
  <c r="AC90" i="15"/>
  <c r="AA90" i="15"/>
  <c r="Z90" i="15"/>
  <c r="Y90" i="15"/>
  <c r="AF90" i="15"/>
  <c r="AG92" i="15"/>
  <c r="AG66" i="15"/>
  <c r="AA66" i="15"/>
  <c r="AF68" i="15"/>
  <c r="AJ69" i="15"/>
  <c r="AG70" i="15"/>
  <c r="AA70" i="15"/>
  <c r="T73" i="15"/>
  <c r="AL73" i="15" s="1"/>
  <c r="AB73" i="15"/>
  <c r="AJ73" i="15"/>
  <c r="P73" i="15"/>
  <c r="T74" i="15"/>
  <c r="AL74" i="15" s="1"/>
  <c r="AB74" i="15"/>
  <c r="AJ74" i="15"/>
  <c r="Q74" i="15"/>
  <c r="AI74" i="15" s="1"/>
  <c r="P74" i="15"/>
  <c r="AG77" i="15"/>
  <c r="T82" i="15"/>
  <c r="AL82" i="15" s="1"/>
  <c r="AB82" i="15"/>
  <c r="AJ82" i="15"/>
  <c r="Q82" i="15"/>
  <c r="AI82" i="15" s="1"/>
  <c r="P82" i="15"/>
  <c r="AG83" i="15"/>
  <c r="AG85" i="15"/>
  <c r="AG89" i="15"/>
  <c r="AB67" i="15"/>
  <c r="P67" i="15"/>
  <c r="T69" i="15"/>
  <c r="AL69" i="15" s="1"/>
  <c r="P71" i="15"/>
  <c r="AB72" i="15"/>
  <c r="P72" i="15"/>
  <c r="AG73" i="15"/>
  <c r="AG74" i="15"/>
  <c r="AC76" i="15"/>
  <c r="AA76" i="15"/>
  <c r="Z76" i="15"/>
  <c r="Y76" i="15"/>
  <c r="AF76" i="15"/>
  <c r="T81" i="15"/>
  <c r="AL81" i="15" s="1"/>
  <c r="AB81" i="15"/>
  <c r="AJ81" i="15"/>
  <c r="Q81" i="15"/>
  <c r="AI81" i="15" s="1"/>
  <c r="P81" i="15"/>
  <c r="AG82" i="15"/>
  <c r="AC84" i="15"/>
  <c r="AA84" i="15"/>
  <c r="Z84" i="15"/>
  <c r="Y84" i="15"/>
  <c r="AF84" i="15"/>
  <c r="T91" i="15"/>
  <c r="AL91" i="15" s="1"/>
  <c r="AB91" i="15"/>
  <c r="AJ91" i="15"/>
  <c r="Q91" i="15"/>
  <c r="AI91" i="15" s="1"/>
  <c r="P91" i="15"/>
  <c r="AC92" i="15"/>
  <c r="AA92" i="15"/>
  <c r="Z92" i="15"/>
  <c r="Y92" i="15"/>
  <c r="AF92" i="15"/>
  <c r="T64" i="15"/>
  <c r="AL64" i="15" s="1"/>
  <c r="AJ66" i="15"/>
  <c r="AG67" i="15"/>
  <c r="AJ70" i="15"/>
  <c r="AG71" i="15"/>
  <c r="AI73" i="15"/>
  <c r="T80" i="15"/>
  <c r="AL80" i="15" s="1"/>
  <c r="AB80" i="15"/>
  <c r="AJ80" i="15"/>
  <c r="Q80" i="15"/>
  <c r="AI80" i="15" s="1"/>
  <c r="P80" i="15"/>
  <c r="AG81" i="15"/>
  <c r="T88" i="15"/>
  <c r="AL88" i="15" s="1"/>
  <c r="AB88" i="15"/>
  <c r="AJ88" i="15"/>
  <c r="Q88" i="15"/>
  <c r="AI88" i="15" s="1"/>
  <c r="P88" i="15"/>
  <c r="AC89" i="15"/>
  <c r="AA89" i="15"/>
  <c r="Z89" i="15"/>
  <c r="Y89" i="15"/>
  <c r="AF89" i="15"/>
  <c r="AA9" i="13"/>
  <c r="AA10" i="13" s="1"/>
  <c r="M59" i="14" s="1"/>
  <c r="T13" i="13"/>
  <c r="D8" i="1"/>
  <c r="D9" i="1"/>
  <c r="D10" i="1"/>
  <c r="D7" i="1"/>
  <c r="D6" i="1"/>
  <c r="D5" i="1"/>
  <c r="D4" i="1"/>
  <c r="D2" i="1"/>
  <c r="AJ6" i="15" l="1"/>
  <c r="AE59" i="14"/>
  <c r="S32" i="16"/>
  <c r="S13" i="18"/>
  <c r="S27" i="16"/>
  <c r="S22" i="16"/>
  <c r="S28" i="16"/>
  <c r="S15" i="16"/>
  <c r="S90" i="16"/>
  <c r="S62" i="16"/>
  <c r="S46" i="16"/>
  <c r="S71" i="16"/>
  <c r="S43" i="16"/>
  <c r="S35" i="16"/>
  <c r="S40" i="16"/>
  <c r="S89" i="16"/>
  <c r="S38" i="16"/>
  <c r="S54" i="16"/>
  <c r="S88" i="16"/>
  <c r="S91" i="16"/>
  <c r="S48" i="16"/>
  <c r="S34" i="16"/>
  <c r="S63" i="16"/>
  <c r="S85" i="16"/>
  <c r="S37" i="16"/>
  <c r="Q13" i="16"/>
  <c r="S19" i="16"/>
  <c r="P13" i="16"/>
  <c r="S26" i="16"/>
  <c r="S58" i="16"/>
  <c r="S73" i="16"/>
  <c r="S72" i="16"/>
  <c r="S57" i="16"/>
  <c r="S56" i="16"/>
  <c r="S50" i="16"/>
  <c r="S77" i="16"/>
  <c r="S25" i="16"/>
  <c r="S44" i="16"/>
  <c r="S86" i="16"/>
  <c r="S83" i="16"/>
  <c r="S66" i="16"/>
  <c r="S47" i="16"/>
  <c r="S76" i="16"/>
  <c r="S75" i="16"/>
  <c r="S74" i="16"/>
  <c r="S81" i="16"/>
  <c r="S80" i="16"/>
  <c r="S67" i="16"/>
  <c r="S39" i="16"/>
  <c r="R13" i="16"/>
  <c r="S33" i="16"/>
  <c r="S29" i="16"/>
  <c r="S20" i="16"/>
  <c r="S49" i="16"/>
  <c r="S65" i="16"/>
  <c r="S52" i="16"/>
  <c r="S42" i="16"/>
  <c r="S55" i="16"/>
  <c r="S41" i="16"/>
  <c r="S53" i="16"/>
  <c r="S21" i="16"/>
  <c r="S16" i="16"/>
  <c r="S59" i="16"/>
  <c r="S45" i="16"/>
  <c r="S92" i="16"/>
  <c r="S70" i="16"/>
  <c r="S79" i="16"/>
  <c r="S78" i="16"/>
  <c r="S51" i="16"/>
  <c r="S84" i="16"/>
  <c r="S87" i="16"/>
  <c r="S82" i="16"/>
  <c r="S68" i="16"/>
  <c r="S60" i="16"/>
  <c r="S61" i="16"/>
  <c r="S64" i="16"/>
  <c r="S36" i="16"/>
  <c r="S69" i="16"/>
  <c r="S24" i="16"/>
  <c r="T13" i="16"/>
  <c r="AH42" i="15"/>
  <c r="AL27" i="15"/>
  <c r="AC62" i="15"/>
  <c r="AB62" i="15"/>
  <c r="AA62" i="15"/>
  <c r="Z62" i="15"/>
  <c r="Y62" i="15"/>
  <c r="AF62" i="15"/>
  <c r="S88" i="15"/>
  <c r="AK88" i="15" s="1"/>
  <c r="AH88" i="15"/>
  <c r="S80" i="15"/>
  <c r="AK80" i="15" s="1"/>
  <c r="AH80" i="15"/>
  <c r="S82" i="15"/>
  <c r="AK82" i="15" s="1"/>
  <c r="AH82" i="15"/>
  <c r="AL83" i="15"/>
  <c r="AL75" i="15"/>
  <c r="Y67" i="15"/>
  <c r="AA67" i="15"/>
  <c r="Z67" i="15"/>
  <c r="AF67" i="15"/>
  <c r="AC67" i="15"/>
  <c r="AI60" i="15"/>
  <c r="S62" i="15"/>
  <c r="AK62" i="15" s="1"/>
  <c r="AH62" i="15"/>
  <c r="S58" i="15"/>
  <c r="AK58" i="15" s="1"/>
  <c r="AH58" i="15"/>
  <c r="AB85" i="15"/>
  <c r="S77" i="15"/>
  <c r="AK77" i="15" s="1"/>
  <c r="AH77" i="15"/>
  <c r="AG64" i="15"/>
  <c r="AJ72" i="15"/>
  <c r="AJ9" i="15" s="1"/>
  <c r="S87" i="15"/>
  <c r="AK87" i="15" s="1"/>
  <c r="AH87" i="15"/>
  <c r="AH47" i="15"/>
  <c r="S47" i="15"/>
  <c r="AK47" i="15" s="1"/>
  <c r="AC57" i="15"/>
  <c r="AB57" i="15"/>
  <c r="AA57" i="15"/>
  <c r="Z57" i="15"/>
  <c r="Y57" i="15"/>
  <c r="AF57" i="15"/>
  <c r="S55" i="15"/>
  <c r="AK55" i="15" s="1"/>
  <c r="AH55" i="15"/>
  <c r="AC81" i="15"/>
  <c r="AA81" i="15"/>
  <c r="Z81" i="15"/>
  <c r="Y81" i="15"/>
  <c r="AF81" i="15"/>
  <c r="AL37" i="15"/>
  <c r="AB41" i="15"/>
  <c r="AA41" i="15"/>
  <c r="Z41" i="15"/>
  <c r="AG41" i="15"/>
  <c r="Y41" i="15"/>
  <c r="AF41" i="15"/>
  <c r="AC41" i="15"/>
  <c r="AH45" i="15"/>
  <c r="S45" i="15"/>
  <c r="AK45" i="15" s="1"/>
  <c r="S15" i="15"/>
  <c r="AK15" i="15" s="1"/>
  <c r="AH15" i="15"/>
  <c r="AB79" i="15"/>
  <c r="AK40" i="15"/>
  <c r="AH30" i="15"/>
  <c r="S30" i="15"/>
  <c r="AK30" i="15" s="1"/>
  <c r="AJ44" i="15"/>
  <c r="S68" i="15"/>
  <c r="AK68" i="15" s="1"/>
  <c r="AH68" i="15"/>
  <c r="AG31" i="15"/>
  <c r="Y31" i="15"/>
  <c r="AF31" i="15"/>
  <c r="AC31" i="15"/>
  <c r="AA31" i="15"/>
  <c r="Z31" i="15"/>
  <c r="AJ31" i="15"/>
  <c r="AK39" i="15"/>
  <c r="AJ25" i="15"/>
  <c r="AJ23" i="15"/>
  <c r="AG9" i="15"/>
  <c r="AA48" i="15"/>
  <c r="Z48" i="15"/>
  <c r="Y48" i="15"/>
  <c r="AJ48" i="15"/>
  <c r="AF48" i="15"/>
  <c r="AC48" i="15"/>
  <c r="AB48" i="15"/>
  <c r="S81" i="15"/>
  <c r="AK81" i="15" s="1"/>
  <c r="AH81" i="15"/>
  <c r="Y72" i="15"/>
  <c r="AF72" i="15"/>
  <c r="AC72" i="15"/>
  <c r="AA72" i="15"/>
  <c r="Z72" i="15"/>
  <c r="AE9" i="15"/>
  <c r="AG61" i="15"/>
  <c r="AL85" i="15"/>
  <c r="AI77" i="15"/>
  <c r="AL86" i="15"/>
  <c r="AJ71" i="15"/>
  <c r="AI87" i="15"/>
  <c r="AC58" i="15"/>
  <c r="AJ58" i="15"/>
  <c r="AB58" i="15"/>
  <c r="AA58" i="15"/>
  <c r="Z58" i="15"/>
  <c r="Y58" i="15"/>
  <c r="AF58" i="15"/>
  <c r="AL58" i="15"/>
  <c r="AB34" i="15"/>
  <c r="AG34" i="15"/>
  <c r="Y34" i="15"/>
  <c r="AF34" i="15"/>
  <c r="AC34" i="15"/>
  <c r="AA34" i="15"/>
  <c r="Z34" i="15"/>
  <c r="AI34" i="15"/>
  <c r="AB43" i="15"/>
  <c r="AA43" i="15"/>
  <c r="Z43" i="15"/>
  <c r="AG43" i="15"/>
  <c r="Y43" i="15"/>
  <c r="AF43" i="15"/>
  <c r="AC43" i="15"/>
  <c r="AJ34" i="15"/>
  <c r="S20" i="15"/>
  <c r="AK20" i="15" s="1"/>
  <c r="AH20" i="15"/>
  <c r="AL79" i="15"/>
  <c r="AI43" i="15"/>
  <c r="AG30" i="15"/>
  <c r="Y30" i="15"/>
  <c r="AF30" i="15"/>
  <c r="AC30" i="15"/>
  <c r="AA30" i="15"/>
  <c r="Z30" i="15"/>
  <c r="AB23" i="15"/>
  <c r="S71" i="15"/>
  <c r="AK71" i="15" s="1"/>
  <c r="AH71" i="15"/>
  <c r="AH27" i="15"/>
  <c r="S27" i="15"/>
  <c r="AK27" i="15" s="1"/>
  <c r="S67" i="15"/>
  <c r="AK67" i="15" s="1"/>
  <c r="AH67" i="15"/>
  <c r="AC86" i="15"/>
  <c r="AA86" i="15"/>
  <c r="Z86" i="15"/>
  <c r="Y86" i="15"/>
  <c r="AF86" i="15"/>
  <c r="AC78" i="15"/>
  <c r="AA78" i="15"/>
  <c r="Z78" i="15"/>
  <c r="Y78" i="15"/>
  <c r="AF78" i="15"/>
  <c r="Y71" i="15"/>
  <c r="AF71" i="15"/>
  <c r="AC71" i="15"/>
  <c r="AA71" i="15"/>
  <c r="Z71" i="15"/>
  <c r="S66" i="15"/>
  <c r="AK66" i="15" s="1"/>
  <c r="AH66" i="15"/>
  <c r="S61" i="15"/>
  <c r="AK61" i="15" s="1"/>
  <c r="AH61" i="15"/>
  <c r="S57" i="15"/>
  <c r="AK57" i="15" s="1"/>
  <c r="AH57" i="15"/>
  <c r="AJ77" i="15"/>
  <c r="AJ87" i="15"/>
  <c r="AH52" i="15"/>
  <c r="S52" i="15"/>
  <c r="AK52" i="15" s="1"/>
  <c r="S65" i="15"/>
  <c r="AK65" i="15" s="1"/>
  <c r="AH65" i="15"/>
  <c r="AH51" i="15"/>
  <c r="S51" i="15"/>
  <c r="AK51" i="15" s="1"/>
  <c r="AC73" i="15"/>
  <c r="AA73" i="15"/>
  <c r="Z73" i="15"/>
  <c r="Y73" i="15"/>
  <c r="AF73" i="15"/>
  <c r="AC52" i="15"/>
  <c r="AA52" i="15"/>
  <c r="Z52" i="15"/>
  <c r="Y52" i="15"/>
  <c r="AF52" i="15"/>
  <c r="AB52" i="15"/>
  <c r="AB32" i="15"/>
  <c r="AG32" i="15"/>
  <c r="Y32" i="15"/>
  <c r="AF32" i="15"/>
  <c r="AC32" i="15"/>
  <c r="AA32" i="15"/>
  <c r="Z32" i="15"/>
  <c r="AB42" i="15"/>
  <c r="AA42" i="15"/>
  <c r="Z42" i="15"/>
  <c r="AG42" i="15"/>
  <c r="Y42" i="15"/>
  <c r="AF42" i="15"/>
  <c r="AC42" i="15"/>
  <c r="AF23" i="15"/>
  <c r="AC23" i="15"/>
  <c r="Z23" i="15"/>
  <c r="Y23" i="15"/>
  <c r="AG23" i="15"/>
  <c r="W13" i="15"/>
  <c r="AL23" i="15"/>
  <c r="AA23" i="15"/>
  <c r="S17" i="15"/>
  <c r="AK17" i="15" s="1"/>
  <c r="AH17" i="15"/>
  <c r="AB36" i="15"/>
  <c r="AG36" i="15"/>
  <c r="Y36" i="15"/>
  <c r="AF36" i="15"/>
  <c r="AC36" i="15"/>
  <c r="AA36" i="15"/>
  <c r="Z36" i="15"/>
  <c r="AI36" i="15"/>
  <c r="AH29" i="15"/>
  <c r="S29" i="15"/>
  <c r="AK29" i="15" s="1"/>
  <c r="AK23" i="15"/>
  <c r="AH41" i="15"/>
  <c r="AK42" i="15"/>
  <c r="AG29" i="15"/>
  <c r="Y29" i="15"/>
  <c r="AF29" i="15"/>
  <c r="AC29" i="15"/>
  <c r="AA29" i="15"/>
  <c r="Z29" i="15"/>
  <c r="AI23" i="15"/>
  <c r="AB35" i="15"/>
  <c r="AG35" i="15"/>
  <c r="Y35" i="15"/>
  <c r="AF35" i="15"/>
  <c r="AC35" i="15"/>
  <c r="AA35" i="15"/>
  <c r="Z35" i="15"/>
  <c r="AI33" i="15"/>
  <c r="AI6" i="15" s="1"/>
  <c r="AK32" i="15"/>
  <c r="AF25" i="15"/>
  <c r="AC25" i="15"/>
  <c r="AB25" i="15"/>
  <c r="AL25" i="15"/>
  <c r="AA25" i="15"/>
  <c r="Z25" i="15"/>
  <c r="Y25" i="15"/>
  <c r="AG25" i="15"/>
  <c r="AG2" i="15" s="1"/>
  <c r="AK25" i="15"/>
  <c r="AC87" i="15"/>
  <c r="AA87" i="15"/>
  <c r="Z87" i="15"/>
  <c r="Y87" i="15"/>
  <c r="AF87" i="15"/>
  <c r="AC79" i="15"/>
  <c r="AA79" i="15"/>
  <c r="Z79" i="15"/>
  <c r="Y79" i="15"/>
  <c r="AF79" i="15"/>
  <c r="AB77" i="15"/>
  <c r="S78" i="15"/>
  <c r="AK78" i="15" s="1"/>
  <c r="AH78" i="15"/>
  <c r="AB87" i="15"/>
  <c r="AH48" i="15"/>
  <c r="S48" i="15"/>
  <c r="AK48" i="15" s="1"/>
  <c r="AC59" i="15"/>
  <c r="AJ59" i="15"/>
  <c r="AB59" i="15"/>
  <c r="AA59" i="15"/>
  <c r="Z59" i="15"/>
  <c r="Y59" i="15"/>
  <c r="AF59" i="15"/>
  <c r="AL59" i="15"/>
  <c r="AB37" i="15"/>
  <c r="AG37" i="15"/>
  <c r="Y37" i="15"/>
  <c r="AF37" i="15"/>
  <c r="AC37" i="15"/>
  <c r="Z37" i="15"/>
  <c r="AI37" i="15"/>
  <c r="AA37" i="15"/>
  <c r="AJ32" i="15"/>
  <c r="AJ42" i="15"/>
  <c r="S22" i="15"/>
  <c r="AK22" i="15" s="1"/>
  <c r="AH22" i="15"/>
  <c r="S14" i="15"/>
  <c r="AH14" i="15"/>
  <c r="P13" i="15"/>
  <c r="AB44" i="15"/>
  <c r="AA44" i="15"/>
  <c r="Z44" i="15"/>
  <c r="Y44" i="15"/>
  <c r="AF44" i="15"/>
  <c r="AC44" i="15"/>
  <c r="AK41" i="15"/>
  <c r="AB38" i="15"/>
  <c r="AG38" i="15"/>
  <c r="Y38" i="15"/>
  <c r="AF38" i="15"/>
  <c r="AC38" i="15"/>
  <c r="AI38" i="15"/>
  <c r="AA38" i="15"/>
  <c r="Z38" i="15"/>
  <c r="AG28" i="15"/>
  <c r="Y28" i="15"/>
  <c r="AF28" i="15"/>
  <c r="AC28" i="15"/>
  <c r="AA28" i="15"/>
  <c r="Z28" i="15"/>
  <c r="AI35" i="15"/>
  <c r="S90" i="15"/>
  <c r="AK90" i="15" s="1"/>
  <c r="AH90" i="15"/>
  <c r="AL62" i="15"/>
  <c r="S73" i="15"/>
  <c r="AK73" i="15" s="1"/>
  <c r="AH73" i="15"/>
  <c r="S83" i="15"/>
  <c r="AK83" i="15" s="1"/>
  <c r="AH83" i="15"/>
  <c r="S75" i="15"/>
  <c r="AK75" i="15" s="1"/>
  <c r="AH75" i="15"/>
  <c r="S70" i="15"/>
  <c r="AK70" i="15" s="1"/>
  <c r="AH70" i="15"/>
  <c r="S64" i="15"/>
  <c r="AK64" i="15" s="1"/>
  <c r="AH64" i="15"/>
  <c r="S60" i="15"/>
  <c r="AK60" i="15" s="1"/>
  <c r="AH60" i="15"/>
  <c r="S56" i="15"/>
  <c r="AK56" i="15" s="1"/>
  <c r="AH56" i="15"/>
  <c r="AG86" i="15"/>
  <c r="AL77" i="15"/>
  <c r="AG87" i="15"/>
  <c r="AI78" i="15"/>
  <c r="AL87" i="15"/>
  <c r="AI72" i="15"/>
  <c r="AI9" i="15" s="1"/>
  <c r="AG48" i="15"/>
  <c r="AL72" i="15"/>
  <c r="AL9" i="15" s="1"/>
  <c r="AC55" i="15"/>
  <c r="AC9" i="15" s="1"/>
  <c r="AB55" i="15"/>
  <c r="AB9" i="15" s="1"/>
  <c r="AA55" i="15"/>
  <c r="Z55" i="15"/>
  <c r="Z9" i="15" s="1"/>
  <c r="Y55" i="15"/>
  <c r="Y9" i="15" s="1"/>
  <c r="AF55" i="15"/>
  <c r="AF9" i="15" s="1"/>
  <c r="AH54" i="15"/>
  <c r="S54" i="15"/>
  <c r="AK54" i="15" s="1"/>
  <c r="AL7" i="15"/>
  <c r="AL33" i="15"/>
  <c r="AL6" i="15" s="1"/>
  <c r="AJ14" i="15"/>
  <c r="R13" i="15"/>
  <c r="AJ41" i="15"/>
  <c r="AL57" i="15"/>
  <c r="AI41" i="15"/>
  <c r="S19" i="15"/>
  <c r="AK19" i="15" s="1"/>
  <c r="AH19" i="15"/>
  <c r="AH32" i="15"/>
  <c r="AH28" i="15"/>
  <c r="S28" i="15"/>
  <c r="AK28" i="15" s="1"/>
  <c r="AC56" i="15"/>
  <c r="AB56" i="15"/>
  <c r="AA56" i="15"/>
  <c r="Z56" i="15"/>
  <c r="Y56" i="15"/>
  <c r="AF56" i="15"/>
  <c r="AH37" i="15"/>
  <c r="AH53" i="15"/>
  <c r="S53" i="15"/>
  <c r="AK53" i="15" s="1"/>
  <c r="AG27" i="15"/>
  <c r="Y27" i="15"/>
  <c r="AF27" i="15"/>
  <c r="AC27" i="15"/>
  <c r="AA27" i="15"/>
  <c r="Z27" i="15"/>
  <c r="T13" i="15"/>
  <c r="AI32" i="15"/>
  <c r="Q13" i="15"/>
  <c r="S74" i="15"/>
  <c r="AK74" i="15" s="1"/>
  <c r="AH74" i="15"/>
  <c r="AB33" i="15"/>
  <c r="AB6" i="15" s="1"/>
  <c r="AG33" i="15"/>
  <c r="AG6" i="15" s="1"/>
  <c r="Y33" i="15"/>
  <c r="AF33" i="15"/>
  <c r="AF6" i="15" s="1"/>
  <c r="AE6" i="15"/>
  <c r="AC33" i="15"/>
  <c r="AC6" i="15" s="1"/>
  <c r="AD6" i="15"/>
  <c r="AA33" i="15"/>
  <c r="AA6" i="15" s="1"/>
  <c r="Z33" i="15"/>
  <c r="Z6" i="15" s="1"/>
  <c r="S72" i="15"/>
  <c r="AK72" i="15" s="1"/>
  <c r="AH72" i="15"/>
  <c r="AC77" i="15"/>
  <c r="AA77" i="15"/>
  <c r="Z77" i="15"/>
  <c r="Y77" i="15"/>
  <c r="AF77" i="15"/>
  <c r="S89" i="15"/>
  <c r="AK89" i="15" s="1"/>
  <c r="AH89" i="15"/>
  <c r="AI83" i="15"/>
  <c r="AI75" i="15"/>
  <c r="S92" i="15"/>
  <c r="AK92" i="15" s="1"/>
  <c r="AH92" i="15"/>
  <c r="S84" i="15"/>
  <c r="AK84" i="15" s="1"/>
  <c r="AH84" i="15"/>
  <c r="S76" i="15"/>
  <c r="AK76" i="15" s="1"/>
  <c r="AH76" i="15"/>
  <c r="AH46" i="15"/>
  <c r="S46" i="15"/>
  <c r="AK46" i="15" s="1"/>
  <c r="S85" i="15"/>
  <c r="AK85" i="15" s="1"/>
  <c r="AH85" i="15"/>
  <c r="S69" i="15"/>
  <c r="AK69" i="15" s="1"/>
  <c r="AH69" i="15"/>
  <c r="S86" i="15"/>
  <c r="AK86" i="15" s="1"/>
  <c r="AH86" i="15"/>
  <c r="AJ78" i="15"/>
  <c r="AL71" i="15"/>
  <c r="AJ62" i="15"/>
  <c r="AI48" i="15"/>
  <c r="AB40" i="15"/>
  <c r="AA40" i="15"/>
  <c r="Z40" i="15"/>
  <c r="AG40" i="15"/>
  <c r="Y40" i="15"/>
  <c r="AF40" i="15"/>
  <c r="AC40" i="15"/>
  <c r="AH33" i="15"/>
  <c r="AI40" i="15"/>
  <c r="AB39" i="15"/>
  <c r="AG39" i="15"/>
  <c r="Y39" i="15"/>
  <c r="AF39" i="15"/>
  <c r="AC39" i="15"/>
  <c r="AA39" i="15"/>
  <c r="Z39" i="15"/>
  <c r="S16" i="15"/>
  <c r="AH16" i="15"/>
  <c r="S79" i="15"/>
  <c r="AK79" i="15" s="1"/>
  <c r="AH79" i="15"/>
  <c r="AJ43" i="15"/>
  <c r="AK37" i="15"/>
  <c r="AH34" i="15"/>
  <c r="AH43" i="15"/>
  <c r="AL48" i="15"/>
  <c r="AJ30" i="15"/>
  <c r="AI3" i="15"/>
  <c r="AC61" i="15"/>
  <c r="AB61" i="15"/>
  <c r="AA61" i="15"/>
  <c r="Z61" i="15"/>
  <c r="Y61" i="15"/>
  <c r="AF61" i="15"/>
  <c r="AE3" i="15"/>
  <c r="AL61" i="15"/>
  <c r="S18" i="15"/>
  <c r="AK18" i="15" s="1"/>
  <c r="AH18" i="15"/>
  <c r="AC83" i="15"/>
  <c r="AA83" i="15"/>
  <c r="Z83" i="15"/>
  <c r="Y83" i="15"/>
  <c r="AF83" i="15"/>
  <c r="AC75" i="15"/>
  <c r="AA75" i="15"/>
  <c r="Z75" i="15"/>
  <c r="Y75" i="15"/>
  <c r="AF75" i="15"/>
  <c r="S91" i="15"/>
  <c r="AK91" i="15" s="1"/>
  <c r="AH91" i="15"/>
  <c r="AC85" i="15"/>
  <c r="AA85" i="15"/>
  <c r="Z85" i="15"/>
  <c r="Y85" i="15"/>
  <c r="AF85" i="15"/>
  <c r="AG75" i="15"/>
  <c r="AJ83" i="15"/>
  <c r="AJ75" i="15"/>
  <c r="AI62" i="15"/>
  <c r="S63" i="15"/>
  <c r="AK63" i="15" s="1"/>
  <c r="AH63" i="15"/>
  <c r="S59" i="15"/>
  <c r="AK59" i="15" s="1"/>
  <c r="AH59" i="15"/>
  <c r="AI85" i="15"/>
  <c r="AI86" i="15"/>
  <c r="AB78" i="15"/>
  <c r="AC60" i="15"/>
  <c r="AB60" i="15"/>
  <c r="AA60" i="15"/>
  <c r="Z60" i="15"/>
  <c r="Y60" i="15"/>
  <c r="AF60" i="15"/>
  <c r="AL60" i="15"/>
  <c r="AC63" i="15"/>
  <c r="AB63" i="15"/>
  <c r="AA63" i="15"/>
  <c r="Z63" i="15"/>
  <c r="Y63" i="15"/>
  <c r="AF63" i="15"/>
  <c r="AJ63" i="15"/>
  <c r="AC64" i="15"/>
  <c r="AB64" i="15"/>
  <c r="AA64" i="15"/>
  <c r="Z64" i="15"/>
  <c r="Y64" i="15"/>
  <c r="AF64" i="15"/>
  <c r="AH49" i="15"/>
  <c r="S49" i="15"/>
  <c r="AK49" i="15" s="1"/>
  <c r="AI71" i="15"/>
  <c r="AK33" i="15"/>
  <c r="AJ52" i="15"/>
  <c r="AH50" i="15"/>
  <c r="S50" i="15"/>
  <c r="AK50" i="15" s="1"/>
  <c r="S21" i="15"/>
  <c r="AK21" i="15" s="1"/>
  <c r="AH21" i="15"/>
  <c r="AI79" i="15"/>
  <c r="AI42" i="15"/>
  <c r="S31" i="15"/>
  <c r="AK31" i="15" s="1"/>
  <c r="AH31" i="15"/>
  <c r="AJ36" i="15"/>
  <c r="AK34" i="15"/>
  <c r="AH26" i="15"/>
  <c r="S26" i="15"/>
  <c r="AK26" i="15" s="1"/>
  <c r="AK43" i="15"/>
  <c r="AI25" i="15"/>
  <c r="AI2" i="15" s="1"/>
  <c r="AJ28" i="15"/>
  <c r="S13" i="16" l="1"/>
  <c r="H3" i="15"/>
  <c r="I3" i="15" s="1"/>
  <c r="AA9" i="15"/>
  <c r="Z2" i="15"/>
  <c r="AD9" i="15"/>
  <c r="H9" i="15"/>
  <c r="I9" i="15" s="1"/>
  <c r="AB8" i="15"/>
  <c r="AJ5" i="15"/>
  <c r="AC8" i="15"/>
  <c r="Y4" i="15"/>
  <c r="H8" i="15"/>
  <c r="I8" i="15" s="1"/>
  <c r="Y8" i="15"/>
  <c r="Y3" i="15"/>
  <c r="Z3" i="15"/>
  <c r="Y2" i="15"/>
  <c r="AL8" i="15"/>
  <c r="Y5" i="15"/>
  <c r="Y13" i="15"/>
  <c r="AE2" i="15"/>
  <c r="Z4" i="15"/>
  <c r="Z13" i="15"/>
  <c r="AK6" i="15"/>
  <c r="Z8" i="15"/>
  <c r="AI7" i="15"/>
  <c r="AF3" i="15"/>
  <c r="AJ2" i="15"/>
  <c r="AA8" i="15"/>
  <c r="AF2" i="15"/>
  <c r="AD8" i="15"/>
  <c r="Z5" i="15"/>
  <c r="AB5" i="15"/>
  <c r="AF13" i="15"/>
  <c r="AE4" i="15"/>
  <c r="AD13" i="15"/>
  <c r="AG5" i="15"/>
  <c r="AF4" i="15"/>
  <c r="AL5" i="15"/>
  <c r="AE5" i="15"/>
  <c r="AI5" i="15"/>
  <c r="AI8" i="15"/>
  <c r="AJ4" i="15"/>
  <c r="AG8" i="15"/>
  <c r="AG13" i="15"/>
  <c r="AD5" i="15"/>
  <c r="AG7" i="15"/>
  <c r="AD2" i="15"/>
  <c r="AG3" i="15"/>
  <c r="AJ8" i="15"/>
  <c r="AG4" i="15"/>
  <c r="AD4" i="15"/>
  <c r="AF5" i="15"/>
  <c r="AF8" i="15"/>
  <c r="AH7" i="15"/>
  <c r="AC5" i="15"/>
  <c r="AF7" i="15"/>
  <c r="Y6" i="15"/>
  <c r="H6" i="15"/>
  <c r="I6" i="15" s="1"/>
  <c r="AH4" i="15"/>
  <c r="Y7" i="15"/>
  <c r="H7" i="15"/>
  <c r="I7" i="15" s="1"/>
  <c r="AI13" i="15"/>
  <c r="AH6" i="15"/>
  <c r="AJ7" i="15"/>
  <c r="AC13" i="15"/>
  <c r="AH13" i="15"/>
  <c r="AH3" i="15"/>
  <c r="AK4" i="15"/>
  <c r="H4" i="15"/>
  <c r="I4" i="15" s="1"/>
  <c r="Z7" i="15"/>
  <c r="AK14" i="15"/>
  <c r="S13" i="15"/>
  <c r="AA2" i="15"/>
  <c r="AB3" i="15"/>
  <c r="AB13" i="15"/>
  <c r="AA7" i="15"/>
  <c r="AL4" i="15"/>
  <c r="AI4" i="15"/>
  <c r="H2" i="15"/>
  <c r="H5" i="15"/>
  <c r="I5" i="15" s="1"/>
  <c r="AJ13" i="15"/>
  <c r="AJ3" i="15"/>
  <c r="AD3" i="15"/>
  <c r="AK7" i="15"/>
  <c r="AL2" i="15"/>
  <c r="AH9" i="15"/>
  <c r="AH2" i="15"/>
  <c r="AD7" i="15"/>
  <c r="AB7" i="15"/>
  <c r="AH5" i="15"/>
  <c r="AH8" i="15"/>
  <c r="AB2" i="15"/>
  <c r="AA3" i="15"/>
  <c r="AA13" i="15"/>
  <c r="AC3" i="15"/>
  <c r="AK9" i="15"/>
  <c r="AB4" i="15"/>
  <c r="AA4" i="15"/>
  <c r="AA5" i="15"/>
  <c r="AK2" i="15"/>
  <c r="AC7" i="15"/>
  <c r="AK5" i="15"/>
  <c r="AE8" i="15"/>
  <c r="AE13" i="15"/>
  <c r="AI58" i="14" s="1"/>
  <c r="AK8" i="15"/>
  <c r="AC2" i="15"/>
  <c r="AL13" i="15"/>
  <c r="AL3" i="15"/>
  <c r="AC4" i="15"/>
  <c r="AE7" i="15"/>
  <c r="AH58" i="14" l="1"/>
  <c r="P58" i="14"/>
  <c r="AN58" i="14"/>
  <c r="Y10" i="15"/>
  <c r="AI10" i="15"/>
  <c r="Z10" i="15"/>
  <c r="AD10" i="15"/>
  <c r="AG10" i="15"/>
  <c r="AL10" i="15"/>
  <c r="AE10" i="15"/>
  <c r="AJ10" i="15"/>
  <c r="AF10" i="15"/>
  <c r="AB10" i="15"/>
  <c r="AC10" i="15"/>
  <c r="AA10" i="15"/>
  <c r="AH10" i="15"/>
  <c r="I2" i="15"/>
  <c r="H10" i="15"/>
  <c r="I10" i="15" s="1"/>
  <c r="AK3" i="15"/>
  <c r="AK10" i="15" s="1"/>
  <c r="AK13" i="15"/>
  <c r="W58" i="14" s="1"/>
  <c r="AO58" i="14" l="1"/>
  <c r="G58" i="14"/>
  <c r="Z59" i="14"/>
  <c r="Z58" i="14"/>
  <c r="C1" i="14"/>
  <c r="C58" i="14" l="1"/>
  <c r="A58" i="11"/>
  <c r="Z1" i="13"/>
  <c r="AB1" i="13"/>
  <c r="AD1" i="13"/>
  <c r="AF1" i="13"/>
  <c r="AG1" i="13"/>
  <c r="AH1" i="13"/>
  <c r="AI1" i="13"/>
  <c r="AJ1" i="13"/>
  <c r="AK1" i="13"/>
  <c r="Y1" i="13"/>
  <c r="AA58" i="14" l="1"/>
  <c r="AB58" i="14"/>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AC58" i="14" l="1"/>
  <c r="O92" i="13"/>
  <c r="O91" i="13"/>
  <c r="O90" i="13"/>
  <c r="Q90" i="13" s="1"/>
  <c r="U89" i="13"/>
  <c r="O89" i="13"/>
  <c r="O88" i="13"/>
  <c r="O87" i="13"/>
  <c r="O86" i="13"/>
  <c r="O85" i="13"/>
  <c r="O84" i="13"/>
  <c r="O83" i="13"/>
  <c r="O82" i="13"/>
  <c r="O81" i="13"/>
  <c r="O80" i="13"/>
  <c r="O79" i="13"/>
  <c r="O78" i="13"/>
  <c r="O77" i="13"/>
  <c r="O76" i="13"/>
  <c r="O75" i="13"/>
  <c r="O74" i="13"/>
  <c r="P74" i="13" s="1"/>
  <c r="O73" i="13"/>
  <c r="O72" i="13"/>
  <c r="O71" i="13"/>
  <c r="O70" i="13"/>
  <c r="O69" i="13"/>
  <c r="O68" i="13"/>
  <c r="O67" i="13"/>
  <c r="O66" i="13"/>
  <c r="Q66" i="13" s="1"/>
  <c r="O65" i="13"/>
  <c r="P65" i="13" s="1"/>
  <c r="O64" i="13"/>
  <c r="O63" i="13"/>
  <c r="O62" i="13"/>
  <c r="O61" i="13"/>
  <c r="O60" i="13"/>
  <c r="P60" i="13" s="1"/>
  <c r="O59" i="13"/>
  <c r="O58" i="13"/>
  <c r="O57" i="13"/>
  <c r="Q57" i="13" s="1"/>
  <c r="O56" i="13"/>
  <c r="O55" i="13"/>
  <c r="O54" i="13"/>
  <c r="O53" i="13"/>
  <c r="O52" i="13"/>
  <c r="O51" i="13"/>
  <c r="O50" i="13"/>
  <c r="O49" i="13"/>
  <c r="Q49" i="13" s="1"/>
  <c r="O48" i="13"/>
  <c r="Q48" i="13" s="1"/>
  <c r="O47" i="13"/>
  <c r="O46" i="13"/>
  <c r="O45" i="13"/>
  <c r="O44" i="13"/>
  <c r="O43" i="13"/>
  <c r="O42" i="13"/>
  <c r="P42" i="13" s="1"/>
  <c r="O41" i="13"/>
  <c r="O40" i="13"/>
  <c r="P40" i="13" s="1"/>
  <c r="U39" i="13"/>
  <c r="O39" i="13"/>
  <c r="O38" i="13"/>
  <c r="O37" i="13"/>
  <c r="U36" i="13"/>
  <c r="O36" i="13"/>
  <c r="O35" i="13"/>
  <c r="O34" i="13"/>
  <c r="O33" i="13"/>
  <c r="O32" i="13"/>
  <c r="P32" i="13" s="1"/>
  <c r="O31" i="13"/>
  <c r="Q31" i="13" s="1"/>
  <c r="U30" i="13"/>
  <c r="O30" i="13"/>
  <c r="U29" i="13"/>
  <c r="O29" i="13"/>
  <c r="O28" i="13"/>
  <c r="Q28" i="13" s="1"/>
  <c r="O27" i="13"/>
  <c r="O26" i="13"/>
  <c r="O25" i="13"/>
  <c r="Q25" i="13" s="1"/>
  <c r="O24" i="13"/>
  <c r="O23" i="13"/>
  <c r="P23" i="13" s="1"/>
  <c r="U22" i="13"/>
  <c r="O22" i="13"/>
  <c r="O21" i="13"/>
  <c r="O20" i="13"/>
  <c r="Q20" i="13" s="1"/>
  <c r="O19" i="13"/>
  <c r="O18" i="13"/>
  <c r="O17" i="13"/>
  <c r="Q17" i="13" s="1"/>
  <c r="O16" i="13"/>
  <c r="O15" i="13"/>
  <c r="P15" i="13" s="1"/>
  <c r="U14" i="13"/>
  <c r="O14" i="13"/>
  <c r="H13" i="13"/>
  <c r="L13" i="13"/>
  <c r="AC11" i="13" s="1"/>
  <c r="K13" i="13"/>
  <c r="J13" i="13"/>
  <c r="I13" i="13"/>
  <c r="AE12" i="13"/>
  <c r="AE1" i="13" s="1"/>
  <c r="AC12" i="13"/>
  <c r="AC1" i="13" s="1"/>
  <c r="Q75" i="13" l="1"/>
  <c r="Q80" i="13"/>
  <c r="P73" i="13"/>
  <c r="Q87" i="13"/>
  <c r="P81" i="13"/>
  <c r="Q83" i="13"/>
  <c r="P14" i="13"/>
  <c r="P51" i="13"/>
  <c r="P35" i="13"/>
  <c r="Q43" i="13"/>
  <c r="P75" i="13"/>
  <c r="S75" i="13" s="1"/>
  <c r="P83" i="13"/>
  <c r="P56" i="13"/>
  <c r="P85" i="13"/>
  <c r="F13" i="13"/>
  <c r="AB11" i="13" s="1"/>
  <c r="Q50" i="13"/>
  <c r="Q56" i="13"/>
  <c r="P48" i="13"/>
  <c r="S48" i="13" s="1"/>
  <c r="Q89" i="13"/>
  <c r="Q86" i="13"/>
  <c r="P92" i="13"/>
  <c r="Q88" i="13"/>
  <c r="P22" i="13"/>
  <c r="Q30" i="13"/>
  <c r="Q54" i="13"/>
  <c r="Q78" i="13"/>
  <c r="P30" i="13"/>
  <c r="Q52" i="13"/>
  <c r="Q67" i="13"/>
  <c r="P33" i="13"/>
  <c r="Q35" i="13"/>
  <c r="P58" i="13"/>
  <c r="P71" i="13"/>
  <c r="Q58" i="13"/>
  <c r="Q24" i="13"/>
  <c r="Q37" i="13"/>
  <c r="Q61" i="13"/>
  <c r="Q73" i="13"/>
  <c r="Q15" i="13"/>
  <c r="Q42" i="13"/>
  <c r="S42" i="13" s="1"/>
  <c r="P63" i="13"/>
  <c r="Q18" i="13"/>
  <c r="Q23" i="13"/>
  <c r="S23" i="13" s="1"/>
  <c r="Q46" i="13"/>
  <c r="Q59" i="13"/>
  <c r="Q65" i="13"/>
  <c r="Q71" i="13"/>
  <c r="Q22" i="13"/>
  <c r="Q40" i="13"/>
  <c r="Q63" i="13"/>
  <c r="Q69" i="13"/>
  <c r="P78" i="13"/>
  <c r="Q26" i="13"/>
  <c r="P28" i="13"/>
  <c r="S28" i="13" s="1"/>
  <c r="Q33" i="13"/>
  <c r="P37" i="13"/>
  <c r="Q44" i="13"/>
  <c r="P76" i="13"/>
  <c r="P82" i="13"/>
  <c r="Q85" i="13"/>
  <c r="P26" i="13"/>
  <c r="P31" i="13"/>
  <c r="Q32" i="13"/>
  <c r="P57" i="13"/>
  <c r="P80" i="13"/>
  <c r="P86" i="13"/>
  <c r="P24" i="13"/>
  <c r="Q76" i="13"/>
  <c r="P87" i="13"/>
  <c r="S87" i="13" s="1"/>
  <c r="P88" i="13"/>
  <c r="Q92" i="13"/>
  <c r="P50" i="13"/>
  <c r="P54" i="13"/>
  <c r="P69" i="13"/>
  <c r="P59" i="13"/>
  <c r="P61" i="13"/>
  <c r="P89" i="13"/>
  <c r="P90" i="13"/>
  <c r="S90" i="13" s="1"/>
  <c r="P20" i="13"/>
  <c r="S20" i="13" s="1"/>
  <c r="P44" i="13"/>
  <c r="P46" i="13"/>
  <c r="P52" i="13"/>
  <c r="Q81" i="13"/>
  <c r="P27" i="13"/>
  <c r="Q27" i="13"/>
  <c r="Q14" i="13"/>
  <c r="Q16" i="13"/>
  <c r="P18" i="13"/>
  <c r="Q21" i="13"/>
  <c r="P21" i="13"/>
  <c r="O13" i="13"/>
  <c r="AE11" i="13" s="1"/>
  <c r="P17" i="13"/>
  <c r="P19" i="13"/>
  <c r="Q19" i="13"/>
  <c r="P16" i="13"/>
  <c r="P38" i="13"/>
  <c r="Q38" i="13"/>
  <c r="P29" i="13"/>
  <c r="Q29" i="13"/>
  <c r="P25" i="13"/>
  <c r="Q34" i="13"/>
  <c r="P34" i="13"/>
  <c r="Q41" i="13"/>
  <c r="P41" i="13"/>
  <c r="Q36" i="13"/>
  <c r="P36" i="13"/>
  <c r="Q45" i="13"/>
  <c r="P45" i="13"/>
  <c r="P39" i="13"/>
  <c r="Q39" i="13"/>
  <c r="P47" i="13"/>
  <c r="Q47" i="13"/>
  <c r="P49" i="13"/>
  <c r="P43" i="13"/>
  <c r="Q53" i="13"/>
  <c r="P53" i="13"/>
  <c r="P55" i="13"/>
  <c r="Q55" i="13"/>
  <c r="Q51" i="13"/>
  <c r="S51" i="13" s="1"/>
  <c r="Q68" i="13"/>
  <c r="P68" i="13"/>
  <c r="Q60" i="13"/>
  <c r="Q62" i="13"/>
  <c r="P62" i="13"/>
  <c r="P64" i="13"/>
  <c r="Q64" i="13"/>
  <c r="P66" i="13"/>
  <c r="P67" i="13"/>
  <c r="Q72" i="13"/>
  <c r="P72" i="13"/>
  <c r="Q70" i="13"/>
  <c r="P70" i="13"/>
  <c r="Q74" i="13"/>
  <c r="S74" i="13" s="1"/>
  <c r="Q77" i="13"/>
  <c r="P77" i="13"/>
  <c r="P79" i="13"/>
  <c r="Q79" i="13"/>
  <c r="Q82" i="13"/>
  <c r="P84" i="13"/>
  <c r="Q84" i="13"/>
  <c r="Q91" i="13"/>
  <c r="P91" i="13"/>
  <c r="J13" i="1"/>
  <c r="AD11" i="1"/>
  <c r="AG11" i="1"/>
  <c r="AE11" i="1"/>
  <c r="R13" i="13" l="1"/>
  <c r="S80" i="13"/>
  <c r="S52" i="13"/>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3" i="13"/>
  <c r="P13"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H76" i="1"/>
  <c r="CG76" i="1"/>
  <c r="CE76" i="1"/>
  <c r="CJ76" i="1" s="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I6" i="1" s="1"/>
  <c r="CJ6" i="1" s="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H48" i="1"/>
  <c r="CG48" i="1"/>
  <c r="CE48" i="1"/>
  <c r="CJ48" i="1" s="1"/>
  <c r="BX48" i="1"/>
  <c r="CP48" i="1" s="1"/>
  <c r="CH47" i="1"/>
  <c r="CG47" i="1"/>
  <c r="CE47" i="1"/>
  <c r="BX47" i="1"/>
  <c r="CH46" i="1"/>
  <c r="CG46" i="1"/>
  <c r="CE46" i="1"/>
  <c r="CJ46" i="1" s="1"/>
  <c r="BX46" i="1"/>
  <c r="CH45" i="1"/>
  <c r="CI3" i="1" s="1"/>
  <c r="CJ3" i="1" s="1"/>
  <c r="CG45" i="1"/>
  <c r="CE45" i="1"/>
  <c r="BX45" i="1"/>
  <c r="CH44" i="1"/>
  <c r="CG44" i="1"/>
  <c r="CE44" i="1"/>
  <c r="CJ44" i="1" s="1"/>
  <c r="BX44" i="1"/>
  <c r="CP44" i="1" s="1"/>
  <c r="CH43" i="1"/>
  <c r="CG43" i="1"/>
  <c r="CE43" i="1"/>
  <c r="BX43" i="1"/>
  <c r="CP43" i="1" s="1"/>
  <c r="CH42" i="1"/>
  <c r="CG42" i="1"/>
  <c r="CE42" i="1"/>
  <c r="CJ42" i="1" s="1"/>
  <c r="BX42" i="1"/>
  <c r="CH41" i="1"/>
  <c r="CI7" i="1" s="1"/>
  <c r="CJ7" i="1" s="1"/>
  <c r="CG41" i="1"/>
  <c r="CE41" i="1"/>
  <c r="BX41" i="1"/>
  <c r="CH40" i="1"/>
  <c r="CG40" i="1"/>
  <c r="CE40" i="1"/>
  <c r="CJ40" i="1" s="1"/>
  <c r="BX40" i="1"/>
  <c r="CP40" i="1" s="1"/>
  <c r="CO39" i="1"/>
  <c r="CH39" i="1"/>
  <c r="CG39" i="1"/>
  <c r="CE39" i="1"/>
  <c r="BX39" i="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I32" i="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BX16" i="1"/>
  <c r="CP16" i="1" s="1"/>
  <c r="CH15" i="1"/>
  <c r="CG15" i="1"/>
  <c r="CE15" i="1"/>
  <c r="BX15" i="1"/>
  <c r="CP15" i="1" s="1"/>
  <c r="CO14" i="1"/>
  <c r="CH14" i="1"/>
  <c r="CG14" i="1"/>
  <c r="CD3" i="1" s="1"/>
  <c r="CE3" i="1" s="1"/>
  <c r="CE14" i="1"/>
  <c r="CF13" i="1"/>
  <c r="U60" i="11" s="1"/>
  <c r="CB13" i="1"/>
  <c r="CA13" i="1"/>
  <c r="BZ13" i="1"/>
  <c r="BY13" i="1"/>
  <c r="DA12" i="1"/>
  <c r="CZ12" i="1"/>
  <c r="CX12" i="1"/>
  <c r="CX94" i="1" s="1"/>
  <c r="CJ12" i="1"/>
  <c r="CI12" i="1"/>
  <c r="CI94" i="1" s="1"/>
  <c r="CG12" i="1"/>
  <c r="CG94" i="1" s="1"/>
  <c r="DA11" i="1"/>
  <c r="CZ11" i="1"/>
  <c r="CD6" i="1"/>
  <c r="CE6" i="1" s="1"/>
  <c r="CI1" i="1"/>
  <c r="CM64" i="1" l="1"/>
  <c r="CI2" i="1"/>
  <c r="CJ2" i="1" s="1"/>
  <c r="CM39" i="1"/>
  <c r="CM49" i="1"/>
  <c r="CM60" i="1"/>
  <c r="S13" i="13"/>
  <c r="CI19" i="1"/>
  <c r="CI4" i="1"/>
  <c r="CJ4" i="1" s="1"/>
  <c r="CD2" i="1"/>
  <c r="CE2" i="1" s="1"/>
  <c r="CD9" i="1"/>
  <c r="CE9" i="1" s="1"/>
  <c r="CD4" i="1"/>
  <c r="CE4" i="1" s="1"/>
  <c r="CM77" i="1"/>
  <c r="CN77" i="1" s="1"/>
  <c r="CM89" i="1"/>
  <c r="CM42" i="1"/>
  <c r="CM46" i="1"/>
  <c r="CM72" i="1"/>
  <c r="CM75" i="1"/>
  <c r="CD8" i="1"/>
  <c r="CE8" i="1" s="1"/>
  <c r="CI8" i="1"/>
  <c r="CJ8" i="1" s="1"/>
  <c r="CI28" i="1"/>
  <c r="CM38" i="1"/>
  <c r="CM41" i="1"/>
  <c r="CM43" i="1"/>
  <c r="CN43" i="1" s="1"/>
  <c r="CI74" i="1"/>
  <c r="CM79" i="1"/>
  <c r="CM35" i="1"/>
  <c r="CM45" i="1"/>
  <c r="CM47" i="1"/>
  <c r="CI54" i="1"/>
  <c r="CP63" i="1"/>
  <c r="CD7" i="1"/>
  <c r="CE7" i="1" s="1"/>
  <c r="CD5" i="1"/>
  <c r="CE5" i="1" s="1"/>
  <c r="CJ19" i="1"/>
  <c r="CI25" i="1"/>
  <c r="CM26" i="1"/>
  <c r="CP39" i="1"/>
  <c r="CQ39" i="1" s="1"/>
  <c r="CI73" i="1"/>
  <c r="CI78" i="1"/>
  <c r="CI81" i="1"/>
  <c r="CP89" i="1"/>
  <c r="CQ89" i="1" s="1"/>
  <c r="CP35" i="1"/>
  <c r="CP47" i="1"/>
  <c r="CN47" i="1" s="1"/>
  <c r="CI66" i="1"/>
  <c r="CM69" i="1"/>
  <c r="CI85" i="1"/>
  <c r="CP49" i="1"/>
  <c r="CP64" i="1"/>
  <c r="CN64" i="1" s="1"/>
  <c r="CI77" i="1"/>
  <c r="CI24" i="1"/>
  <c r="CM56" i="1"/>
  <c r="CI65" i="1"/>
  <c r="CP73" i="1"/>
  <c r="CP78" i="1"/>
  <c r="CM27" i="1"/>
  <c r="CI30" i="1"/>
  <c r="CI31" i="1"/>
  <c r="CJ34" i="1"/>
  <c r="CI37" i="1"/>
  <c r="CI42" i="1"/>
  <c r="CM50" i="1"/>
  <c r="CI15" i="1"/>
  <c r="CJ16" i="1"/>
  <c r="CJ26" i="1"/>
  <c r="CM34" i="1"/>
  <c r="CN34" i="1" s="1"/>
  <c r="CI36" i="1"/>
  <c r="CI50" i="1"/>
  <c r="CM73" i="1"/>
  <c r="CN73" i="1" s="1"/>
  <c r="CP74" i="1"/>
  <c r="CJ77" i="1"/>
  <c r="CI84" i="1"/>
  <c r="BX13" i="1"/>
  <c r="CJ24" i="1"/>
  <c r="CM51" i="1"/>
  <c r="CJ58" i="1"/>
  <c r="CJ81" i="1"/>
  <c r="CJ85" i="1"/>
  <c r="CM25" i="1"/>
  <c r="CN25" i="1" s="1"/>
  <c r="CI35" i="1"/>
  <c r="CG13" i="1"/>
  <c r="CM58" i="1"/>
  <c r="CN58" i="1" s="1"/>
  <c r="CM81" i="1"/>
  <c r="CM85" i="1"/>
  <c r="CJ15" i="1"/>
  <c r="CI27" i="1"/>
  <c r="CM31" i="1"/>
  <c r="CN31" i="1" s="1"/>
  <c r="CI40" i="1"/>
  <c r="CI44" i="1"/>
  <c r="CI48" i="1"/>
  <c r="CM54" i="1"/>
  <c r="CN54" i="1" s="1"/>
  <c r="CM62" i="1"/>
  <c r="CN62" i="1" s="1"/>
  <c r="CJ66" i="1"/>
  <c r="CI72" i="1"/>
  <c r="CH13" i="1"/>
  <c r="CJ20" i="1"/>
  <c r="CJ23" i="1"/>
  <c r="CM29" i="1"/>
  <c r="CM30" i="1"/>
  <c r="CI33" i="1"/>
  <c r="CM37" i="1"/>
  <c r="CJ41" i="1"/>
  <c r="CJ45" i="1"/>
  <c r="CJ49" i="1"/>
  <c r="CM66" i="1"/>
  <c r="CN66" i="1" s="1"/>
  <c r="CM70" i="1"/>
  <c r="CD1" i="1"/>
  <c r="CJ14" i="1"/>
  <c r="CI55" i="1"/>
  <c r="CI59" i="1"/>
  <c r="CP75" i="1"/>
  <c r="CI82" i="1"/>
  <c r="CQ36" i="1"/>
  <c r="CI14" i="1"/>
  <c r="CI16" i="1"/>
  <c r="CQ22" i="1"/>
  <c r="CI23" i="1"/>
  <c r="CI20" i="1"/>
  <c r="CI5" i="1"/>
  <c r="CJ5" i="1" s="1"/>
  <c r="CM14" i="1"/>
  <c r="CM18" i="1"/>
  <c r="CM22" i="1"/>
  <c r="CI45" i="1"/>
  <c r="CM57" i="1"/>
  <c r="CP57" i="1"/>
  <c r="CN39" i="1"/>
  <c r="CI46" i="1"/>
  <c r="CI51" i="1"/>
  <c r="CM15" i="1"/>
  <c r="CM19" i="1"/>
  <c r="CM23" i="1"/>
  <c r="CM28" i="1"/>
  <c r="CJ28" i="1"/>
  <c r="CI41" i="1"/>
  <c r="CI47" i="1"/>
  <c r="CN49" i="1"/>
  <c r="CE13" i="1"/>
  <c r="CP14" i="1"/>
  <c r="CI9" i="1"/>
  <c r="CJ9" i="1" s="1"/>
  <c r="CM16" i="1"/>
  <c r="CM20" i="1"/>
  <c r="CM24" i="1"/>
  <c r="CI29" i="1"/>
  <c r="CN51" i="1"/>
  <c r="CI26" i="1"/>
  <c r="CI34" i="1"/>
  <c r="CI38" i="1"/>
  <c r="CI62" i="1"/>
  <c r="CM17" i="1"/>
  <c r="CM21" i="1"/>
  <c r="CI39" i="1"/>
  <c r="CI49" i="1"/>
  <c r="CM61" i="1"/>
  <c r="CP61" i="1"/>
  <c r="CN26" i="1"/>
  <c r="CQ30" i="1"/>
  <c r="CI58" i="1"/>
  <c r="CP29" i="1"/>
  <c r="CP33" i="1"/>
  <c r="CJ35" i="1"/>
  <c r="CP37" i="1"/>
  <c r="CJ39" i="1"/>
  <c r="CP41" i="1"/>
  <c r="CJ43" i="1"/>
  <c r="CP45" i="1"/>
  <c r="CJ47" i="1"/>
  <c r="CJ51" i="1"/>
  <c r="CI64" i="1"/>
  <c r="CI67" i="1"/>
  <c r="CP38" i="1"/>
  <c r="CP42" i="1"/>
  <c r="CP46" i="1"/>
  <c r="CP50" i="1"/>
  <c r="CM52" i="1"/>
  <c r="CM32" i="1"/>
  <c r="CM36" i="1"/>
  <c r="CM40" i="1"/>
  <c r="CM44" i="1"/>
  <c r="CM48" i="1"/>
  <c r="CI53" i="1"/>
  <c r="CJ56" i="1"/>
  <c r="CJ60" i="1"/>
  <c r="CM53" i="1"/>
  <c r="CP53" i="1"/>
  <c r="CI63" i="1"/>
  <c r="CP65" i="1"/>
  <c r="CM74" i="1"/>
  <c r="CJ74" i="1"/>
  <c r="CM78" i="1"/>
  <c r="CJ78" i="1"/>
  <c r="CI95" i="1"/>
  <c r="CM55" i="1"/>
  <c r="CM59" i="1"/>
  <c r="CM63" i="1"/>
  <c r="CM67" i="1"/>
  <c r="CN69" i="1"/>
  <c r="CM83" i="1"/>
  <c r="CJ86" i="1"/>
  <c r="CM87" i="1"/>
  <c r="CJ64" i="1"/>
  <c r="CM68" i="1"/>
  <c r="CM71" i="1"/>
  <c r="CJ87" i="1"/>
  <c r="CM88" i="1"/>
  <c r="CP88" i="1"/>
  <c r="CM76" i="1"/>
  <c r="CP76" i="1"/>
  <c r="CM80" i="1"/>
  <c r="CP80" i="1"/>
  <c r="CM84" i="1"/>
  <c r="CP84" i="1"/>
  <c r="CJ90" i="1"/>
  <c r="CM91" i="1"/>
  <c r="CM65" i="1"/>
  <c r="CJ91" i="1"/>
  <c r="CN70" i="1"/>
  <c r="CN75" i="1"/>
  <c r="CJ75" i="1"/>
  <c r="CN79" i="1"/>
  <c r="CJ79" i="1"/>
  <c r="CJ83" i="1"/>
  <c r="CM92" i="1"/>
  <c r="CP92" i="1"/>
  <c r="CI69" i="1"/>
  <c r="CM82" i="1"/>
  <c r="CM86" i="1"/>
  <c r="CM90" i="1"/>
  <c r="O35" i="11"/>
  <c r="N35" i="11"/>
  <c r="CN46" i="1" l="1"/>
  <c r="CN27" i="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R1" i="9"/>
  <c r="AE35" i="11"/>
  <c r="AD35" i="11"/>
  <c r="AB35" i="11"/>
  <c r="AA35" i="11"/>
  <c r="Y35" i="11"/>
  <c r="B3" i="11"/>
  <c r="B1" i="11"/>
  <c r="B2" i="11" l="1"/>
  <c r="C2" i="14"/>
  <c r="AG67" i="9"/>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O35" i="9"/>
  <c r="O39" i="9"/>
  <c r="O61" i="9"/>
  <c r="O70" i="9"/>
  <c r="H67" i="10"/>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65" i="9"/>
  <c r="R65" i="9" s="1"/>
  <c r="T65" i="9" s="1"/>
  <c r="V65" i="9" s="1"/>
  <c r="Q73" i="9"/>
  <c r="R73" i="9" s="1"/>
  <c r="T73" i="9" s="1"/>
  <c r="K2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N146" i="5" l="1"/>
  <c r="O146" i="5" s="1"/>
  <c r="P146" i="5" s="1"/>
  <c r="Q18" i="5"/>
  <c r="M18" i="5" s="1"/>
  <c r="O18" i="5" s="1"/>
  <c r="D21" i="5"/>
  <c r="J21" i="5" s="1"/>
  <c r="CO104" i="1" s="1"/>
  <c r="Q39" i="5"/>
  <c r="M39" i="5" s="1"/>
  <c r="O39" i="5" s="1"/>
  <c r="D38" i="5"/>
  <c r="J38" i="5" s="1"/>
  <c r="CO121" i="1" s="1"/>
  <c r="Q30" i="5"/>
  <c r="M30" i="5" s="1"/>
  <c r="O30" i="5" s="1"/>
  <c r="N167" i="5"/>
  <c r="O167" i="5" s="1"/>
  <c r="P167" i="5" s="1"/>
  <c r="D16" i="5"/>
  <c r="J16" i="5" s="1"/>
  <c r="CO99" i="1" s="1"/>
  <c r="CQ99" i="1" s="1"/>
  <c r="CR99" i="1" s="1"/>
  <c r="D31" i="5"/>
  <c r="J31" i="5" s="1"/>
  <c r="CO114" i="1" s="1"/>
  <c r="CP114" i="1" s="1"/>
  <c r="Q23" i="5"/>
  <c r="M23" i="5" s="1"/>
  <c r="O23" i="5" s="1"/>
  <c r="Q14" i="5"/>
  <c r="M14" i="5" s="1"/>
  <c r="O14" i="5" s="1"/>
  <c r="D23" i="5"/>
  <c r="J23" i="5" s="1"/>
  <c r="CO106" i="1" s="1"/>
  <c r="Q35" i="5"/>
  <c r="M35" i="5" s="1"/>
  <c r="O35" i="5" s="1"/>
  <c r="U77" i="19"/>
  <c r="U77" i="18"/>
  <c r="U52" i="19"/>
  <c r="U52" i="18"/>
  <c r="K37" i="5"/>
  <c r="U65" i="19"/>
  <c r="U65" i="18"/>
  <c r="U48" i="19"/>
  <c r="U48" i="18"/>
  <c r="U52" i="13"/>
  <c r="U52" i="15"/>
  <c r="U52" i="16"/>
  <c r="U77" i="13"/>
  <c r="U77" i="16"/>
  <c r="U77" i="15"/>
  <c r="U65" i="13"/>
  <c r="U65" i="15"/>
  <c r="U65" i="16"/>
  <c r="U48" i="13"/>
  <c r="U48" i="15"/>
  <c r="U48" i="16"/>
  <c r="Q4" i="9"/>
  <c r="R4" i="9" s="1"/>
  <c r="T4" i="9" s="1"/>
  <c r="AL52" i="13"/>
  <c r="AL65" i="13"/>
  <c r="AL48" i="13"/>
  <c r="AL14" i="13"/>
  <c r="AL77" i="13"/>
  <c r="AL30" i="13"/>
  <c r="O80" i="9"/>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E14" i="19" l="1"/>
  <c r="AD14" i="19"/>
  <c r="AD52" i="19"/>
  <c r="AE52" i="19"/>
  <c r="AD30" i="18"/>
  <c r="AE30" i="18"/>
  <c r="AD48" i="19"/>
  <c r="AE48" i="19"/>
  <c r="AE77" i="19"/>
  <c r="AD77" i="19"/>
  <c r="AD30" i="19"/>
  <c r="AE30" i="19"/>
  <c r="AD14" i="18"/>
  <c r="AE14" i="18"/>
  <c r="W99" i="1"/>
  <c r="CP99" i="1"/>
  <c r="BF99" i="1"/>
  <c r="I16" i="5"/>
  <c r="K16" i="5"/>
  <c r="K31" i="5"/>
  <c r="CQ114" i="1"/>
  <c r="CR114" i="1" s="1"/>
  <c r="CT114" i="1" s="1"/>
  <c r="CY114" i="1" s="1"/>
  <c r="AC65" i="19"/>
  <c r="I31" i="5"/>
  <c r="W114" i="1"/>
  <c r="X114" i="1" s="1"/>
  <c r="BF114" i="1"/>
  <c r="BG114" i="1" s="1"/>
  <c r="U23" i="19"/>
  <c r="U23" i="18"/>
  <c r="AI65" i="19"/>
  <c r="U79" i="19"/>
  <c r="U79" i="18"/>
  <c r="U82" i="19"/>
  <c r="U82" i="18"/>
  <c r="U68" i="19"/>
  <c r="U68" i="18"/>
  <c r="U41" i="19"/>
  <c r="U41" i="18"/>
  <c r="U50" i="19"/>
  <c r="U50" i="18"/>
  <c r="U40" i="19"/>
  <c r="U40" i="18"/>
  <c r="U25" i="19"/>
  <c r="U25" i="18"/>
  <c r="U60" i="19"/>
  <c r="U60" i="18"/>
  <c r="U81" i="19"/>
  <c r="U81" i="18"/>
  <c r="U20" i="19"/>
  <c r="U20" i="18"/>
  <c r="U85" i="19"/>
  <c r="U85" i="18"/>
  <c r="U43" i="19"/>
  <c r="U43" i="18"/>
  <c r="U69" i="19"/>
  <c r="U69" i="18"/>
  <c r="U34" i="19"/>
  <c r="U34" i="18"/>
  <c r="AF48" i="19"/>
  <c r="AC48" i="19"/>
  <c r="AA48" i="19"/>
  <c r="Z48" i="19"/>
  <c r="AB48" i="19"/>
  <c r="AJ48" i="19"/>
  <c r="AG48" i="19"/>
  <c r="Y48" i="19"/>
  <c r="AH48" i="19"/>
  <c r="AL48" i="19"/>
  <c r="AI48" i="19"/>
  <c r="AK48" i="19"/>
  <c r="AF52" i="19"/>
  <c r="AB52" i="19"/>
  <c r="AA52" i="19"/>
  <c r="Z52" i="19"/>
  <c r="AG52" i="19"/>
  <c r="Y52" i="19"/>
  <c r="AJ52" i="19"/>
  <c r="AC52" i="19"/>
  <c r="AH52" i="19"/>
  <c r="AI52" i="19"/>
  <c r="AL52" i="19"/>
  <c r="AK52" i="19"/>
  <c r="U83" i="19"/>
  <c r="U83" i="18"/>
  <c r="U19" i="19"/>
  <c r="U19" i="18"/>
  <c r="U54" i="19"/>
  <c r="U54" i="18"/>
  <c r="U21" i="19"/>
  <c r="U21" i="18"/>
  <c r="U26" i="19"/>
  <c r="U26" i="18"/>
  <c r="U46" i="19"/>
  <c r="U46" i="18"/>
  <c r="U24" i="19"/>
  <c r="U24" i="18"/>
  <c r="U71" i="19"/>
  <c r="U71" i="18"/>
  <c r="U49" i="19"/>
  <c r="U49" i="18"/>
  <c r="U44" i="19"/>
  <c r="U44" i="18"/>
  <c r="U37" i="19"/>
  <c r="U37" i="18"/>
  <c r="AL77" i="19"/>
  <c r="AG77" i="19"/>
  <c r="Y77" i="19"/>
  <c r="AF77" i="19"/>
  <c r="AB77" i="19"/>
  <c r="AC77" i="19"/>
  <c r="AA77" i="19"/>
  <c r="AJ77" i="19"/>
  <c r="Z77" i="19"/>
  <c r="AH77" i="19"/>
  <c r="AI77" i="19"/>
  <c r="AK77" i="19"/>
  <c r="U88" i="19"/>
  <c r="U88" i="18"/>
  <c r="U66" i="19"/>
  <c r="U66" i="18"/>
  <c r="U17" i="19"/>
  <c r="U17" i="18"/>
  <c r="U63" i="19"/>
  <c r="U63" i="18"/>
  <c r="U87" i="19"/>
  <c r="U87" i="18"/>
  <c r="U15" i="19"/>
  <c r="U15" i="18"/>
  <c r="AH30" i="19"/>
  <c r="Y30" i="19"/>
  <c r="AA30" i="19"/>
  <c r="AL30" i="19"/>
  <c r="AB30" i="19"/>
  <c r="AI30" i="19"/>
  <c r="AC30" i="19"/>
  <c r="AG30" i="19"/>
  <c r="AF30" i="19"/>
  <c r="Z30" i="19"/>
  <c r="AJ30" i="19"/>
  <c r="AK30" i="19"/>
  <c r="Y14" i="18"/>
  <c r="AG14" i="18"/>
  <c r="AL14" i="18"/>
  <c r="AB14" i="18"/>
  <c r="Z14" i="18"/>
  <c r="AH14" i="18"/>
  <c r="AF14" i="18"/>
  <c r="AC14" i="18"/>
  <c r="AA14" i="18"/>
  <c r="AK14" i="18"/>
  <c r="AJ14" i="18"/>
  <c r="AI14" i="18"/>
  <c r="U75" i="19"/>
  <c r="U75" i="18"/>
  <c r="U55" i="19"/>
  <c r="U55" i="18"/>
  <c r="U32" i="19"/>
  <c r="U32" i="18"/>
  <c r="U16" i="19"/>
  <c r="U16" i="18"/>
  <c r="U61" i="19"/>
  <c r="U61" i="18"/>
  <c r="U74" i="19"/>
  <c r="U74" i="18"/>
  <c r="U73" i="19"/>
  <c r="U73" i="18"/>
  <c r="Y14" i="19"/>
  <c r="Z14" i="19"/>
  <c r="AC14" i="19"/>
  <c r="AF14" i="19"/>
  <c r="AA14" i="19"/>
  <c r="AB14" i="19"/>
  <c r="AG14" i="19"/>
  <c r="AL14" i="19"/>
  <c r="AH14" i="19"/>
  <c r="AI14" i="19"/>
  <c r="AJ14" i="19"/>
  <c r="AK14" i="19"/>
  <c r="U33" i="19"/>
  <c r="U33" i="18"/>
  <c r="U45" i="19"/>
  <c r="U45" i="18"/>
  <c r="U84" i="19"/>
  <c r="U84" i="18"/>
  <c r="AA30" i="18"/>
  <c r="Y30" i="18"/>
  <c r="AI30" i="18"/>
  <c r="AG30" i="18"/>
  <c r="AF30" i="18"/>
  <c r="AB30" i="18"/>
  <c r="Z30" i="18"/>
  <c r="AC30" i="18"/>
  <c r="AL30" i="18"/>
  <c r="AJ30" i="18"/>
  <c r="AH30" i="18"/>
  <c r="AK30" i="18"/>
  <c r="U51" i="19"/>
  <c r="U51" i="18"/>
  <c r="U53" i="19"/>
  <c r="U53" i="18"/>
  <c r="U90" i="19"/>
  <c r="U90" i="18"/>
  <c r="U86" i="19"/>
  <c r="U86" i="18"/>
  <c r="U56" i="19"/>
  <c r="U56" i="18"/>
  <c r="U64" i="19"/>
  <c r="U64" i="18"/>
  <c r="U80" i="19"/>
  <c r="U80" i="18"/>
  <c r="U18" i="19"/>
  <c r="U18" i="18"/>
  <c r="U47" i="19"/>
  <c r="U47" i="18"/>
  <c r="U59" i="19"/>
  <c r="U59" i="18"/>
  <c r="U31" i="19"/>
  <c r="U31" i="18"/>
  <c r="U42" i="19"/>
  <c r="U42" i="18"/>
  <c r="U63" i="13"/>
  <c r="U63" i="16"/>
  <c r="U63" i="15"/>
  <c r="U15" i="13"/>
  <c r="U15" i="15"/>
  <c r="U15" i="16"/>
  <c r="U61" i="13"/>
  <c r="U61" i="16"/>
  <c r="U61" i="15"/>
  <c r="U74" i="13"/>
  <c r="U74" i="16"/>
  <c r="U74" i="15"/>
  <c r="U73" i="15"/>
  <c r="U73" i="16"/>
  <c r="U53" i="13"/>
  <c r="U53" i="16"/>
  <c r="U53" i="15"/>
  <c r="AI30" i="16"/>
  <c r="AL30" i="16"/>
  <c r="AB30" i="16"/>
  <c r="AF30" i="16"/>
  <c r="AG30" i="16"/>
  <c r="AK30" i="16"/>
  <c r="AC30" i="16"/>
  <c r="AA30" i="16"/>
  <c r="AJ30" i="16"/>
  <c r="Y30" i="16"/>
  <c r="Z30" i="16"/>
  <c r="AH30" i="16"/>
  <c r="U90" i="13"/>
  <c r="U90" i="15"/>
  <c r="U90" i="16"/>
  <c r="U86" i="13"/>
  <c r="U86" i="15"/>
  <c r="U86" i="16"/>
  <c r="U56" i="13"/>
  <c r="U56" i="16"/>
  <c r="U56" i="15"/>
  <c r="U64" i="13"/>
  <c r="U64" i="15"/>
  <c r="U64" i="16"/>
  <c r="U80" i="13"/>
  <c r="U80" i="15"/>
  <c r="U80" i="16"/>
  <c r="U18" i="13"/>
  <c r="U18" i="15"/>
  <c r="U18" i="16"/>
  <c r="U47" i="13"/>
  <c r="U47" i="16"/>
  <c r="U47" i="15"/>
  <c r="AF47" i="15" s="1"/>
  <c r="U59" i="13"/>
  <c r="U59" i="15"/>
  <c r="U59" i="16"/>
  <c r="U31" i="13"/>
  <c r="U31" i="16"/>
  <c r="U31" i="15"/>
  <c r="U42" i="13"/>
  <c r="U42" i="16"/>
  <c r="U42" i="15"/>
  <c r="AA14" i="16"/>
  <c r="AI14" i="16"/>
  <c r="Y14" i="16"/>
  <c r="AC14" i="16"/>
  <c r="AF14" i="16"/>
  <c r="AL14" i="16"/>
  <c r="Z14" i="16"/>
  <c r="AH14" i="16"/>
  <c r="AG14" i="16"/>
  <c r="AB14" i="16"/>
  <c r="AK14" i="16"/>
  <c r="AJ14" i="16"/>
  <c r="U87" i="13"/>
  <c r="U87" i="16"/>
  <c r="U87" i="15"/>
  <c r="U33" i="13"/>
  <c r="U33" i="16"/>
  <c r="U33" i="15"/>
  <c r="U23" i="16"/>
  <c r="U23" i="15"/>
  <c r="U82" i="13"/>
  <c r="U82" i="16"/>
  <c r="U82" i="15"/>
  <c r="U68" i="13"/>
  <c r="U68" i="16"/>
  <c r="U68" i="15"/>
  <c r="U41" i="13"/>
  <c r="U41" i="15"/>
  <c r="U41" i="16"/>
  <c r="U50" i="13"/>
  <c r="U50" i="15"/>
  <c r="U50" i="16"/>
  <c r="U40" i="13"/>
  <c r="U40" i="15"/>
  <c r="U40" i="16"/>
  <c r="U75" i="13"/>
  <c r="U75" i="15"/>
  <c r="U75" i="16"/>
  <c r="U55" i="13"/>
  <c r="U55" i="16"/>
  <c r="U55" i="15"/>
  <c r="U81" i="13"/>
  <c r="U81" i="16"/>
  <c r="U81" i="15"/>
  <c r="U79" i="13"/>
  <c r="U79" i="15"/>
  <c r="U79" i="16"/>
  <c r="U20" i="13"/>
  <c r="U20" i="15"/>
  <c r="U20" i="16"/>
  <c r="U85" i="13"/>
  <c r="U85" i="15"/>
  <c r="U85" i="16"/>
  <c r="U43" i="13"/>
  <c r="U43" i="15"/>
  <c r="U43" i="16"/>
  <c r="U69" i="15"/>
  <c r="U69" i="16"/>
  <c r="U34" i="13"/>
  <c r="U34" i="16"/>
  <c r="U34" i="15"/>
  <c r="U25" i="13"/>
  <c r="U25" i="15"/>
  <c r="U25" i="16"/>
  <c r="U88" i="13"/>
  <c r="U88" i="15"/>
  <c r="U88" i="16"/>
  <c r="U60" i="13"/>
  <c r="U60" i="16"/>
  <c r="U60" i="15"/>
  <c r="U45" i="13"/>
  <c r="U45" i="16"/>
  <c r="U45" i="15"/>
  <c r="AF45" i="15" s="1"/>
  <c r="U19" i="13"/>
  <c r="U19" i="16"/>
  <c r="U19" i="15"/>
  <c r="U66" i="13"/>
  <c r="U66" i="16"/>
  <c r="U66" i="15"/>
  <c r="U84" i="13"/>
  <c r="U84" i="15"/>
  <c r="U84" i="16"/>
  <c r="U54" i="13"/>
  <c r="U54" i="15"/>
  <c r="AF54" i="15" s="1"/>
  <c r="U54" i="16"/>
  <c r="U17" i="13"/>
  <c r="U17" i="16"/>
  <c r="U17" i="15"/>
  <c r="U21" i="13"/>
  <c r="U21" i="16"/>
  <c r="U21" i="15"/>
  <c r="U16" i="13"/>
  <c r="U16" i="16"/>
  <c r="U16" i="15"/>
  <c r="U83" i="13"/>
  <c r="U83" i="15"/>
  <c r="U83" i="16"/>
  <c r="U51" i="13"/>
  <c r="U51" i="16"/>
  <c r="U51" i="15"/>
  <c r="AF51" i="15" s="1"/>
  <c r="U32" i="13"/>
  <c r="U32" i="16"/>
  <c r="U32" i="15"/>
  <c r="U26" i="13"/>
  <c r="U26" i="16"/>
  <c r="U26" i="15"/>
  <c r="U46" i="13"/>
  <c r="U46" i="16"/>
  <c r="U46" i="15"/>
  <c r="AF46" i="15" s="1"/>
  <c r="U24" i="13"/>
  <c r="U24" i="16"/>
  <c r="U24" i="15"/>
  <c r="U71" i="13"/>
  <c r="U71" i="16"/>
  <c r="U71" i="15"/>
  <c r="U49" i="13"/>
  <c r="U49" i="16"/>
  <c r="U49" i="15"/>
  <c r="AF49" i="15" s="1"/>
  <c r="U44" i="16"/>
  <c r="U44" i="15"/>
  <c r="U37" i="13"/>
  <c r="U37" i="16"/>
  <c r="U37" i="15"/>
  <c r="AF30" i="13"/>
  <c r="AG30" i="13"/>
  <c r="AB30" i="13"/>
  <c r="AF77" i="13"/>
  <c r="AG77" i="13"/>
  <c r="AB77" i="13"/>
  <c r="Y14" i="13"/>
  <c r="AF14" i="13"/>
  <c r="AG14" i="13"/>
  <c r="Z14" i="13"/>
  <c r="AB14" i="13"/>
  <c r="AF48" i="13"/>
  <c r="AG48" i="13"/>
  <c r="AB48" i="13"/>
  <c r="AB65" i="13"/>
  <c r="AF65" i="13"/>
  <c r="AG65" i="13"/>
  <c r="AF52" i="13"/>
  <c r="AG52" i="13"/>
  <c r="AB52" i="13"/>
  <c r="AL47" i="13"/>
  <c r="AL55" i="13"/>
  <c r="AL74" i="13"/>
  <c r="AJ14" i="13"/>
  <c r="AC14" i="13"/>
  <c r="AH14" i="13"/>
  <c r="AK14" i="13"/>
  <c r="AI14" i="13"/>
  <c r="AL82" i="13"/>
  <c r="AL68" i="13"/>
  <c r="AL41" i="13"/>
  <c r="AL50" i="13"/>
  <c r="AL40" i="13"/>
  <c r="I26" i="5"/>
  <c r="AL31" i="13"/>
  <c r="AL42" i="13"/>
  <c r="AL80" i="13"/>
  <c r="AL33" i="13"/>
  <c r="AL79" i="13"/>
  <c r="AL89" i="13"/>
  <c r="K26" i="5"/>
  <c r="AL88" i="13"/>
  <c r="CO23" i="1"/>
  <c r="CQ23" i="1" s="1"/>
  <c r="CS23" i="1" s="1"/>
  <c r="U23" i="13"/>
  <c r="AL60" i="13"/>
  <c r="AL81" i="13"/>
  <c r="AI48" i="13"/>
  <c r="Z48" i="13"/>
  <c r="AJ48" i="13"/>
  <c r="AH48" i="13"/>
  <c r="AC48" i="13"/>
  <c r="Y48" i="13"/>
  <c r="AK48" i="13"/>
  <c r="AL90" i="13"/>
  <c r="AL59" i="13"/>
  <c r="AL20" i="13"/>
  <c r="AL45" i="13"/>
  <c r="AL19" i="13"/>
  <c r="AL66" i="13"/>
  <c r="AL84" i="13"/>
  <c r="AL54" i="13"/>
  <c r="AL64" i="13"/>
  <c r="AL15" i="13"/>
  <c r="AL75" i="13"/>
  <c r="AL51" i="13"/>
  <c r="AL46" i="13"/>
  <c r="AL71" i="13"/>
  <c r="AL85" i="13"/>
  <c r="AL43" i="13"/>
  <c r="AL29" i="13"/>
  <c r="CO69" i="1"/>
  <c r="CQ69" i="1" s="1"/>
  <c r="CS69" i="1" s="1"/>
  <c r="U69" i="13"/>
  <c r="AL36" i="13"/>
  <c r="AL34" i="13"/>
  <c r="Y30" i="13"/>
  <c r="AC30" i="13"/>
  <c r="AI30" i="13"/>
  <c r="Z30" i="13"/>
  <c r="AJ30" i="13"/>
  <c r="AH30" i="13"/>
  <c r="AK30" i="13"/>
  <c r="AI65" i="13"/>
  <c r="Z65" i="13"/>
  <c r="AJ65" i="13"/>
  <c r="AC65" i="13"/>
  <c r="AH65" i="13"/>
  <c r="Y65" i="13"/>
  <c r="AK65" i="13"/>
  <c r="AL86" i="13"/>
  <c r="AL18" i="13"/>
  <c r="AL83" i="13"/>
  <c r="AL26" i="13"/>
  <c r="AL63" i="13"/>
  <c r="AL16" i="13"/>
  <c r="AL53" i="13"/>
  <c r="AL6" i="13" s="1"/>
  <c r="AL87" i="13"/>
  <c r="AL17" i="13"/>
  <c r="AL21" i="13"/>
  <c r="AL39" i="13"/>
  <c r="AL56" i="13"/>
  <c r="AL25" i="13"/>
  <c r="CO73" i="1"/>
  <c r="CQ73" i="1" s="1"/>
  <c r="CS73" i="1" s="1"/>
  <c r="U73" i="13"/>
  <c r="AL32" i="13"/>
  <c r="AL24" i="13"/>
  <c r="AL61" i="13"/>
  <c r="AL49" i="13"/>
  <c r="CO44" i="1"/>
  <c r="CR44" i="1" s="1"/>
  <c r="U44" i="13"/>
  <c r="AL37" i="13"/>
  <c r="AC77" i="13"/>
  <c r="Y77" i="13"/>
  <c r="AJ77" i="13"/>
  <c r="Z77" i="13"/>
  <c r="AH77" i="13"/>
  <c r="AI77" i="13"/>
  <c r="AK77" i="13"/>
  <c r="AI52" i="13"/>
  <c r="AH52" i="13"/>
  <c r="AC52" i="13"/>
  <c r="Y52" i="13"/>
  <c r="AK52" i="13"/>
  <c r="Z52" i="13"/>
  <c r="AJ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BF16" i="1"/>
  <c r="BH16" i="1" s="1"/>
  <c r="BJ16" i="1" s="1"/>
  <c r="CO16" i="1"/>
  <c r="CQ16" i="1" s="1"/>
  <c r="CS16" i="1" s="1"/>
  <c r="BF53" i="1"/>
  <c r="BI53" i="1" s="1"/>
  <c r="CO53" i="1"/>
  <c r="BF17" i="1"/>
  <c r="BH17" i="1" s="1"/>
  <c r="BJ17" i="1" s="1"/>
  <c r="CO17" i="1"/>
  <c r="BF61" i="1"/>
  <c r="BH61" i="1" s="1"/>
  <c r="BJ61" i="1" s="1"/>
  <c r="CO61" i="1"/>
  <c r="BF49" i="1"/>
  <c r="BI49" i="1" s="1"/>
  <c r="CO49"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BH120" i="1"/>
  <c r="BI120" i="1" s="1"/>
  <c r="BG120" i="1"/>
  <c r="BH118" i="1"/>
  <c r="BI118" i="1" s="1"/>
  <c r="BG118" i="1"/>
  <c r="Y110" i="1"/>
  <c r="X110" i="1"/>
  <c r="X117" i="1"/>
  <c r="Y117" i="1"/>
  <c r="BG104" i="1"/>
  <c r="BH104" i="1"/>
  <c r="BI104" i="1" s="1"/>
  <c r="K39" i="5"/>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BG99" i="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Y16" i="1" s="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U37" i="9"/>
  <c r="S76" i="9"/>
  <c r="U76" i="9"/>
  <c r="U49" i="9"/>
  <c r="R27" i="9"/>
  <c r="W27"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Z65" i="19" l="1"/>
  <c r="AD39" i="19"/>
  <c r="AE39" i="19"/>
  <c r="AE65" i="19"/>
  <c r="AD65" i="19"/>
  <c r="AD48" i="18"/>
  <c r="AE48" i="18"/>
  <c r="AD89" i="18"/>
  <c r="AE89" i="18"/>
  <c r="AD65" i="18"/>
  <c r="AE65" i="18"/>
  <c r="AD34" i="19"/>
  <c r="AE34" i="19"/>
  <c r="AD29" i="18"/>
  <c r="AE29" i="18"/>
  <c r="AE29" i="19"/>
  <c r="AD29" i="19"/>
  <c r="AE89" i="19"/>
  <c r="AD89" i="19"/>
  <c r="AD77" i="18"/>
  <c r="AE77" i="18"/>
  <c r="AE39" i="18"/>
  <c r="AD39" i="18"/>
  <c r="AD36" i="18"/>
  <c r="AE36" i="18"/>
  <c r="AD16" i="19"/>
  <c r="AE16" i="19"/>
  <c r="AD36" i="19"/>
  <c r="AE36" i="19"/>
  <c r="AD52" i="18"/>
  <c r="AE52" i="18"/>
  <c r="AK65" i="19"/>
  <c r="AJ65" i="19"/>
  <c r="CX114" i="1"/>
  <c r="Y65" i="19"/>
  <c r="Y114" i="1"/>
  <c r="AB65" i="19"/>
  <c r="CQ44" i="1"/>
  <c r="CS44" i="1" s="1"/>
  <c r="AA65" i="19"/>
  <c r="CR23" i="1"/>
  <c r="CX23" i="1" s="1"/>
  <c r="AH65" i="19"/>
  <c r="AL65" i="19"/>
  <c r="AG65" i="19"/>
  <c r="CR69" i="1"/>
  <c r="CT69" i="1" s="1"/>
  <c r="AF65" i="19"/>
  <c r="BH114" i="1"/>
  <c r="BI114" i="1" s="1"/>
  <c r="BO114" i="1" s="1"/>
  <c r="AB34" i="19"/>
  <c r="AG34" i="19"/>
  <c r="AK34" i="19"/>
  <c r="AC34" i="19"/>
  <c r="AH34" i="19"/>
  <c r="Z34" i="19"/>
  <c r="AI34" i="19"/>
  <c r="AF34" i="19"/>
  <c r="AA34" i="19"/>
  <c r="Y34" i="19"/>
  <c r="AL34" i="19"/>
  <c r="AJ34" i="19"/>
  <c r="Y16" i="19"/>
  <c r="AJ16" i="19"/>
  <c r="AB16" i="19"/>
  <c r="AI16" i="19"/>
  <c r="AL16" i="19"/>
  <c r="Z16" i="19"/>
  <c r="AC16" i="19"/>
  <c r="AF16" i="19"/>
  <c r="AG16" i="19"/>
  <c r="AA16" i="19"/>
  <c r="AH16" i="19"/>
  <c r="AK16" i="19"/>
  <c r="Y39" i="18"/>
  <c r="AI39" i="18"/>
  <c r="AB39" i="18"/>
  <c r="AF39" i="18"/>
  <c r="AC39" i="18"/>
  <c r="AA39" i="18"/>
  <c r="AG39" i="18"/>
  <c r="Z39" i="18"/>
  <c r="AJ39" i="18"/>
  <c r="AL39" i="18"/>
  <c r="AH39" i="18"/>
  <c r="AK39" i="18"/>
  <c r="U57" i="19"/>
  <c r="U57" i="18"/>
  <c r="AA77" i="18"/>
  <c r="AB77" i="18"/>
  <c r="AC77" i="18"/>
  <c r="AF77" i="18"/>
  <c r="AG77" i="18"/>
  <c r="Z77" i="18"/>
  <c r="Y77" i="18"/>
  <c r="AJ77" i="18"/>
  <c r="AL77" i="18"/>
  <c r="AI77" i="18"/>
  <c r="AH77" i="18"/>
  <c r="AK77" i="18"/>
  <c r="AA29" i="18"/>
  <c r="Y29" i="18"/>
  <c r="AC29" i="18"/>
  <c r="Z29" i="18"/>
  <c r="AH29" i="18"/>
  <c r="AG29" i="18"/>
  <c r="AF29" i="18"/>
  <c r="AB29" i="18"/>
  <c r="AL29" i="18"/>
  <c r="AJ29" i="18"/>
  <c r="AI29" i="18"/>
  <c r="AK29" i="18"/>
  <c r="AB89" i="18"/>
  <c r="AG89" i="18"/>
  <c r="Z89" i="18"/>
  <c r="Y89" i="18"/>
  <c r="AI89" i="18"/>
  <c r="AF89" i="18"/>
  <c r="AH89" i="18"/>
  <c r="AL89" i="18"/>
  <c r="AJ89" i="18"/>
  <c r="AC89" i="18"/>
  <c r="AA89" i="18"/>
  <c r="AK89" i="18"/>
  <c r="Y48" i="18"/>
  <c r="Z48" i="18"/>
  <c r="AC48" i="18"/>
  <c r="AA48" i="18"/>
  <c r="AF48" i="18"/>
  <c r="AB48" i="18"/>
  <c r="AG48" i="18"/>
  <c r="AJ48" i="18"/>
  <c r="AI48" i="18"/>
  <c r="AH48" i="18"/>
  <c r="AL48" i="18"/>
  <c r="AK48" i="18"/>
  <c r="AB39" i="19"/>
  <c r="AJ39" i="19"/>
  <c r="AL39" i="19"/>
  <c r="AA39" i="19"/>
  <c r="Z39" i="19"/>
  <c r="AK39" i="19"/>
  <c r="AF39" i="19"/>
  <c r="Y39" i="19"/>
  <c r="AG39" i="19"/>
  <c r="AI39" i="19"/>
  <c r="AH39" i="19"/>
  <c r="AC39" i="19"/>
  <c r="AB29" i="19"/>
  <c r="AG29" i="19"/>
  <c r="AF29" i="19"/>
  <c r="AI29" i="19"/>
  <c r="AC29" i="19"/>
  <c r="AL29" i="19"/>
  <c r="AK29" i="19"/>
  <c r="Y29" i="19"/>
  <c r="AA29" i="19"/>
  <c r="Z29" i="19"/>
  <c r="AJ29" i="19"/>
  <c r="AH29" i="19"/>
  <c r="AC89" i="19"/>
  <c r="AJ89" i="19"/>
  <c r="AI89" i="19"/>
  <c r="AB89" i="19"/>
  <c r="AF89" i="19"/>
  <c r="AA89" i="19"/>
  <c r="AG89" i="19"/>
  <c r="Z89" i="19"/>
  <c r="AH89" i="19"/>
  <c r="AL89" i="19"/>
  <c r="Y89" i="19"/>
  <c r="AK89" i="19"/>
  <c r="U72" i="19"/>
  <c r="U72" i="18"/>
  <c r="U92" i="19"/>
  <c r="U92" i="18"/>
  <c r="U91" i="19"/>
  <c r="U91" i="18"/>
  <c r="AI36" i="19"/>
  <c r="AJ36" i="19"/>
  <c r="AC36" i="19"/>
  <c r="Y36" i="19"/>
  <c r="AF36" i="19"/>
  <c r="AG36" i="19"/>
  <c r="AA36" i="19"/>
  <c r="Z36" i="19"/>
  <c r="AH36" i="19"/>
  <c r="AL36" i="19"/>
  <c r="AB36" i="19"/>
  <c r="AK36" i="19"/>
  <c r="U67" i="19"/>
  <c r="U67" i="18"/>
  <c r="AF52" i="18"/>
  <c r="AL52" i="18"/>
  <c r="Y52" i="18"/>
  <c r="AG52" i="18"/>
  <c r="AC52" i="18"/>
  <c r="AB52" i="18"/>
  <c r="AA52" i="18"/>
  <c r="Z52" i="18"/>
  <c r="AJ52" i="18"/>
  <c r="AH52" i="18"/>
  <c r="AI52" i="18"/>
  <c r="AK52" i="18"/>
  <c r="U58" i="19"/>
  <c r="U58" i="18"/>
  <c r="AF36" i="18"/>
  <c r="Y36" i="18"/>
  <c r="AI36" i="18"/>
  <c r="Z36" i="18"/>
  <c r="AC36" i="18"/>
  <c r="AA36" i="18"/>
  <c r="AB36" i="18"/>
  <c r="AG36" i="18"/>
  <c r="AL36" i="18"/>
  <c r="AH36" i="18"/>
  <c r="AJ36" i="18"/>
  <c r="AK36" i="18"/>
  <c r="AJ65" i="18"/>
  <c r="AG65" i="18"/>
  <c r="AH65" i="18"/>
  <c r="AC65" i="18"/>
  <c r="AA65" i="18"/>
  <c r="AL65" i="18"/>
  <c r="AF65" i="18"/>
  <c r="Y65" i="18"/>
  <c r="AB65" i="18"/>
  <c r="Z65" i="18"/>
  <c r="AI65" i="18"/>
  <c r="AK65" i="18"/>
  <c r="U27" i="19"/>
  <c r="U27" i="18"/>
  <c r="AF89" i="16"/>
  <c r="AC89" i="16"/>
  <c r="AA89" i="16"/>
  <c r="AB89" i="16"/>
  <c r="Z89" i="16"/>
  <c r="Y89" i="16"/>
  <c r="AG89" i="16"/>
  <c r="AI89" i="16"/>
  <c r="AJ89" i="16"/>
  <c r="AL89" i="16"/>
  <c r="AH89" i="16"/>
  <c r="AK89" i="16"/>
  <c r="U27" i="13"/>
  <c r="U27" i="15"/>
  <c r="U27" i="16"/>
  <c r="U67" i="13"/>
  <c r="U67" i="16"/>
  <c r="U67" i="15"/>
  <c r="CO91" i="1"/>
  <c r="CQ91" i="1" s="1"/>
  <c r="CS91" i="1" s="1"/>
  <c r="U91" i="15"/>
  <c r="U91" i="16"/>
  <c r="BF91" i="1"/>
  <c r="BH91" i="1" s="1"/>
  <c r="BJ91" i="1" s="1"/>
  <c r="AC48" i="16"/>
  <c r="AB48" i="16"/>
  <c r="AA48" i="16"/>
  <c r="Z48" i="16"/>
  <c r="Y48" i="16"/>
  <c r="AG48" i="16"/>
  <c r="AF48" i="16"/>
  <c r="AL48" i="16"/>
  <c r="AI48" i="16"/>
  <c r="AH48" i="16"/>
  <c r="AJ48" i="16"/>
  <c r="AK48" i="16"/>
  <c r="Y36" i="16"/>
  <c r="Z36" i="16"/>
  <c r="AG36" i="16"/>
  <c r="AB36" i="16"/>
  <c r="AA36" i="16"/>
  <c r="AF36" i="16"/>
  <c r="AC36" i="16"/>
  <c r="AI36" i="16"/>
  <c r="AL36" i="16"/>
  <c r="AJ36" i="16"/>
  <c r="AH36" i="16"/>
  <c r="AK36" i="16"/>
  <c r="U58" i="16"/>
  <c r="U58" i="15"/>
  <c r="U57" i="13"/>
  <c r="U57" i="15"/>
  <c r="U57" i="16"/>
  <c r="AI65" i="16"/>
  <c r="AJ65" i="16"/>
  <c r="AB65" i="16"/>
  <c r="AG65" i="16"/>
  <c r="AL65" i="16"/>
  <c r="AA65" i="16"/>
  <c r="Z65" i="16"/>
  <c r="AF65" i="16"/>
  <c r="AH65" i="16"/>
  <c r="Y65" i="16"/>
  <c r="AC65" i="16"/>
  <c r="AK65" i="16"/>
  <c r="U72" i="13"/>
  <c r="U72" i="15"/>
  <c r="U72" i="16"/>
  <c r="Y39" i="16"/>
  <c r="AA39" i="16"/>
  <c r="AC39" i="16"/>
  <c r="Z39" i="16"/>
  <c r="AF39" i="16"/>
  <c r="AG39" i="16"/>
  <c r="AB39" i="16"/>
  <c r="AJ39" i="16"/>
  <c r="AL39" i="16"/>
  <c r="AI39" i="16"/>
  <c r="AH39" i="16"/>
  <c r="AK39" i="16"/>
  <c r="AG52" i="16"/>
  <c r="AB52" i="16"/>
  <c r="AH52" i="16"/>
  <c r="AC52" i="16"/>
  <c r="AJ52" i="16"/>
  <c r="AA52" i="16"/>
  <c r="Z52" i="16"/>
  <c r="AI52" i="16"/>
  <c r="Y52" i="16"/>
  <c r="AL52" i="16"/>
  <c r="AF52" i="16"/>
  <c r="AK52" i="16"/>
  <c r="U92" i="13"/>
  <c r="U92" i="16"/>
  <c r="U92" i="15"/>
  <c r="AB29" i="16"/>
  <c r="Z29" i="16"/>
  <c r="AL29" i="16"/>
  <c r="AH29" i="16"/>
  <c r="Y29" i="16"/>
  <c r="AF29" i="16"/>
  <c r="AG29" i="16"/>
  <c r="AC29" i="16"/>
  <c r="AJ29" i="16"/>
  <c r="AA29" i="16"/>
  <c r="AI29" i="16"/>
  <c r="AK29" i="16"/>
  <c r="AA77" i="16"/>
  <c r="AI77" i="16"/>
  <c r="Z77" i="16"/>
  <c r="AB77" i="16"/>
  <c r="AL77" i="16"/>
  <c r="AJ77" i="16"/>
  <c r="Y77" i="16"/>
  <c r="AH77" i="16"/>
  <c r="AF77" i="16"/>
  <c r="AG77" i="16"/>
  <c r="AC77" i="16"/>
  <c r="AK77" i="16"/>
  <c r="AF32" i="13"/>
  <c r="AG32" i="13"/>
  <c r="AB32" i="13"/>
  <c r="AF87" i="13"/>
  <c r="AG87" i="13"/>
  <c r="AB87" i="13"/>
  <c r="AF85" i="13"/>
  <c r="AG85" i="13"/>
  <c r="AB85" i="13"/>
  <c r="AF84" i="13"/>
  <c r="AG84" i="13"/>
  <c r="AB84" i="13"/>
  <c r="AB81" i="13"/>
  <c r="AF81" i="13"/>
  <c r="AG81" i="13"/>
  <c r="AF33" i="13"/>
  <c r="AB33" i="13"/>
  <c r="AG33" i="13"/>
  <c r="AF68" i="13"/>
  <c r="AG68" i="13"/>
  <c r="AB68" i="13"/>
  <c r="AG74" i="13"/>
  <c r="AF74" i="13"/>
  <c r="AB74" i="13"/>
  <c r="AF53" i="13"/>
  <c r="AG53" i="13"/>
  <c r="AB53" i="13"/>
  <c r="AF71" i="13"/>
  <c r="AG71" i="13"/>
  <c r="AB71" i="13"/>
  <c r="AG66" i="13"/>
  <c r="AF66" i="13"/>
  <c r="AB66" i="13"/>
  <c r="AF37" i="13"/>
  <c r="AG37" i="13"/>
  <c r="AB37" i="13"/>
  <c r="AF16" i="13"/>
  <c r="AG16" i="13"/>
  <c r="AB16" i="13"/>
  <c r="AG34" i="13"/>
  <c r="AF34" i="13"/>
  <c r="AB34" i="13"/>
  <c r="AF46" i="13"/>
  <c r="AG46" i="13"/>
  <c r="AB46" i="13"/>
  <c r="AG19" i="13"/>
  <c r="AB19" i="13"/>
  <c r="AF19" i="13"/>
  <c r="AG42" i="13"/>
  <c r="AF42" i="13"/>
  <c r="AB42" i="13"/>
  <c r="AF47" i="13"/>
  <c r="AG47" i="13"/>
  <c r="AB47" i="13"/>
  <c r="AB25" i="13"/>
  <c r="AF25" i="13"/>
  <c r="AG25" i="13"/>
  <c r="AF63" i="13"/>
  <c r="AG63" i="13"/>
  <c r="AB63" i="13"/>
  <c r="AF36" i="13"/>
  <c r="AG36" i="13"/>
  <c r="AB36" i="13"/>
  <c r="AG51" i="13"/>
  <c r="AB51" i="13"/>
  <c r="AF51" i="13"/>
  <c r="AF45" i="13"/>
  <c r="AG45" i="13"/>
  <c r="AB45" i="13"/>
  <c r="AF31" i="13"/>
  <c r="AG31" i="13"/>
  <c r="AB31" i="13"/>
  <c r="AF60" i="13"/>
  <c r="AG60" i="13"/>
  <c r="AB60" i="13"/>
  <c r="AF56" i="13"/>
  <c r="AG56" i="13"/>
  <c r="AB56" i="13"/>
  <c r="AG26" i="13"/>
  <c r="AF26" i="13"/>
  <c r="AB26" i="13"/>
  <c r="AG75" i="13"/>
  <c r="AB75" i="13"/>
  <c r="AF75" i="13"/>
  <c r="AF20" i="13"/>
  <c r="AG20" i="13"/>
  <c r="AB20" i="13"/>
  <c r="AF88" i="13"/>
  <c r="AG88" i="13"/>
  <c r="AB88" i="13"/>
  <c r="AF80" i="13"/>
  <c r="AG80" i="13"/>
  <c r="AB80" i="13"/>
  <c r="AB49" i="13"/>
  <c r="AF49" i="13"/>
  <c r="AG49" i="13"/>
  <c r="AF39" i="13"/>
  <c r="AG39" i="13"/>
  <c r="AB39" i="13"/>
  <c r="AG83" i="13"/>
  <c r="AB83" i="13"/>
  <c r="AF83" i="13"/>
  <c r="AF15" i="13"/>
  <c r="Z15" i="13"/>
  <c r="AG15" i="13"/>
  <c r="AB15" i="13"/>
  <c r="AG59" i="13"/>
  <c r="AB59" i="13"/>
  <c r="AF59" i="13"/>
  <c r="AF40" i="13"/>
  <c r="AG40" i="13"/>
  <c r="AB40" i="13"/>
  <c r="AG82" i="13"/>
  <c r="AF82" i="13"/>
  <c r="AB82" i="13"/>
  <c r="AF61" i="13"/>
  <c r="AG61" i="13"/>
  <c r="AB61" i="13"/>
  <c r="AF21" i="13"/>
  <c r="AG21" i="13"/>
  <c r="AB21" i="13"/>
  <c r="AF18" i="13"/>
  <c r="AG18" i="13"/>
  <c r="AB18" i="13"/>
  <c r="AF29" i="13"/>
  <c r="AG29" i="13"/>
  <c r="AB29" i="13"/>
  <c r="AF64" i="13"/>
  <c r="AG64" i="13"/>
  <c r="AB64" i="13"/>
  <c r="AG90" i="13"/>
  <c r="AF90" i="13"/>
  <c r="AB90" i="13"/>
  <c r="AF89" i="13"/>
  <c r="AB89" i="13"/>
  <c r="AG89" i="13"/>
  <c r="AG50" i="13"/>
  <c r="AF50" i="13"/>
  <c r="AB50" i="13"/>
  <c r="AF55" i="13"/>
  <c r="AG55" i="13"/>
  <c r="AB55" i="13"/>
  <c r="AF24" i="13"/>
  <c r="AG24" i="13"/>
  <c r="AB24" i="13"/>
  <c r="AF17" i="13"/>
  <c r="AG17" i="13"/>
  <c r="AB17" i="13"/>
  <c r="AF86" i="13"/>
  <c r="AG86" i="13"/>
  <c r="AB86" i="13"/>
  <c r="AG43" i="13"/>
  <c r="AB43" i="13"/>
  <c r="AF43" i="13"/>
  <c r="AF54" i="13"/>
  <c r="AG54" i="13"/>
  <c r="AB54" i="13"/>
  <c r="AF79" i="13"/>
  <c r="AG79" i="13"/>
  <c r="AB79" i="13"/>
  <c r="AB41" i="13"/>
  <c r="AF41" i="13"/>
  <c r="AG41" i="13"/>
  <c r="CR73" i="1"/>
  <c r="CY73" i="1" s="1"/>
  <c r="W79" i="9"/>
  <c r="U79" i="9"/>
  <c r="BI61" i="1"/>
  <c r="BM61" i="1" s="1"/>
  <c r="BH54" i="1"/>
  <c r="BJ54" i="1" s="1"/>
  <c r="DD77" i="1"/>
  <c r="BI59" i="1"/>
  <c r="BV59" i="1" s="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BK56" i="1" s="1"/>
  <c r="Y63" i="13"/>
  <c r="AI63" i="13"/>
  <c r="AJ63" i="13"/>
  <c r="Z63" i="13"/>
  <c r="AC63" i="13"/>
  <c r="AH63" i="13"/>
  <c r="AK63" i="13"/>
  <c r="Z29" i="13"/>
  <c r="AJ29" i="13"/>
  <c r="AC29" i="13"/>
  <c r="Y29" i="13"/>
  <c r="AH29" i="13"/>
  <c r="AI29" i="13"/>
  <c r="AK29" i="13"/>
  <c r="AL27" i="13"/>
  <c r="Z79" i="13"/>
  <c r="AJ79" i="13"/>
  <c r="AC79" i="13"/>
  <c r="Y79" i="13"/>
  <c r="AI79" i="13"/>
  <c r="AH79" i="13"/>
  <c r="AK79" i="13"/>
  <c r="CO58" i="1"/>
  <c r="CR58" i="1" s="1"/>
  <c r="U58" i="13"/>
  <c r="BH26" i="1"/>
  <c r="BJ26" i="1" s="1"/>
  <c r="BQ52" i="1"/>
  <c r="AC37" i="13"/>
  <c r="Y37" i="13"/>
  <c r="Z37" i="13"/>
  <c r="AI37" i="13"/>
  <c r="AH37" i="13"/>
  <c r="AJ37" i="13"/>
  <c r="AK37" i="13"/>
  <c r="AI24" i="13"/>
  <c r="AK24" i="13"/>
  <c r="Z24" i="13"/>
  <c r="Y24" i="13"/>
  <c r="AJ24" i="13"/>
  <c r="AH24" i="13"/>
  <c r="AC24" i="13"/>
  <c r="Y56" i="13"/>
  <c r="AJ56" i="13"/>
  <c r="AI56" i="13"/>
  <c r="AC56" i="13"/>
  <c r="Z56" i="13"/>
  <c r="AH56" i="13"/>
  <c r="AK56" i="13"/>
  <c r="AJ87" i="13"/>
  <c r="Y87" i="13"/>
  <c r="AI87" i="13"/>
  <c r="AC87" i="13"/>
  <c r="Z87" i="13"/>
  <c r="AK87" i="13"/>
  <c r="AH87" i="13"/>
  <c r="Z26" i="13"/>
  <c r="AC26" i="13"/>
  <c r="AJ26" i="13"/>
  <c r="Y26" i="13"/>
  <c r="AH26" i="13"/>
  <c r="AI26" i="13"/>
  <c r="AK26" i="13"/>
  <c r="Y34" i="13"/>
  <c r="Z34" i="13"/>
  <c r="AJ34" i="13"/>
  <c r="AC34" i="13"/>
  <c r="AI34" i="13"/>
  <c r="AH34" i="13"/>
  <c r="AK34" i="13"/>
  <c r="AC43" i="13"/>
  <c r="Y43" i="13"/>
  <c r="AJ43" i="13"/>
  <c r="Z43" i="13"/>
  <c r="AI43" i="13"/>
  <c r="AH43" i="13"/>
  <c r="AK43" i="13"/>
  <c r="Z51" i="13"/>
  <c r="Y51" i="13"/>
  <c r="AC51" i="13"/>
  <c r="AJ51" i="13"/>
  <c r="AH51" i="13"/>
  <c r="AI51" i="13"/>
  <c r="AK51" i="13"/>
  <c r="Z54" i="13"/>
  <c r="AJ54" i="13"/>
  <c r="Y54" i="13"/>
  <c r="AI54" i="13"/>
  <c r="AH54" i="13"/>
  <c r="AC54" i="13"/>
  <c r="AK54" i="13"/>
  <c r="AC45" i="13"/>
  <c r="AJ45" i="13"/>
  <c r="Y45" i="13"/>
  <c r="Z45" i="13"/>
  <c r="AH45" i="13"/>
  <c r="AI45" i="13"/>
  <c r="AK45" i="13"/>
  <c r="AC68" i="13"/>
  <c r="AJ68" i="13"/>
  <c r="Z68" i="13"/>
  <c r="Y68" i="13"/>
  <c r="AH68" i="13"/>
  <c r="AI68" i="13"/>
  <c r="AK68" i="13"/>
  <c r="Y25" i="13"/>
  <c r="AC25" i="13"/>
  <c r="AJ25" i="13"/>
  <c r="Z25" i="13"/>
  <c r="AI25" i="13"/>
  <c r="AH25" i="13"/>
  <c r="AK25" i="13"/>
  <c r="Z46" i="13"/>
  <c r="AC46" i="13"/>
  <c r="AJ46" i="13"/>
  <c r="Y46" i="13"/>
  <c r="AH46" i="13"/>
  <c r="AI46" i="13"/>
  <c r="AK46" i="13"/>
  <c r="AC90" i="13"/>
  <c r="Z90" i="13"/>
  <c r="AI90" i="13"/>
  <c r="AJ90" i="13"/>
  <c r="AH90" i="13"/>
  <c r="Y90" i="13"/>
  <c r="AK90" i="13"/>
  <c r="AL57" i="13"/>
  <c r="BI21" i="1"/>
  <c r="BV21" i="1" s="1"/>
  <c r="BP52" i="1"/>
  <c r="AL44" i="13"/>
  <c r="AI33" i="13"/>
  <c r="Z33" i="13"/>
  <c r="AJ33" i="13"/>
  <c r="AH33" i="13"/>
  <c r="AC33" i="13"/>
  <c r="Y33" i="13"/>
  <c r="AK33" i="13"/>
  <c r="AJ74" i="13"/>
  <c r="Y74" i="13"/>
  <c r="AH74" i="13"/>
  <c r="Z74" i="13"/>
  <c r="AC74" i="13"/>
  <c r="AI74" i="13"/>
  <c r="AK74" i="13"/>
  <c r="AC86" i="13"/>
  <c r="AI86" i="13"/>
  <c r="Y86" i="13"/>
  <c r="AH86" i="13"/>
  <c r="Z86" i="13"/>
  <c r="AJ86" i="13"/>
  <c r="AK86" i="13"/>
  <c r="Z60" i="13"/>
  <c r="AJ60" i="13"/>
  <c r="Y60" i="13"/>
  <c r="AH60" i="13"/>
  <c r="AC60" i="13"/>
  <c r="AI60" i="13"/>
  <c r="AK60" i="13"/>
  <c r="BS52" i="1"/>
  <c r="BI88" i="1"/>
  <c r="BM88" i="1" s="1"/>
  <c r="BL52" i="1"/>
  <c r="Z32" i="13"/>
  <c r="AI32" i="13"/>
  <c r="AJ32" i="13"/>
  <c r="Y32" i="13"/>
  <c r="AC32" i="13"/>
  <c r="AH32" i="13"/>
  <c r="AK32" i="13"/>
  <c r="Y39" i="13"/>
  <c r="AC39" i="13"/>
  <c r="AJ39" i="13"/>
  <c r="Z39" i="13"/>
  <c r="AI39" i="13"/>
  <c r="AH39" i="13"/>
  <c r="AK39" i="13"/>
  <c r="Y53" i="13"/>
  <c r="AJ53" i="13"/>
  <c r="AC53" i="13"/>
  <c r="Z53" i="13"/>
  <c r="AI53" i="13"/>
  <c r="AH53" i="13"/>
  <c r="AK53" i="13"/>
  <c r="AJ83" i="13"/>
  <c r="AI83" i="13"/>
  <c r="AH83" i="13"/>
  <c r="AC83" i="13"/>
  <c r="Z83" i="13"/>
  <c r="Y83" i="13"/>
  <c r="AK83" i="13"/>
  <c r="AJ36" i="13"/>
  <c r="AC36" i="13"/>
  <c r="Y36" i="13"/>
  <c r="Z36" i="13"/>
  <c r="AI36" i="13"/>
  <c r="AH36" i="13"/>
  <c r="AK36" i="13"/>
  <c r="AH85" i="13"/>
  <c r="AK85" i="13"/>
  <c r="Y85" i="13"/>
  <c r="AI85" i="13"/>
  <c r="AJ85" i="13"/>
  <c r="Z85" i="13"/>
  <c r="AC85" i="13"/>
  <c r="Z75" i="13"/>
  <c r="AI75" i="13"/>
  <c r="Y75" i="13"/>
  <c r="AC75" i="13"/>
  <c r="AJ75" i="13"/>
  <c r="AK75" i="13"/>
  <c r="AH75" i="13"/>
  <c r="AJ84" i="13"/>
  <c r="Z84" i="13"/>
  <c r="AC84" i="13"/>
  <c r="Y84" i="13"/>
  <c r="AH84" i="13"/>
  <c r="AI84" i="13"/>
  <c r="AK84" i="13"/>
  <c r="AI20" i="13"/>
  <c r="AC20" i="13"/>
  <c r="Z20" i="13"/>
  <c r="AH20" i="13"/>
  <c r="AJ20" i="13"/>
  <c r="Y20" i="13"/>
  <c r="AK20" i="13"/>
  <c r="AC88" i="13"/>
  <c r="AJ88" i="13"/>
  <c r="Z88" i="13"/>
  <c r="Y88" i="13"/>
  <c r="AI88" i="13"/>
  <c r="AH88" i="13"/>
  <c r="AK88" i="13"/>
  <c r="AI40" i="13"/>
  <c r="AH40" i="13"/>
  <c r="AJ40" i="13"/>
  <c r="Y40" i="13"/>
  <c r="AC40" i="13"/>
  <c r="Z40" i="13"/>
  <c r="AK40" i="13"/>
  <c r="AC82" i="13"/>
  <c r="AH82" i="13"/>
  <c r="Y82" i="13"/>
  <c r="AJ82" i="13"/>
  <c r="Z82" i="13"/>
  <c r="AK82" i="13"/>
  <c r="AI82" i="13"/>
  <c r="Y61" i="13"/>
  <c r="Z61" i="13"/>
  <c r="AJ61" i="13"/>
  <c r="AH61" i="13"/>
  <c r="AC61" i="13"/>
  <c r="AK61" i="13"/>
  <c r="AI61" i="13"/>
  <c r="AI31" i="13"/>
  <c r="AJ31" i="13"/>
  <c r="Z31" i="13"/>
  <c r="Y31" i="13"/>
  <c r="AH31" i="13"/>
  <c r="AC31" i="13"/>
  <c r="AK31" i="13"/>
  <c r="BU52" i="1"/>
  <c r="AL72" i="13"/>
  <c r="AL9" i="13" s="1"/>
  <c r="BI80" i="1"/>
  <c r="BO80" i="1" s="1"/>
  <c r="BH31" i="1"/>
  <c r="BJ31" i="1" s="1"/>
  <c r="BH68" i="1"/>
  <c r="BJ68" i="1" s="1"/>
  <c r="BR52" i="1"/>
  <c r="AL73" i="13"/>
  <c r="AL69" i="13"/>
  <c r="AI15" i="13"/>
  <c r="AH15" i="13"/>
  <c r="AJ15" i="13"/>
  <c r="Y15" i="13"/>
  <c r="AC15" i="13"/>
  <c r="AK15" i="13"/>
  <c r="Y80" i="13"/>
  <c r="AI80" i="13"/>
  <c r="AJ80" i="13"/>
  <c r="Z80" i="13"/>
  <c r="AC80" i="13"/>
  <c r="AK80" i="13"/>
  <c r="AH80" i="13"/>
  <c r="AJ55" i="13"/>
  <c r="AC55" i="13"/>
  <c r="Y55" i="13"/>
  <c r="Z55" i="13"/>
  <c r="AI55" i="13"/>
  <c r="AH55" i="13"/>
  <c r="AK55" i="13"/>
  <c r="AJ64" i="13"/>
  <c r="Z64" i="13"/>
  <c r="Y64" i="13"/>
  <c r="AC64" i="13"/>
  <c r="AI64" i="13"/>
  <c r="AH64" i="13"/>
  <c r="AK64" i="13"/>
  <c r="AC41" i="13"/>
  <c r="Z41" i="13"/>
  <c r="AJ41" i="13"/>
  <c r="Y41" i="13"/>
  <c r="AH41" i="13"/>
  <c r="AI41" i="13"/>
  <c r="AK41" i="13"/>
  <c r="BV52" i="1"/>
  <c r="AL23" i="13"/>
  <c r="AL3" i="13" s="1"/>
  <c r="AL67" i="13"/>
  <c r="AL7" i="13" s="1"/>
  <c r="AL22" i="13"/>
  <c r="AL92" i="13"/>
  <c r="BH63" i="1"/>
  <c r="BJ63" i="1" s="1"/>
  <c r="BI79" i="1"/>
  <c r="BO79" i="1" s="1"/>
  <c r="BM52" i="1"/>
  <c r="W91" i="1"/>
  <c r="Y91" i="1" s="1"/>
  <c r="U91" i="13"/>
  <c r="AJ49" i="13"/>
  <c r="Y49" i="13"/>
  <c r="AI49" i="13"/>
  <c r="Z49" i="13"/>
  <c r="AC49" i="13"/>
  <c r="AH49" i="13"/>
  <c r="AK49" i="13"/>
  <c r="Z21" i="13"/>
  <c r="AC21" i="13"/>
  <c r="AJ21" i="13"/>
  <c r="Y21" i="13"/>
  <c r="AI21" i="13"/>
  <c r="AH21" i="13"/>
  <c r="AK21" i="13"/>
  <c r="Z16" i="13"/>
  <c r="AC16" i="13"/>
  <c r="AJ16" i="13"/>
  <c r="Y16" i="13"/>
  <c r="AH16" i="13"/>
  <c r="AI16" i="13"/>
  <c r="AK16" i="13"/>
  <c r="Z18" i="13"/>
  <c r="AC18" i="13"/>
  <c r="AJ18" i="13"/>
  <c r="Y18" i="13"/>
  <c r="AI18" i="13"/>
  <c r="AH18" i="13"/>
  <c r="AK18" i="13"/>
  <c r="AH71" i="13"/>
  <c r="AJ71" i="13"/>
  <c r="Y71" i="13"/>
  <c r="AI71" i="13"/>
  <c r="Z71" i="13"/>
  <c r="AK71" i="13"/>
  <c r="AC71" i="13"/>
  <c r="AJ66" i="13"/>
  <c r="Y66" i="13"/>
  <c r="AI66" i="13"/>
  <c r="AC66" i="13"/>
  <c r="Z66" i="13"/>
  <c r="AH66" i="13"/>
  <c r="AK66" i="13"/>
  <c r="Y59" i="13"/>
  <c r="AJ59" i="13"/>
  <c r="AC59" i="13"/>
  <c r="Z59" i="13"/>
  <c r="AI59" i="13"/>
  <c r="AH59" i="13"/>
  <c r="AK59" i="13"/>
  <c r="AC81" i="13"/>
  <c r="AI81" i="13"/>
  <c r="Y81" i="13"/>
  <c r="Z81" i="13"/>
  <c r="AH81" i="13"/>
  <c r="AJ81" i="13"/>
  <c r="AK81" i="13"/>
  <c r="AC50" i="13"/>
  <c r="Y50" i="13"/>
  <c r="Z50" i="13"/>
  <c r="AJ50" i="13"/>
  <c r="AI50" i="13"/>
  <c r="AH50" i="13"/>
  <c r="AK50" i="13"/>
  <c r="Z17" i="13"/>
  <c r="AI17" i="13"/>
  <c r="AJ17" i="13"/>
  <c r="AC17" i="13"/>
  <c r="Y17" i="13"/>
  <c r="AH17" i="13"/>
  <c r="AK17" i="13"/>
  <c r="AC19" i="13"/>
  <c r="Z19" i="13"/>
  <c r="Y19" i="13"/>
  <c r="AJ19" i="13"/>
  <c r="AI19" i="13"/>
  <c r="AH19" i="13"/>
  <c r="AK19" i="13"/>
  <c r="BT52" i="1"/>
  <c r="Y89" i="13"/>
  <c r="Z89" i="13"/>
  <c r="AJ89" i="13"/>
  <c r="AI89" i="13"/>
  <c r="AC89" i="13"/>
  <c r="AH89" i="13"/>
  <c r="AK89" i="13"/>
  <c r="AI42" i="13"/>
  <c r="AK42" i="13"/>
  <c r="AH42" i="13"/>
  <c r="Z42" i="13"/>
  <c r="AJ42" i="13"/>
  <c r="AC42" i="13"/>
  <c r="Y42" i="13"/>
  <c r="AJ47" i="13"/>
  <c r="Y47" i="13"/>
  <c r="Z47" i="13"/>
  <c r="AC47" i="13"/>
  <c r="AI47" i="13"/>
  <c r="AH47" i="13"/>
  <c r="AK47" i="13"/>
  <c r="BH43" i="1"/>
  <c r="BJ43" i="1" s="1"/>
  <c r="BI60" i="1"/>
  <c r="BT60" i="1" s="1"/>
  <c r="BI40" i="1"/>
  <c r="BP40" i="1" s="1"/>
  <c r="BH81" i="1"/>
  <c r="BJ81" i="1" s="1"/>
  <c r="BI15" i="1"/>
  <c r="BP15" i="1" s="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CP102" i="1"/>
  <c r="CQ102" i="1"/>
  <c r="CR102" i="1" s="1"/>
  <c r="CR95" i="1" s="1"/>
  <c r="CT96" i="1"/>
  <c r="CX96" i="1"/>
  <c r="CT105" i="1"/>
  <c r="CY105" i="1" s="1"/>
  <c r="CX105" i="1"/>
  <c r="CX101" i="1"/>
  <c r="CT101" i="1"/>
  <c r="CY101" i="1" s="1"/>
  <c r="CR88" i="1"/>
  <c r="CQ88" i="1"/>
  <c r="CS88" i="1" s="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BI67" i="1" s="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DE69" i="1"/>
  <c r="CZ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N54" i="1"/>
  <c r="BP54" i="1"/>
  <c r="BT54" i="1"/>
  <c r="BL54" i="1"/>
  <c r="BK54" i="1"/>
  <c r="BV54" i="1"/>
  <c r="BS54" i="1"/>
  <c r="BM54" i="1"/>
  <c r="BR54" i="1"/>
  <c r="BQ54" i="1"/>
  <c r="BO54" i="1"/>
  <c r="BU54" i="1"/>
  <c r="BK34" i="1"/>
  <c r="BR34" i="1"/>
  <c r="BQ34" i="1"/>
  <c r="BN34" i="1"/>
  <c r="BV34" i="1"/>
  <c r="BL34" i="1"/>
  <c r="BT34" i="1"/>
  <c r="BM34" i="1"/>
  <c r="BP34" i="1"/>
  <c r="BS34" i="1"/>
  <c r="BO34" i="1"/>
  <c r="BU34" i="1"/>
  <c r="BR53" i="1"/>
  <c r="BL53" i="1"/>
  <c r="BT53" i="1"/>
  <c r="BM53" i="1"/>
  <c r="BK53" i="1"/>
  <c r="BN53" i="1"/>
  <c r="BV53" i="1"/>
  <c r="BP53" i="1"/>
  <c r="BQ53" i="1"/>
  <c r="BS53" i="1"/>
  <c r="BO53" i="1"/>
  <c r="BU53" i="1"/>
  <c r="BR86" i="1"/>
  <c r="BM86" i="1"/>
  <c r="BP86" i="1"/>
  <c r="BQ86" i="1"/>
  <c r="BK86" i="1"/>
  <c r="BV86" i="1"/>
  <c r="BN86" i="1"/>
  <c r="BT86" i="1"/>
  <c r="BL86" i="1"/>
  <c r="BO86" i="1"/>
  <c r="BS86" i="1"/>
  <c r="BU86" i="1"/>
  <c r="BT71" i="1"/>
  <c r="BP68" i="1"/>
  <c r="BN68" i="1"/>
  <c r="BK68" i="1"/>
  <c r="BV68" i="1"/>
  <c r="BT68" i="1"/>
  <c r="BR68" i="1"/>
  <c r="BM68" i="1"/>
  <c r="BQ68" i="1"/>
  <c r="BS68" i="1"/>
  <c r="BO68" i="1"/>
  <c r="BL68" i="1"/>
  <c r="BU68"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M82" i="1"/>
  <c r="BQ82" i="1"/>
  <c r="BT82" i="1"/>
  <c r="BP82" i="1"/>
  <c r="BK82" i="1"/>
  <c r="BR82" i="1"/>
  <c r="BN82" i="1"/>
  <c r="BV82" i="1"/>
  <c r="BL82" i="1"/>
  <c r="BO82" i="1"/>
  <c r="BS82" i="1"/>
  <c r="BU82"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W58" i="1"/>
  <c r="BF58" i="1"/>
  <c r="BR15"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U58" i="9"/>
  <c r="W55" i="9"/>
  <c r="U23" i="9"/>
  <c r="V23" i="9"/>
  <c r="U26" i="9"/>
  <c r="V26" i="9"/>
  <c r="U16" i="9"/>
  <c r="V16" i="9"/>
  <c r="V50" i="9"/>
  <c r="U50" i="9"/>
  <c r="V64" i="9"/>
  <c r="U64" i="9"/>
  <c r="BL15" i="1" l="1"/>
  <c r="CT23" i="1"/>
  <c r="BU15" i="1"/>
  <c r="BT15" i="1"/>
  <c r="BO61" i="1"/>
  <c r="BO15" i="1"/>
  <c r="BS15" i="1"/>
  <c r="BV15" i="1"/>
  <c r="BK15" i="1"/>
  <c r="DE23" i="1"/>
  <c r="BN15" i="1"/>
  <c r="BQ15" i="1"/>
  <c r="BM15" i="1"/>
  <c r="CR91" i="1"/>
  <c r="AD79" i="19"/>
  <c r="AE79" i="19"/>
  <c r="AD71" i="19"/>
  <c r="AE71" i="19"/>
  <c r="AD74" i="19"/>
  <c r="AE74" i="19"/>
  <c r="AD18" i="18"/>
  <c r="AE18" i="18"/>
  <c r="AE83" i="18"/>
  <c r="AD83" i="18"/>
  <c r="AD34" i="18"/>
  <c r="AE34" i="18"/>
  <c r="AD16" i="18"/>
  <c r="AE16" i="18"/>
  <c r="AE37" i="19"/>
  <c r="AD37" i="19"/>
  <c r="AD42" i="18"/>
  <c r="AE42" i="18"/>
  <c r="AD46" i="18"/>
  <c r="AE46" i="18"/>
  <c r="AD15" i="19"/>
  <c r="AE15" i="19"/>
  <c r="AD85" i="18"/>
  <c r="AE85" i="18"/>
  <c r="AD44" i="19"/>
  <c r="AE44" i="19"/>
  <c r="AE15" i="18"/>
  <c r="AD15" i="18"/>
  <c r="AD90" i="19"/>
  <c r="AE90" i="19"/>
  <c r="AD84" i="19"/>
  <c r="AE84" i="19"/>
  <c r="AD51" i="19"/>
  <c r="AE51" i="19"/>
  <c r="AD60" i="18"/>
  <c r="AE60" i="18"/>
  <c r="AD46" i="19"/>
  <c r="AE46" i="19"/>
  <c r="AD88" i="19"/>
  <c r="AE88" i="19"/>
  <c r="AD64" i="19"/>
  <c r="AE64" i="19"/>
  <c r="AD22" i="19"/>
  <c r="AE22" i="19"/>
  <c r="AD40" i="18"/>
  <c r="AE40" i="18"/>
  <c r="AD81" i="18"/>
  <c r="AE81" i="18"/>
  <c r="AD64" i="18"/>
  <c r="AE64" i="18"/>
  <c r="AE23" i="18"/>
  <c r="AD23" i="18"/>
  <c r="AD69" i="18"/>
  <c r="AE69" i="18"/>
  <c r="AD17" i="18"/>
  <c r="AE17" i="18"/>
  <c r="AE75" i="18"/>
  <c r="AD75" i="18"/>
  <c r="AD80" i="19"/>
  <c r="AE80" i="19"/>
  <c r="AD40" i="19"/>
  <c r="AE40" i="19"/>
  <c r="AD43" i="19"/>
  <c r="AE43" i="19"/>
  <c r="AD90" i="18"/>
  <c r="AE90" i="18"/>
  <c r="AE25" i="19"/>
  <c r="AD25" i="19"/>
  <c r="AD86" i="19"/>
  <c r="AE86" i="19"/>
  <c r="AD56" i="19"/>
  <c r="AE56" i="19"/>
  <c r="AE53" i="19"/>
  <c r="AD53" i="19"/>
  <c r="AD66" i="19"/>
  <c r="AE66" i="19"/>
  <c r="AD83" i="19"/>
  <c r="AE83" i="19"/>
  <c r="AE87" i="18"/>
  <c r="AD87" i="18"/>
  <c r="BK41" i="1"/>
  <c r="AD24" i="19"/>
  <c r="AE24" i="19"/>
  <c r="AD75" i="19"/>
  <c r="AE75" i="19"/>
  <c r="AD68" i="19"/>
  <c r="AE68" i="19"/>
  <c r="AD87" i="19"/>
  <c r="AE87" i="19"/>
  <c r="AD63" i="19"/>
  <c r="AE63" i="19"/>
  <c r="AD37" i="18"/>
  <c r="AE37" i="18"/>
  <c r="AD18" i="19"/>
  <c r="AE18" i="19"/>
  <c r="AD25" i="18"/>
  <c r="AE25" i="18"/>
  <c r="AD88" i="18"/>
  <c r="AE88" i="18"/>
  <c r="AD32" i="18"/>
  <c r="AE32" i="18"/>
  <c r="AD47" i="19"/>
  <c r="AE47" i="19"/>
  <c r="AD56" i="18"/>
  <c r="AE56" i="18"/>
  <c r="AD41" i="18"/>
  <c r="AE41" i="18"/>
  <c r="AD22" i="18"/>
  <c r="AE22" i="18"/>
  <c r="AD53" i="18"/>
  <c r="AE53" i="18"/>
  <c r="AD82" i="19"/>
  <c r="AE82" i="19"/>
  <c r="AD45" i="18"/>
  <c r="AE45" i="18"/>
  <c r="AE51" i="18"/>
  <c r="AD51" i="18"/>
  <c r="AD23" i="19"/>
  <c r="AE23" i="19"/>
  <c r="AE59" i="18"/>
  <c r="AD59" i="18"/>
  <c r="AD26" i="19"/>
  <c r="AE26" i="19"/>
  <c r="AE79" i="18"/>
  <c r="AD79" i="18"/>
  <c r="AD32" i="19"/>
  <c r="AE32" i="19"/>
  <c r="AE21" i="19"/>
  <c r="AD21" i="19"/>
  <c r="AD80" i="18"/>
  <c r="AE80" i="18"/>
  <c r="AD84" i="18"/>
  <c r="AE84" i="18"/>
  <c r="AD20" i="18"/>
  <c r="AE20" i="18"/>
  <c r="AD21" i="18"/>
  <c r="AE21" i="18"/>
  <c r="AE55" i="18"/>
  <c r="AD55" i="18"/>
  <c r="AD68" i="18"/>
  <c r="AE68" i="18"/>
  <c r="AE49" i="19"/>
  <c r="AD49" i="19"/>
  <c r="AD59" i="19"/>
  <c r="AE59" i="19"/>
  <c r="AD54" i="19"/>
  <c r="AE54" i="19"/>
  <c r="AD44" i="18"/>
  <c r="AE44" i="18"/>
  <c r="AE63" i="18"/>
  <c r="AD63" i="18"/>
  <c r="AD26" i="18"/>
  <c r="AE26" i="18"/>
  <c r="AE19" i="18"/>
  <c r="AD19" i="18"/>
  <c r="AE85" i="19"/>
  <c r="AD85" i="19"/>
  <c r="AD49" i="18"/>
  <c r="AE49" i="18"/>
  <c r="AE61" i="19"/>
  <c r="AD61" i="19"/>
  <c r="AD54" i="18"/>
  <c r="AE54" i="18"/>
  <c r="AD61" i="18"/>
  <c r="AE61" i="18"/>
  <c r="AD55" i="19"/>
  <c r="AE55" i="19"/>
  <c r="AD74" i="18"/>
  <c r="AE74" i="18"/>
  <c r="AE31" i="18"/>
  <c r="AD31" i="18"/>
  <c r="AD73" i="18"/>
  <c r="AE73" i="18"/>
  <c r="AD42" i="19"/>
  <c r="AE42" i="19"/>
  <c r="AD66" i="18"/>
  <c r="AE66" i="18"/>
  <c r="AE41" i="19"/>
  <c r="AD41" i="19"/>
  <c r="AE47" i="18"/>
  <c r="AD47" i="18"/>
  <c r="AE81" i="19"/>
  <c r="AD81" i="19"/>
  <c r="AE33" i="19"/>
  <c r="AD33" i="19"/>
  <c r="AD50" i="19"/>
  <c r="AE50" i="19"/>
  <c r="AD20" i="19"/>
  <c r="AE20" i="19"/>
  <c r="AE69" i="19"/>
  <c r="AD69" i="19"/>
  <c r="AE17" i="19"/>
  <c r="AD17" i="19"/>
  <c r="AD33" i="18"/>
  <c r="AE33" i="18"/>
  <c r="AD86" i="18"/>
  <c r="AE86" i="18"/>
  <c r="AD50" i="18"/>
  <c r="AE50" i="18"/>
  <c r="AD24" i="18"/>
  <c r="AE24" i="18"/>
  <c r="AE45" i="19"/>
  <c r="AD45" i="19"/>
  <c r="AD31" i="19"/>
  <c r="AE31" i="19"/>
  <c r="AD82" i="18"/>
  <c r="AE82" i="18"/>
  <c r="AE43" i="18"/>
  <c r="AD43" i="18"/>
  <c r="AE71" i="18"/>
  <c r="AD71" i="18"/>
  <c r="AE73" i="19"/>
  <c r="AD73" i="19"/>
  <c r="AD60" i="19"/>
  <c r="AE60" i="19"/>
  <c r="AD19" i="19"/>
  <c r="AE19" i="19"/>
  <c r="BH67" i="1"/>
  <c r="BJ67" i="1" s="1"/>
  <c r="CU23" i="1"/>
  <c r="CZ23" i="1"/>
  <c r="CW23" i="1"/>
  <c r="CV23" i="1"/>
  <c r="BK114" i="1"/>
  <c r="BP114" i="1" s="1"/>
  <c r="DC23" i="1"/>
  <c r="DA23" i="1"/>
  <c r="DD23" i="1"/>
  <c r="CY23" i="1"/>
  <c r="BO56" i="1"/>
  <c r="DB23" i="1"/>
  <c r="CW73" i="1"/>
  <c r="CT73" i="1"/>
  <c r="CW69" i="1"/>
  <c r="CY69" i="1"/>
  <c r="DB69" i="1"/>
  <c r="CX69" i="1"/>
  <c r="CV69" i="1"/>
  <c r="DA69" i="1"/>
  <c r="DC69" i="1"/>
  <c r="CU69" i="1"/>
  <c r="DD69" i="1"/>
  <c r="BQ64" i="1"/>
  <c r="DA73" i="1"/>
  <c r="CU73" i="1"/>
  <c r="BO64" i="1"/>
  <c r="CV73" i="1"/>
  <c r="CZ73" i="1"/>
  <c r="BL64" i="1"/>
  <c r="CX73" i="1"/>
  <c r="DC73" i="1"/>
  <c r="BP80" i="1"/>
  <c r="BR64" i="1"/>
  <c r="DE73" i="1"/>
  <c r="DB73" i="1"/>
  <c r="DD73" i="1"/>
  <c r="AF56" i="19"/>
  <c r="AG56" i="19"/>
  <c r="Y56" i="19"/>
  <c r="AA56" i="19"/>
  <c r="AJ56" i="19"/>
  <c r="AB56" i="19"/>
  <c r="Z56" i="19"/>
  <c r="AC56" i="19"/>
  <c r="AH56" i="19"/>
  <c r="AL56" i="19"/>
  <c r="AI56" i="19"/>
  <c r="AK56" i="19"/>
  <c r="AC88" i="19"/>
  <c r="AB88" i="19"/>
  <c r="AI88" i="19"/>
  <c r="AJ88" i="19"/>
  <c r="Y88" i="19"/>
  <c r="AF88" i="19"/>
  <c r="AH88" i="19"/>
  <c r="AG88" i="19"/>
  <c r="AL88" i="19"/>
  <c r="Z88" i="19"/>
  <c r="AA88" i="19"/>
  <c r="AK88" i="19"/>
  <c r="BN87" i="1"/>
  <c r="AG82" i="18"/>
  <c r="AJ82" i="18"/>
  <c r="AI82" i="18"/>
  <c r="AC82" i="18"/>
  <c r="AA82" i="18"/>
  <c r="AF82" i="18"/>
  <c r="AH82" i="18"/>
  <c r="AB82" i="18"/>
  <c r="AL82" i="18"/>
  <c r="Z82" i="18"/>
  <c r="Y82" i="18"/>
  <c r="AK82" i="18"/>
  <c r="AB51" i="18"/>
  <c r="AG51" i="18"/>
  <c r="AL51" i="18"/>
  <c r="AJ51" i="18"/>
  <c r="Y51" i="18"/>
  <c r="AA51" i="18"/>
  <c r="AH51" i="18"/>
  <c r="Z51" i="18"/>
  <c r="AF51" i="18"/>
  <c r="AC51" i="18"/>
  <c r="AI51" i="18"/>
  <c r="AK51" i="18"/>
  <c r="U62" i="19"/>
  <c r="U62" i="18"/>
  <c r="BO60" i="1"/>
  <c r="Y15" i="19"/>
  <c r="AC15" i="19"/>
  <c r="AB15" i="19"/>
  <c r="Z15" i="19"/>
  <c r="AG15" i="19"/>
  <c r="AA15" i="19"/>
  <c r="AF15" i="19"/>
  <c r="AH15" i="19"/>
  <c r="AJ15" i="19"/>
  <c r="AI15" i="19"/>
  <c r="AL15" i="19"/>
  <c r="AK15" i="19"/>
  <c r="AF68" i="19"/>
  <c r="AG68" i="19"/>
  <c r="AB68" i="19"/>
  <c r="AA68" i="19"/>
  <c r="Z68" i="19"/>
  <c r="AC68" i="19"/>
  <c r="Y68" i="19"/>
  <c r="AJ68" i="19"/>
  <c r="AH68" i="19"/>
  <c r="AL68" i="19"/>
  <c r="AI68" i="19"/>
  <c r="AK68" i="19"/>
  <c r="AB85" i="18"/>
  <c r="AF85" i="18"/>
  <c r="AA85" i="18"/>
  <c r="AG85" i="18"/>
  <c r="Z85" i="18"/>
  <c r="AH85" i="18"/>
  <c r="AC85" i="18"/>
  <c r="Y85" i="18"/>
  <c r="AL85" i="18"/>
  <c r="AJ85" i="18"/>
  <c r="AI85" i="18"/>
  <c r="AK85" i="18"/>
  <c r="AL44" i="19"/>
  <c r="AJ44" i="19"/>
  <c r="AH44" i="19"/>
  <c r="AB44" i="19"/>
  <c r="AK44" i="19"/>
  <c r="AA44" i="19"/>
  <c r="Y44" i="19"/>
  <c r="AC44" i="19"/>
  <c r="AF44" i="19"/>
  <c r="AG44" i="19"/>
  <c r="Z44" i="19"/>
  <c r="AI44" i="19"/>
  <c r="AL83" i="19"/>
  <c r="AC83" i="19"/>
  <c r="AJ83" i="19"/>
  <c r="AI83" i="19"/>
  <c r="Y83" i="19"/>
  <c r="AF83" i="19"/>
  <c r="AA83" i="19"/>
  <c r="Z83" i="19"/>
  <c r="AG83" i="19"/>
  <c r="AB83" i="19"/>
  <c r="AH83" i="19"/>
  <c r="AK83" i="19"/>
  <c r="AG82" i="19"/>
  <c r="AC82" i="19"/>
  <c r="AJ82" i="19"/>
  <c r="AH82" i="19"/>
  <c r="AI82" i="19"/>
  <c r="AA82" i="19"/>
  <c r="AB82" i="19"/>
  <c r="AF82" i="19"/>
  <c r="Z82" i="19"/>
  <c r="Y82" i="19"/>
  <c r="AL82" i="19"/>
  <c r="AK82" i="19"/>
  <c r="AB71" i="19"/>
  <c r="AJ71" i="19"/>
  <c r="Z71" i="19"/>
  <c r="AG71" i="19"/>
  <c r="AI71" i="19"/>
  <c r="AA71" i="19"/>
  <c r="Y71" i="19"/>
  <c r="AF71" i="19"/>
  <c r="AC71" i="19"/>
  <c r="AL71" i="19"/>
  <c r="AH71" i="19"/>
  <c r="AK71" i="19"/>
  <c r="AG55" i="19"/>
  <c r="AJ55" i="19"/>
  <c r="AF55" i="19"/>
  <c r="AA55" i="19"/>
  <c r="AL55" i="19"/>
  <c r="AC55" i="19"/>
  <c r="AI55" i="19"/>
  <c r="AB55" i="19"/>
  <c r="Y55" i="19"/>
  <c r="Z55" i="19"/>
  <c r="AH55" i="19"/>
  <c r="AK55" i="19"/>
  <c r="AG90" i="18"/>
  <c r="AI90" i="18"/>
  <c r="AF90" i="18"/>
  <c r="AL90" i="18"/>
  <c r="AB90" i="18"/>
  <c r="AA90" i="18"/>
  <c r="Z90" i="18"/>
  <c r="Y90" i="18"/>
  <c r="AH90" i="18"/>
  <c r="AJ90" i="18"/>
  <c r="AC90" i="18"/>
  <c r="AK90" i="18"/>
  <c r="AG84" i="19"/>
  <c r="AC84" i="19"/>
  <c r="AB84" i="19"/>
  <c r="Y84" i="19"/>
  <c r="AF84" i="19"/>
  <c r="AL84" i="19"/>
  <c r="Z84" i="19"/>
  <c r="AI84" i="19"/>
  <c r="AJ84" i="19"/>
  <c r="AH84" i="19"/>
  <c r="AA84" i="19"/>
  <c r="AK84" i="19"/>
  <c r="AG26" i="18"/>
  <c r="Y26" i="18"/>
  <c r="AL26" i="18"/>
  <c r="Z26" i="18"/>
  <c r="AH26" i="18"/>
  <c r="AB26" i="18"/>
  <c r="AA26" i="18"/>
  <c r="AF26" i="18"/>
  <c r="AC26" i="18"/>
  <c r="AI26" i="18"/>
  <c r="AJ26" i="18"/>
  <c r="AK26" i="18"/>
  <c r="AA59" i="19"/>
  <c r="AF59" i="19"/>
  <c r="AJ59" i="19"/>
  <c r="AC59" i="19"/>
  <c r="AB59" i="19"/>
  <c r="Y59" i="19"/>
  <c r="Z59" i="19"/>
  <c r="AG59" i="19"/>
  <c r="AL59" i="19"/>
  <c r="AI59" i="19"/>
  <c r="AH59" i="19"/>
  <c r="AK59" i="19"/>
  <c r="AG66" i="19"/>
  <c r="Z66" i="19"/>
  <c r="AF66" i="19"/>
  <c r="AH66" i="19"/>
  <c r="AI66" i="19"/>
  <c r="Y66" i="19"/>
  <c r="AJ66" i="19"/>
  <c r="AB66" i="19"/>
  <c r="AA66" i="19"/>
  <c r="AL66" i="19"/>
  <c r="AC66" i="19"/>
  <c r="AK66" i="19"/>
  <c r="AB69" i="19"/>
  <c r="AA69" i="19"/>
  <c r="Z69" i="19"/>
  <c r="AF69" i="19"/>
  <c r="AC69" i="19"/>
  <c r="Y69" i="19"/>
  <c r="AJ69" i="19"/>
  <c r="AG69" i="19"/>
  <c r="AL69" i="19"/>
  <c r="AH69" i="19"/>
  <c r="AI69" i="19"/>
  <c r="AK69" i="19"/>
  <c r="AJ75" i="18"/>
  <c r="AG75" i="18"/>
  <c r="Z75" i="18"/>
  <c r="Y75" i="18"/>
  <c r="AF75" i="18"/>
  <c r="AB75" i="18"/>
  <c r="AC75" i="18"/>
  <c r="AA75" i="18"/>
  <c r="AI75" i="18"/>
  <c r="AH75" i="18"/>
  <c r="AL75" i="18"/>
  <c r="AK75" i="18"/>
  <c r="U70" i="19"/>
  <c r="U70" i="18"/>
  <c r="BL60" i="1"/>
  <c r="AC50" i="19"/>
  <c r="AA50" i="19"/>
  <c r="AJ50" i="19"/>
  <c r="Z50" i="19"/>
  <c r="AB50" i="19"/>
  <c r="AF50" i="19"/>
  <c r="AG50" i="19"/>
  <c r="Y50" i="19"/>
  <c r="AI50" i="19"/>
  <c r="AH50" i="19"/>
  <c r="AL50" i="19"/>
  <c r="AK50" i="19"/>
  <c r="AF54" i="19"/>
  <c r="AA54" i="19"/>
  <c r="AJ54" i="19"/>
  <c r="AC54" i="19"/>
  <c r="Z54" i="19"/>
  <c r="Y54" i="19"/>
  <c r="AB54" i="19"/>
  <c r="AG54" i="19"/>
  <c r="AI54" i="19"/>
  <c r="AL54" i="19"/>
  <c r="AH54" i="19"/>
  <c r="AK54" i="19"/>
  <c r="AA33" i="18"/>
  <c r="AC33" i="18"/>
  <c r="Y33" i="18"/>
  <c r="AB33" i="18"/>
  <c r="AG33" i="18"/>
  <c r="AH33" i="18"/>
  <c r="Z33" i="18"/>
  <c r="AF33" i="18"/>
  <c r="AI33" i="18"/>
  <c r="AJ33" i="18"/>
  <c r="AL33" i="18"/>
  <c r="AK33" i="18"/>
  <c r="AB26" i="19"/>
  <c r="AG26" i="19"/>
  <c r="AK26" i="19"/>
  <c r="AC26" i="19"/>
  <c r="Z26" i="19"/>
  <c r="AH26" i="19"/>
  <c r="Y26" i="19"/>
  <c r="AL26" i="19"/>
  <c r="AF26" i="19"/>
  <c r="AI26" i="19"/>
  <c r="AJ26" i="19"/>
  <c r="AA26" i="19"/>
  <c r="Y61" i="18"/>
  <c r="AC61" i="18"/>
  <c r="AF61" i="18"/>
  <c r="AA61" i="18"/>
  <c r="AG61" i="18"/>
  <c r="Z61" i="18"/>
  <c r="AB61" i="18"/>
  <c r="AL61" i="18"/>
  <c r="AI61" i="18"/>
  <c r="AH61" i="18"/>
  <c r="AJ61" i="18"/>
  <c r="AK61" i="18"/>
  <c r="AB40" i="19"/>
  <c r="AH40" i="19"/>
  <c r="AK40" i="19"/>
  <c r="AJ40" i="19"/>
  <c r="AL40" i="19"/>
  <c r="AG40" i="19"/>
  <c r="AC40" i="19"/>
  <c r="Y40" i="19"/>
  <c r="AF40" i="19"/>
  <c r="AI40" i="19"/>
  <c r="AA40" i="19"/>
  <c r="Z40" i="19"/>
  <c r="Y37" i="18"/>
  <c r="AI37" i="18"/>
  <c r="AC37" i="18"/>
  <c r="AA37" i="18"/>
  <c r="AG37" i="18"/>
  <c r="Z37" i="18"/>
  <c r="AB37" i="18"/>
  <c r="AF37" i="18"/>
  <c r="AH37" i="18"/>
  <c r="AJ37" i="18"/>
  <c r="AL37" i="18"/>
  <c r="AK37" i="18"/>
  <c r="AF71" i="18"/>
  <c r="AA71" i="18"/>
  <c r="AJ71" i="18"/>
  <c r="AC71" i="18"/>
  <c r="AB71" i="18"/>
  <c r="Y71" i="18"/>
  <c r="Z71" i="18"/>
  <c r="AG71" i="18"/>
  <c r="AL71" i="18"/>
  <c r="AI71" i="18"/>
  <c r="AH71" i="18"/>
  <c r="AK71" i="18"/>
  <c r="Y55" i="18"/>
  <c r="AB55" i="18"/>
  <c r="Z55" i="18"/>
  <c r="AC55" i="18"/>
  <c r="AG55" i="18"/>
  <c r="AA55" i="18"/>
  <c r="AF55" i="18"/>
  <c r="AI55" i="18"/>
  <c r="AJ55" i="18"/>
  <c r="AL55" i="18"/>
  <c r="AH55" i="18"/>
  <c r="AK55" i="18"/>
  <c r="AG73" i="19"/>
  <c r="AB73" i="19"/>
  <c r="AA73" i="19"/>
  <c r="Y73" i="19"/>
  <c r="AJ73" i="19"/>
  <c r="AF73" i="19"/>
  <c r="AI73" i="19"/>
  <c r="AH73" i="19"/>
  <c r="AC73" i="19"/>
  <c r="AL73" i="19"/>
  <c r="Z73" i="19"/>
  <c r="AK73" i="19"/>
  <c r="AA60" i="19"/>
  <c r="AC60" i="19"/>
  <c r="AB60" i="19"/>
  <c r="AG60" i="19"/>
  <c r="Z60" i="19"/>
  <c r="Y60" i="19"/>
  <c r="AF60" i="19"/>
  <c r="AJ60" i="19"/>
  <c r="AL60" i="19"/>
  <c r="AH60" i="19"/>
  <c r="AI60" i="19"/>
  <c r="AK60" i="19"/>
  <c r="AA73" i="18"/>
  <c r="AF73" i="18"/>
  <c r="AJ73" i="18"/>
  <c r="AG73" i="18"/>
  <c r="AB73" i="18"/>
  <c r="Z73" i="18"/>
  <c r="AC73" i="18"/>
  <c r="Y73" i="18"/>
  <c r="AL73" i="18"/>
  <c r="AI73" i="18"/>
  <c r="AH73" i="18"/>
  <c r="AK73" i="18"/>
  <c r="AB42" i="19"/>
  <c r="AJ42" i="19"/>
  <c r="AL42" i="19"/>
  <c r="Z42" i="19"/>
  <c r="AK42" i="19"/>
  <c r="Y42" i="19"/>
  <c r="AC42" i="19"/>
  <c r="AF42" i="19"/>
  <c r="AI42" i="19"/>
  <c r="AH42" i="19"/>
  <c r="AA42" i="19"/>
  <c r="AG42" i="19"/>
  <c r="Y19" i="18"/>
  <c r="AG19" i="18"/>
  <c r="AL19" i="18"/>
  <c r="AF19" i="18"/>
  <c r="Z19" i="18"/>
  <c r="AH19" i="18"/>
  <c r="AB19" i="18"/>
  <c r="AA19" i="18"/>
  <c r="AC19" i="18"/>
  <c r="AI19" i="18"/>
  <c r="AJ19" i="18"/>
  <c r="AK19" i="18"/>
  <c r="AG16" i="18"/>
  <c r="Y16" i="18"/>
  <c r="AH16" i="18"/>
  <c r="AA16" i="18"/>
  <c r="AL16" i="18"/>
  <c r="AB16" i="18"/>
  <c r="AF16" i="18"/>
  <c r="AC16" i="18"/>
  <c r="Z16" i="18"/>
  <c r="AI16" i="18"/>
  <c r="AJ16" i="18"/>
  <c r="AK16" i="18"/>
  <c r="AL41" i="19"/>
  <c r="AI41" i="19"/>
  <c r="AB41" i="19"/>
  <c r="AJ41" i="19"/>
  <c r="AC41" i="19"/>
  <c r="AA41" i="19"/>
  <c r="AG41" i="19"/>
  <c r="AF41" i="19"/>
  <c r="AH41" i="19"/>
  <c r="Z41" i="19"/>
  <c r="AK41" i="19"/>
  <c r="Y41" i="19"/>
  <c r="AF56" i="18"/>
  <c r="AC56" i="18"/>
  <c r="Z56" i="18"/>
  <c r="AG56" i="18"/>
  <c r="Y56" i="18"/>
  <c r="AB56" i="18"/>
  <c r="AA56" i="18"/>
  <c r="AL56" i="18"/>
  <c r="AI56" i="18"/>
  <c r="AJ56" i="18"/>
  <c r="AH56" i="18"/>
  <c r="AK56" i="18"/>
  <c r="AG41" i="18"/>
  <c r="Y41" i="18"/>
  <c r="AF41" i="18"/>
  <c r="AB41" i="18"/>
  <c r="AI41" i="18"/>
  <c r="AC41" i="18"/>
  <c r="AA41" i="18"/>
  <c r="Z41" i="18"/>
  <c r="AL41" i="18"/>
  <c r="AH41" i="18"/>
  <c r="AJ41" i="18"/>
  <c r="AK41" i="18"/>
  <c r="AB64" i="19"/>
  <c r="Z64" i="19"/>
  <c r="AL64" i="19"/>
  <c r="AG64" i="19"/>
  <c r="AA64" i="19"/>
  <c r="Y64" i="19"/>
  <c r="AF64" i="19"/>
  <c r="AJ64" i="19"/>
  <c r="AC64" i="19"/>
  <c r="AI64" i="19"/>
  <c r="AH64" i="19"/>
  <c r="AK64" i="19"/>
  <c r="AG86" i="18"/>
  <c r="AL86" i="18"/>
  <c r="AB86" i="18"/>
  <c r="AA86" i="18"/>
  <c r="Z86" i="18"/>
  <c r="AJ86" i="18"/>
  <c r="AH86" i="18"/>
  <c r="AI86" i="18"/>
  <c r="Y86" i="18"/>
  <c r="AC86" i="18"/>
  <c r="AF86" i="18"/>
  <c r="AK86" i="18"/>
  <c r="AI33" i="19"/>
  <c r="AB33" i="19"/>
  <c r="AJ33" i="19"/>
  <c r="AH33" i="19"/>
  <c r="AA33" i="19"/>
  <c r="Y33" i="19"/>
  <c r="AF33" i="19"/>
  <c r="Z33" i="19"/>
  <c r="AL33" i="19"/>
  <c r="AG33" i="19"/>
  <c r="AC33" i="19"/>
  <c r="AK33" i="19"/>
  <c r="AJ79" i="19"/>
  <c r="AG79" i="19"/>
  <c r="AH79" i="19"/>
  <c r="AI79" i="19"/>
  <c r="AL79" i="19"/>
  <c r="Z79" i="19"/>
  <c r="Y79" i="19"/>
  <c r="AC79" i="19"/>
  <c r="AF79" i="19"/>
  <c r="AA79" i="19"/>
  <c r="AB79" i="19"/>
  <c r="AK79" i="19"/>
  <c r="AC80" i="19"/>
  <c r="AA80" i="19"/>
  <c r="AI80" i="19"/>
  <c r="AL80" i="19"/>
  <c r="Z80" i="19"/>
  <c r="AG80" i="19"/>
  <c r="Y80" i="19"/>
  <c r="AH80" i="19"/>
  <c r="AJ80" i="19"/>
  <c r="AF80" i="19"/>
  <c r="AB80" i="19"/>
  <c r="AK80" i="19"/>
  <c r="Y43" i="18"/>
  <c r="AA43" i="18"/>
  <c r="Z43" i="18"/>
  <c r="AI43" i="18"/>
  <c r="AF43" i="18"/>
  <c r="AC43" i="18"/>
  <c r="AG43" i="18"/>
  <c r="AB43" i="18"/>
  <c r="AH43" i="18"/>
  <c r="AL43" i="18"/>
  <c r="AJ43" i="18"/>
  <c r="AK43" i="18"/>
  <c r="AI68" i="18"/>
  <c r="AJ68" i="18"/>
  <c r="AL68" i="18"/>
  <c r="AB68" i="18"/>
  <c r="Y68" i="18"/>
  <c r="Z68" i="18"/>
  <c r="AF68" i="18"/>
  <c r="AH68" i="18"/>
  <c r="AG68" i="18"/>
  <c r="AA68" i="18"/>
  <c r="AC68" i="18"/>
  <c r="AK68" i="18"/>
  <c r="AA32" i="18"/>
  <c r="AC32" i="18"/>
  <c r="AI32" i="18"/>
  <c r="AL32" i="18"/>
  <c r="AH32" i="18"/>
  <c r="AF32" i="18"/>
  <c r="Y32" i="18"/>
  <c r="AG32" i="18"/>
  <c r="AB32" i="18"/>
  <c r="Z32" i="18"/>
  <c r="AJ32" i="18"/>
  <c r="AK32" i="18"/>
  <c r="U28" i="19"/>
  <c r="U28" i="18"/>
  <c r="AJ81" i="18"/>
  <c r="AH81" i="18"/>
  <c r="AC81" i="18"/>
  <c r="AA81" i="18"/>
  <c r="AB81" i="18"/>
  <c r="AF81" i="18"/>
  <c r="AL81" i="18"/>
  <c r="AG81" i="18"/>
  <c r="AI81" i="18"/>
  <c r="Z81" i="18"/>
  <c r="Y81" i="18"/>
  <c r="AK81" i="18"/>
  <c r="AG23" i="18"/>
  <c r="Y23" i="18"/>
  <c r="AL23" i="18"/>
  <c r="AB23" i="18"/>
  <c r="AH23" i="18"/>
  <c r="AA23" i="18"/>
  <c r="AC23" i="18"/>
  <c r="Z23" i="18"/>
  <c r="AF23" i="18"/>
  <c r="AI23" i="18"/>
  <c r="AJ23" i="18"/>
  <c r="AK23" i="18"/>
  <c r="AG69" i="18"/>
  <c r="Z69" i="18"/>
  <c r="AB69" i="18"/>
  <c r="AI69" i="18"/>
  <c r="AC69" i="18"/>
  <c r="AL69" i="18"/>
  <c r="AA69" i="18"/>
  <c r="AJ69" i="18"/>
  <c r="Y69" i="18"/>
  <c r="AH69" i="18"/>
  <c r="AF69" i="18"/>
  <c r="AK69" i="18"/>
  <c r="Y17" i="18"/>
  <c r="AG17" i="18"/>
  <c r="AL17" i="18"/>
  <c r="Z17" i="18"/>
  <c r="AA17" i="18"/>
  <c r="AF17" i="18"/>
  <c r="AB17" i="18"/>
  <c r="AC17" i="18"/>
  <c r="AH17" i="18"/>
  <c r="AJ17" i="18"/>
  <c r="AI17" i="18"/>
  <c r="AK17" i="18"/>
  <c r="AG15" i="18"/>
  <c r="Y15" i="18"/>
  <c r="AL15" i="18"/>
  <c r="AB15" i="18"/>
  <c r="AH15" i="18"/>
  <c r="AA15" i="18"/>
  <c r="AF15" i="18"/>
  <c r="AC15" i="18"/>
  <c r="Z15" i="18"/>
  <c r="AK15" i="18"/>
  <c r="AJ15" i="18"/>
  <c r="AI15" i="18"/>
  <c r="AG87" i="19"/>
  <c r="AL87" i="19"/>
  <c r="AC87" i="19"/>
  <c r="AJ87" i="19"/>
  <c r="Z87" i="19"/>
  <c r="Y87" i="19"/>
  <c r="AB87" i="19"/>
  <c r="AH87" i="19"/>
  <c r="AI87" i="19"/>
  <c r="AA87" i="19"/>
  <c r="AF87" i="19"/>
  <c r="AK87" i="19"/>
  <c r="Y20" i="19"/>
  <c r="AL20" i="19"/>
  <c r="AF20" i="19"/>
  <c r="AB20" i="19"/>
  <c r="AC20" i="19"/>
  <c r="Z20" i="19"/>
  <c r="AG20" i="19"/>
  <c r="AI20" i="19"/>
  <c r="AA20" i="19"/>
  <c r="AJ20" i="19"/>
  <c r="AH20" i="19"/>
  <c r="AK20" i="19"/>
  <c r="AG44" i="18"/>
  <c r="AA44" i="18"/>
  <c r="Z44" i="18"/>
  <c r="AH44" i="18"/>
  <c r="Y44" i="18"/>
  <c r="AC44" i="18"/>
  <c r="AB44" i="18"/>
  <c r="AF44" i="18"/>
  <c r="AL44" i="18"/>
  <c r="AJ44" i="18"/>
  <c r="AK44" i="18"/>
  <c r="AI44" i="18"/>
  <c r="AG74" i="19"/>
  <c r="AC74" i="19"/>
  <c r="AA74" i="19"/>
  <c r="Y74" i="19"/>
  <c r="Z74" i="19"/>
  <c r="AI74" i="19"/>
  <c r="AF74" i="19"/>
  <c r="AB74" i="19"/>
  <c r="AH74" i="19"/>
  <c r="AL74" i="19"/>
  <c r="AJ74" i="19"/>
  <c r="AK74" i="19"/>
  <c r="AG80" i="18"/>
  <c r="Y80" i="18"/>
  <c r="AF80" i="18"/>
  <c r="AC80" i="18"/>
  <c r="AA80" i="18"/>
  <c r="Z80" i="18"/>
  <c r="AB80" i="18"/>
  <c r="AJ80" i="18"/>
  <c r="AL80" i="18"/>
  <c r="AI80" i="18"/>
  <c r="AH80" i="18"/>
  <c r="AK80" i="18"/>
  <c r="Y40" i="18"/>
  <c r="AF40" i="18"/>
  <c r="AG40" i="18"/>
  <c r="AC40" i="18"/>
  <c r="AA40" i="18"/>
  <c r="AB40" i="18"/>
  <c r="Z40" i="18"/>
  <c r="AH40" i="18"/>
  <c r="AL40" i="18"/>
  <c r="AJ40" i="18"/>
  <c r="AI40" i="18"/>
  <c r="AK40" i="18"/>
  <c r="AG74" i="18"/>
  <c r="AJ74" i="18"/>
  <c r="AB74" i="18"/>
  <c r="AL74" i="18"/>
  <c r="AC74" i="18"/>
  <c r="AI74" i="18"/>
  <c r="AA74" i="18"/>
  <c r="Y74" i="18"/>
  <c r="AF74" i="18"/>
  <c r="Z74" i="18"/>
  <c r="AH74" i="18"/>
  <c r="AK74" i="18"/>
  <c r="AG18" i="18"/>
  <c r="Y18" i="18"/>
  <c r="Z18" i="18"/>
  <c r="AH18" i="18"/>
  <c r="AA18" i="18"/>
  <c r="AF18" i="18"/>
  <c r="AL18" i="18"/>
  <c r="AB18" i="18"/>
  <c r="AC18" i="18"/>
  <c r="AJ18" i="18"/>
  <c r="AI18" i="18"/>
  <c r="AK18" i="18"/>
  <c r="AB88" i="18"/>
  <c r="AG88" i="18"/>
  <c r="AJ88" i="18"/>
  <c r="AC88" i="18"/>
  <c r="AI88" i="18"/>
  <c r="AA88" i="18"/>
  <c r="Z88" i="18"/>
  <c r="AH88" i="18"/>
  <c r="Y88" i="18"/>
  <c r="AF88" i="18"/>
  <c r="AL88" i="18"/>
  <c r="AK88" i="18"/>
  <c r="AG87" i="18"/>
  <c r="AH87" i="18"/>
  <c r="AL87" i="18"/>
  <c r="AC87" i="18"/>
  <c r="AB87" i="18"/>
  <c r="AI87" i="18"/>
  <c r="Y87" i="18"/>
  <c r="AF87" i="18"/>
  <c r="AJ87" i="18"/>
  <c r="Z87" i="18"/>
  <c r="AA87" i="18"/>
  <c r="AK87" i="18"/>
  <c r="U76" i="19"/>
  <c r="U76" i="18"/>
  <c r="Y22" i="19"/>
  <c r="AC22" i="19"/>
  <c r="Z22" i="19"/>
  <c r="AB22" i="19"/>
  <c r="AG22" i="19"/>
  <c r="AA22" i="19"/>
  <c r="AF22" i="19"/>
  <c r="AL22" i="19"/>
  <c r="AJ22" i="19"/>
  <c r="AH22" i="19"/>
  <c r="AI22" i="19"/>
  <c r="AK22" i="19"/>
  <c r="AG45" i="18"/>
  <c r="AI45" i="18"/>
  <c r="Z45" i="18"/>
  <c r="Y45" i="18"/>
  <c r="AC45" i="18"/>
  <c r="AH45" i="18"/>
  <c r="AB45" i="18"/>
  <c r="AA45" i="18"/>
  <c r="AF45" i="18"/>
  <c r="AJ45" i="18"/>
  <c r="AL45" i="18"/>
  <c r="AK45" i="18"/>
  <c r="Y21" i="18"/>
  <c r="AG21" i="18"/>
  <c r="AL21" i="18"/>
  <c r="AF21" i="18"/>
  <c r="AA21" i="18"/>
  <c r="Z21" i="18"/>
  <c r="AH21" i="18"/>
  <c r="AC21" i="18"/>
  <c r="AB21" i="18"/>
  <c r="AK21" i="18"/>
  <c r="AI21" i="18"/>
  <c r="AJ21" i="18"/>
  <c r="Y24" i="19"/>
  <c r="AG24" i="19"/>
  <c r="AJ24" i="19"/>
  <c r="AL24" i="19"/>
  <c r="AB24" i="19"/>
  <c r="AA24" i="19"/>
  <c r="Z24" i="19"/>
  <c r="AI24" i="19"/>
  <c r="AF24" i="19"/>
  <c r="AC24" i="19"/>
  <c r="AH24" i="19"/>
  <c r="AK24" i="19"/>
  <c r="AJ75" i="19"/>
  <c r="AL75" i="19"/>
  <c r="AG75" i="19"/>
  <c r="Y75" i="19"/>
  <c r="AF75" i="19"/>
  <c r="AA75" i="19"/>
  <c r="AH75" i="19"/>
  <c r="AB75" i="19"/>
  <c r="AC75" i="19"/>
  <c r="Z75" i="19"/>
  <c r="AI75" i="19"/>
  <c r="AK75" i="19"/>
  <c r="AH45" i="19"/>
  <c r="AB45" i="19"/>
  <c r="AF45" i="19"/>
  <c r="AJ45" i="19"/>
  <c r="AC45" i="19"/>
  <c r="AA45" i="19"/>
  <c r="Y45" i="19"/>
  <c r="AL45" i="19"/>
  <c r="AK45" i="19"/>
  <c r="AI45" i="19"/>
  <c r="Z45" i="19"/>
  <c r="AG45" i="19"/>
  <c r="AF32" i="19"/>
  <c r="AA32" i="19"/>
  <c r="Z32" i="19"/>
  <c r="Y32" i="19"/>
  <c r="AG32" i="19"/>
  <c r="AB32" i="19"/>
  <c r="AC32" i="19"/>
  <c r="AI32" i="19"/>
  <c r="AJ32" i="19"/>
  <c r="AH32" i="19"/>
  <c r="AL32" i="19"/>
  <c r="AK32" i="19"/>
  <c r="AJ43" i="19"/>
  <c r="AB43" i="19"/>
  <c r="AA43" i="19"/>
  <c r="AK43" i="19"/>
  <c r="AL43" i="19"/>
  <c r="AG43" i="19"/>
  <c r="AC43" i="19"/>
  <c r="AH43" i="19"/>
  <c r="AF43" i="19"/>
  <c r="Z43" i="19"/>
  <c r="AI43" i="19"/>
  <c r="Y43" i="19"/>
  <c r="AF25" i="19"/>
  <c r="AL25" i="19"/>
  <c r="AI25" i="19"/>
  <c r="AH25" i="19"/>
  <c r="AC25" i="19"/>
  <c r="AA25" i="19"/>
  <c r="AG25" i="19"/>
  <c r="AB25" i="19"/>
  <c r="AJ25" i="19"/>
  <c r="Z25" i="19"/>
  <c r="Y25" i="19"/>
  <c r="AK25" i="19"/>
  <c r="AG86" i="19"/>
  <c r="AH86" i="19"/>
  <c r="AA86" i="19"/>
  <c r="AB86" i="19"/>
  <c r="Z86" i="19"/>
  <c r="Y86" i="19"/>
  <c r="AL86" i="19"/>
  <c r="AC86" i="19"/>
  <c r="AJ86" i="19"/>
  <c r="AI86" i="19"/>
  <c r="AF86" i="19"/>
  <c r="AK86" i="19"/>
  <c r="AH37" i="19"/>
  <c r="AB37" i="19"/>
  <c r="AA37" i="19"/>
  <c r="AJ37" i="19"/>
  <c r="Z37" i="19"/>
  <c r="Y37" i="19"/>
  <c r="AK37" i="19"/>
  <c r="AL37" i="19"/>
  <c r="AF37" i="19"/>
  <c r="AI37" i="19"/>
  <c r="AC37" i="19"/>
  <c r="AG37" i="19"/>
  <c r="AB47" i="18"/>
  <c r="AJ47" i="18"/>
  <c r="AG47" i="18"/>
  <c r="AA47" i="18"/>
  <c r="AI47" i="18"/>
  <c r="Z47" i="18"/>
  <c r="AH47" i="18"/>
  <c r="Y47" i="18"/>
  <c r="AF47" i="18"/>
  <c r="AL47" i="18"/>
  <c r="AC47" i="18"/>
  <c r="AK47" i="18"/>
  <c r="AG81" i="19"/>
  <c r="AH81" i="19"/>
  <c r="Y81" i="19"/>
  <c r="AF81" i="19"/>
  <c r="AI81" i="19"/>
  <c r="AB81" i="19"/>
  <c r="AA81" i="19"/>
  <c r="AC81" i="19"/>
  <c r="Z81" i="19"/>
  <c r="AL81" i="19"/>
  <c r="AJ81" i="19"/>
  <c r="AK81" i="19"/>
  <c r="AG50" i="18"/>
  <c r="AL50" i="18"/>
  <c r="AH50" i="18"/>
  <c r="Y50" i="18"/>
  <c r="Z50" i="18"/>
  <c r="AB50" i="18"/>
  <c r="AA50" i="18"/>
  <c r="AC50" i="18"/>
  <c r="AJ50" i="18"/>
  <c r="AF50" i="18"/>
  <c r="AI50" i="18"/>
  <c r="AK50" i="18"/>
  <c r="AA31" i="18"/>
  <c r="AI31" i="18"/>
  <c r="AL31" i="18"/>
  <c r="AG31" i="18"/>
  <c r="AF31" i="18"/>
  <c r="Y31" i="18"/>
  <c r="AB31" i="18"/>
  <c r="AC31" i="18"/>
  <c r="Z31" i="18"/>
  <c r="AJ31" i="18"/>
  <c r="AH31" i="18"/>
  <c r="AK31" i="18"/>
  <c r="AG83" i="18"/>
  <c r="AB83" i="18"/>
  <c r="AL83" i="18"/>
  <c r="AJ83" i="18"/>
  <c r="AI83" i="18"/>
  <c r="AH83" i="18"/>
  <c r="AC83" i="18"/>
  <c r="AA83" i="18"/>
  <c r="AF83" i="18"/>
  <c r="Y83" i="18"/>
  <c r="Z83" i="18"/>
  <c r="AK83" i="18"/>
  <c r="AJ46" i="19"/>
  <c r="AG46" i="19"/>
  <c r="AC46" i="19"/>
  <c r="AB46" i="19"/>
  <c r="AK46" i="19"/>
  <c r="AL46" i="19"/>
  <c r="AF46" i="19"/>
  <c r="AH46" i="19"/>
  <c r="AI46" i="19"/>
  <c r="Z46" i="19"/>
  <c r="AA46" i="19"/>
  <c r="Y46" i="19"/>
  <c r="AG59" i="18"/>
  <c r="AA59" i="18"/>
  <c r="Z59" i="18"/>
  <c r="AB59" i="18"/>
  <c r="Y59" i="18"/>
  <c r="AF59" i="18"/>
  <c r="AC59" i="18"/>
  <c r="AL59" i="18"/>
  <c r="AI59" i="18"/>
  <c r="AJ59" i="18"/>
  <c r="AH59" i="18"/>
  <c r="AK59" i="18"/>
  <c r="AJ47" i="19"/>
  <c r="AH47" i="19"/>
  <c r="AI47" i="19"/>
  <c r="AA47" i="19"/>
  <c r="Y47" i="19"/>
  <c r="AG47" i="19"/>
  <c r="AL47" i="19"/>
  <c r="AK47" i="19"/>
  <c r="Z47" i="19"/>
  <c r="AF47" i="19"/>
  <c r="AC47" i="19"/>
  <c r="AB47" i="19"/>
  <c r="AA34" i="18"/>
  <c r="Y34" i="18"/>
  <c r="AI34" i="18"/>
  <c r="Z34" i="18"/>
  <c r="AG34" i="18"/>
  <c r="AB34" i="18"/>
  <c r="AC34" i="18"/>
  <c r="AF34" i="18"/>
  <c r="AL34" i="18"/>
  <c r="AH34" i="18"/>
  <c r="AJ34" i="18"/>
  <c r="AK34" i="18"/>
  <c r="U38" i="19"/>
  <c r="U38" i="18"/>
  <c r="Y23" i="19"/>
  <c r="AC23" i="19"/>
  <c r="AB23" i="19"/>
  <c r="Z23" i="19"/>
  <c r="AG23" i="19"/>
  <c r="AA23" i="19"/>
  <c r="AF23" i="19"/>
  <c r="AI23" i="19"/>
  <c r="AH23" i="19"/>
  <c r="AL23" i="19"/>
  <c r="AJ23" i="19"/>
  <c r="AK23" i="19"/>
  <c r="Z53" i="18"/>
  <c r="Y53" i="18"/>
  <c r="AG53" i="18"/>
  <c r="AC53" i="18"/>
  <c r="AA53" i="18"/>
  <c r="AI53" i="18"/>
  <c r="AF53" i="18"/>
  <c r="AB53" i="18"/>
  <c r="AL53" i="18"/>
  <c r="AH53" i="18"/>
  <c r="AJ53" i="18"/>
  <c r="AK53" i="18"/>
  <c r="Y22" i="18"/>
  <c r="AG22" i="18"/>
  <c r="AB22" i="18"/>
  <c r="Z22" i="18"/>
  <c r="AH22" i="18"/>
  <c r="AL22" i="18"/>
  <c r="AA22" i="18"/>
  <c r="AF22" i="18"/>
  <c r="AC22" i="18"/>
  <c r="AJ22" i="18"/>
  <c r="AI22" i="18"/>
  <c r="AK22" i="18"/>
  <c r="AC79" i="18"/>
  <c r="AJ79" i="18"/>
  <c r="AA79" i="18"/>
  <c r="AH79" i="18"/>
  <c r="Z79" i="18"/>
  <c r="AB79" i="18"/>
  <c r="AI79" i="18"/>
  <c r="AL79" i="18"/>
  <c r="Y79" i="18"/>
  <c r="AF79" i="18"/>
  <c r="AG79" i="18"/>
  <c r="AK79" i="18"/>
  <c r="AA63" i="19"/>
  <c r="AC63" i="19"/>
  <c r="AB63" i="19"/>
  <c r="AJ63" i="19"/>
  <c r="AG63" i="19"/>
  <c r="Y63" i="19"/>
  <c r="Z63" i="19"/>
  <c r="AF63" i="19"/>
  <c r="AI63" i="19"/>
  <c r="AH63" i="19"/>
  <c r="AL63" i="19"/>
  <c r="AK63" i="19"/>
  <c r="AA31" i="19"/>
  <c r="Z31" i="19"/>
  <c r="Y31" i="19"/>
  <c r="AC31" i="19"/>
  <c r="AI31" i="19"/>
  <c r="AB31" i="19"/>
  <c r="AG31" i="19"/>
  <c r="AJ31" i="19"/>
  <c r="AF31" i="19"/>
  <c r="AH31" i="19"/>
  <c r="AL31" i="19"/>
  <c r="AK31" i="19"/>
  <c r="AG84" i="18"/>
  <c r="AB84" i="18"/>
  <c r="AA84" i="18"/>
  <c r="Z84" i="18"/>
  <c r="AJ84" i="18"/>
  <c r="Y84" i="18"/>
  <c r="AL84" i="18"/>
  <c r="AC84" i="18"/>
  <c r="AF84" i="18"/>
  <c r="AI84" i="18"/>
  <c r="AH84" i="18"/>
  <c r="AK84" i="18"/>
  <c r="Y63" i="18"/>
  <c r="AF63" i="18"/>
  <c r="Z63" i="18"/>
  <c r="AC63" i="18"/>
  <c r="AG63" i="18"/>
  <c r="AH63" i="18"/>
  <c r="AA63" i="18"/>
  <c r="AB63" i="18"/>
  <c r="AI63" i="18"/>
  <c r="AJ63" i="18"/>
  <c r="AL63" i="18"/>
  <c r="AK63" i="18"/>
  <c r="Y18" i="19"/>
  <c r="Z18" i="19"/>
  <c r="AC18" i="19"/>
  <c r="AB18" i="19"/>
  <c r="AA18" i="19"/>
  <c r="AF18" i="19"/>
  <c r="AG18" i="19"/>
  <c r="AL18" i="19"/>
  <c r="AJ18" i="19"/>
  <c r="AI18" i="19"/>
  <c r="AH18" i="19"/>
  <c r="AK18" i="19"/>
  <c r="Y25" i="18"/>
  <c r="AG25" i="18"/>
  <c r="AL25" i="18"/>
  <c r="Z25" i="18"/>
  <c r="AA25" i="18"/>
  <c r="AF25" i="18"/>
  <c r="AB25" i="18"/>
  <c r="AC25" i="18"/>
  <c r="AH25" i="18"/>
  <c r="AJ25" i="18"/>
  <c r="AI25" i="18"/>
  <c r="AK25" i="18"/>
  <c r="AF51" i="19"/>
  <c r="AB51" i="19"/>
  <c r="AJ51" i="19"/>
  <c r="AG51" i="19"/>
  <c r="AA51" i="19"/>
  <c r="Z51" i="19"/>
  <c r="Y51" i="19"/>
  <c r="AC51" i="19"/>
  <c r="AH51" i="19"/>
  <c r="AL51" i="19"/>
  <c r="AI51" i="19"/>
  <c r="AK51" i="19"/>
  <c r="AA49" i="19"/>
  <c r="AF49" i="19"/>
  <c r="AB49" i="19"/>
  <c r="Z49" i="19"/>
  <c r="Y49" i="19"/>
  <c r="AG49" i="19"/>
  <c r="AJ49" i="19"/>
  <c r="AC49" i="19"/>
  <c r="AL49" i="19"/>
  <c r="AI49" i="19"/>
  <c r="AH49" i="19"/>
  <c r="AK49" i="19"/>
  <c r="Y60" i="18"/>
  <c r="AF60" i="18"/>
  <c r="AC60" i="18"/>
  <c r="AL60" i="18"/>
  <c r="AH60" i="18"/>
  <c r="AA60" i="18"/>
  <c r="Z60" i="18"/>
  <c r="AG60" i="18"/>
  <c r="AB60" i="18"/>
  <c r="AI60" i="18"/>
  <c r="AJ60" i="18"/>
  <c r="AK60" i="18"/>
  <c r="Y19" i="19"/>
  <c r="AC19" i="19"/>
  <c r="AG19" i="19"/>
  <c r="AA19" i="19"/>
  <c r="AF19" i="19"/>
  <c r="AB19" i="19"/>
  <c r="Z19" i="19"/>
  <c r="AJ19" i="19"/>
  <c r="AL19" i="19"/>
  <c r="AH19" i="19"/>
  <c r="AI19" i="19"/>
  <c r="AK19" i="19"/>
  <c r="AG17" i="19"/>
  <c r="AB17" i="19"/>
  <c r="AA17" i="19"/>
  <c r="Z17" i="19"/>
  <c r="AC17" i="19"/>
  <c r="AJ17" i="19"/>
  <c r="AH17" i="19"/>
  <c r="Y17" i="19"/>
  <c r="AI17" i="19"/>
  <c r="AL17" i="19"/>
  <c r="AF17" i="19"/>
  <c r="AK17" i="19"/>
  <c r="AG24" i="18"/>
  <c r="Y24" i="18"/>
  <c r="AL24" i="18"/>
  <c r="AH24" i="18"/>
  <c r="AA24" i="18"/>
  <c r="AB24" i="18"/>
  <c r="AF24" i="18"/>
  <c r="AC24" i="18"/>
  <c r="Z24" i="18"/>
  <c r="AJ24" i="18"/>
  <c r="AI24" i="18"/>
  <c r="AK24" i="18"/>
  <c r="AB53" i="19"/>
  <c r="AA53" i="19"/>
  <c r="AJ53" i="19"/>
  <c r="AF53" i="19"/>
  <c r="AC53" i="19"/>
  <c r="Z53" i="19"/>
  <c r="AG53" i="19"/>
  <c r="Y53" i="19"/>
  <c r="AL53" i="19"/>
  <c r="AI53" i="19"/>
  <c r="AH53" i="19"/>
  <c r="AK53" i="19"/>
  <c r="U35" i="19"/>
  <c r="U35" i="18"/>
  <c r="AG85" i="19"/>
  <c r="Y85" i="19"/>
  <c r="AF85" i="19"/>
  <c r="AH85" i="19"/>
  <c r="AI85" i="19"/>
  <c r="AB85" i="19"/>
  <c r="AA85" i="19"/>
  <c r="Z85" i="19"/>
  <c r="AL85" i="19"/>
  <c r="AJ85" i="19"/>
  <c r="AC85" i="19"/>
  <c r="AK85" i="19"/>
  <c r="AC49" i="18"/>
  <c r="AI49" i="18"/>
  <c r="AF49" i="18"/>
  <c r="Y49" i="18"/>
  <c r="AB49" i="18"/>
  <c r="AA49" i="18"/>
  <c r="Z49" i="18"/>
  <c r="AG49" i="18"/>
  <c r="AJ49" i="18"/>
  <c r="AH49" i="18"/>
  <c r="AL49" i="18"/>
  <c r="AK49" i="18"/>
  <c r="AC61" i="19"/>
  <c r="AJ61" i="19"/>
  <c r="AB61" i="19"/>
  <c r="Z61" i="19"/>
  <c r="AF61" i="19"/>
  <c r="AG61" i="19"/>
  <c r="Y61" i="19"/>
  <c r="AA61" i="19"/>
  <c r="AI61" i="19"/>
  <c r="AH61" i="19"/>
  <c r="AL61" i="19"/>
  <c r="AK61" i="19"/>
  <c r="Y64" i="18"/>
  <c r="AF64" i="18"/>
  <c r="Z64" i="18"/>
  <c r="AC64" i="18"/>
  <c r="AA64" i="18"/>
  <c r="AB64" i="18"/>
  <c r="AG64" i="18"/>
  <c r="AJ64" i="18"/>
  <c r="AL64" i="18"/>
  <c r="AI64" i="18"/>
  <c r="AH64" i="18"/>
  <c r="AK64" i="18"/>
  <c r="AF54" i="18"/>
  <c r="Y54" i="18"/>
  <c r="AA54" i="18"/>
  <c r="AC54" i="18"/>
  <c r="AG54" i="18"/>
  <c r="AB54" i="18"/>
  <c r="Z54" i="18"/>
  <c r="AL54" i="18"/>
  <c r="AJ54" i="18"/>
  <c r="AI54" i="18"/>
  <c r="AH54" i="18"/>
  <c r="AK54" i="18"/>
  <c r="AG90" i="19"/>
  <c r="Z90" i="19"/>
  <c r="Y90" i="19"/>
  <c r="AF90" i="19"/>
  <c r="AC90" i="19"/>
  <c r="AJ90" i="19"/>
  <c r="AI90" i="19"/>
  <c r="AH90" i="19"/>
  <c r="AA90" i="19"/>
  <c r="AB90" i="19"/>
  <c r="AL90" i="19"/>
  <c r="AK90" i="19"/>
  <c r="AJ21" i="19"/>
  <c r="AB21" i="19"/>
  <c r="AG21" i="19"/>
  <c r="AF21" i="19"/>
  <c r="Y21" i="19"/>
  <c r="AL21" i="19"/>
  <c r="AA21" i="19"/>
  <c r="AI21" i="19"/>
  <c r="AC21" i="19"/>
  <c r="Z21" i="19"/>
  <c r="AH21" i="19"/>
  <c r="AK21" i="19"/>
  <c r="AG20" i="18"/>
  <c r="Y20" i="18"/>
  <c r="AL20" i="18"/>
  <c r="AA20" i="18"/>
  <c r="AC20" i="18"/>
  <c r="AF20" i="18"/>
  <c r="AB20" i="18"/>
  <c r="AH20" i="18"/>
  <c r="Z20" i="18"/>
  <c r="AJ20" i="18"/>
  <c r="AI20" i="18"/>
  <c r="AK20" i="18"/>
  <c r="AA66" i="18"/>
  <c r="AG66" i="18"/>
  <c r="AJ66" i="18"/>
  <c r="Y66" i="18"/>
  <c r="AF66" i="18"/>
  <c r="AB66" i="18"/>
  <c r="AC66" i="18"/>
  <c r="Z66" i="18"/>
  <c r="AL66" i="18"/>
  <c r="AI66" i="18"/>
  <c r="AH66" i="18"/>
  <c r="AK66" i="18"/>
  <c r="Z42" i="18"/>
  <c r="AH42" i="18"/>
  <c r="AF42" i="18"/>
  <c r="Y42" i="18"/>
  <c r="AC42" i="18"/>
  <c r="AG42" i="18"/>
  <c r="AA42" i="18"/>
  <c r="AB42" i="18"/>
  <c r="AI42" i="18"/>
  <c r="AL42" i="18"/>
  <c r="AJ42" i="18"/>
  <c r="AK42" i="18"/>
  <c r="AF46" i="18"/>
  <c r="Z46" i="18"/>
  <c r="AB46" i="18"/>
  <c r="AC46" i="18"/>
  <c r="AG46" i="18"/>
  <c r="Y46" i="18"/>
  <c r="AA46" i="18"/>
  <c r="AI46" i="18"/>
  <c r="AH46" i="18"/>
  <c r="AL46" i="18"/>
  <c r="AJ46" i="18"/>
  <c r="AK46" i="18"/>
  <c r="AC75" i="16"/>
  <c r="AA75" i="16"/>
  <c r="Z75" i="16"/>
  <c r="AF75" i="16"/>
  <c r="Y75" i="16"/>
  <c r="AB75" i="16"/>
  <c r="AG75" i="16"/>
  <c r="AI75" i="16"/>
  <c r="AJ75" i="16"/>
  <c r="AL75" i="16"/>
  <c r="AH75" i="16"/>
  <c r="AK75" i="16"/>
  <c r="AH25" i="16"/>
  <c r="AB25" i="16"/>
  <c r="AI25" i="16"/>
  <c r="AA25" i="16"/>
  <c r="AL25" i="16"/>
  <c r="AJ25" i="16"/>
  <c r="Y25" i="16"/>
  <c r="AG25" i="16"/>
  <c r="AF25" i="16"/>
  <c r="Z25" i="16"/>
  <c r="AC25" i="16"/>
  <c r="AK25" i="16"/>
  <c r="AC88" i="16"/>
  <c r="AA88" i="16"/>
  <c r="Z88" i="16"/>
  <c r="Y88" i="16"/>
  <c r="AF88" i="16"/>
  <c r="AG88" i="16"/>
  <c r="AB88" i="16"/>
  <c r="AI88" i="16"/>
  <c r="AJ88" i="16"/>
  <c r="AH88" i="16"/>
  <c r="AL88" i="16"/>
  <c r="AK88" i="16"/>
  <c r="BQ56" i="1"/>
  <c r="BU59" i="1"/>
  <c r="AF53" i="16"/>
  <c r="AC53" i="16"/>
  <c r="AA53" i="16"/>
  <c r="AB53" i="16"/>
  <c r="Z53" i="16"/>
  <c r="Y53" i="16"/>
  <c r="AG53" i="16"/>
  <c r="AI53" i="16"/>
  <c r="AH53" i="16"/>
  <c r="AL53" i="16"/>
  <c r="AJ53" i="16"/>
  <c r="AK53" i="16"/>
  <c r="Y18" i="16"/>
  <c r="AI18" i="16"/>
  <c r="AJ18" i="16"/>
  <c r="AC18" i="16"/>
  <c r="AG18" i="16"/>
  <c r="AA18" i="16"/>
  <c r="AB18" i="16"/>
  <c r="Z18" i="16"/>
  <c r="AF18" i="16"/>
  <c r="AH18" i="16"/>
  <c r="AL18" i="16"/>
  <c r="AK18" i="16"/>
  <c r="AA42" i="16"/>
  <c r="Z42" i="16"/>
  <c r="AG42" i="16"/>
  <c r="AL42" i="16"/>
  <c r="AF42" i="16"/>
  <c r="AC42" i="16"/>
  <c r="Y42" i="16"/>
  <c r="AB42" i="16"/>
  <c r="AJ42" i="16"/>
  <c r="AH42" i="16"/>
  <c r="AI42" i="16"/>
  <c r="AK42" i="16"/>
  <c r="Y56" i="16"/>
  <c r="AF56" i="16"/>
  <c r="AG56" i="16"/>
  <c r="AC56" i="16"/>
  <c r="Z56" i="16"/>
  <c r="AB56" i="16"/>
  <c r="AA56" i="16"/>
  <c r="AH56" i="16"/>
  <c r="AL56" i="16"/>
  <c r="AI56" i="16"/>
  <c r="AJ56" i="16"/>
  <c r="AK56" i="16"/>
  <c r="AF80" i="16"/>
  <c r="AG80" i="16"/>
  <c r="AB80" i="16"/>
  <c r="AC80" i="16"/>
  <c r="AA80" i="16"/>
  <c r="Z80" i="16"/>
  <c r="Y80" i="16"/>
  <c r="AI80" i="16"/>
  <c r="AJ80" i="16"/>
  <c r="AH80" i="16"/>
  <c r="AL80" i="16"/>
  <c r="AK80" i="16"/>
  <c r="AB82" i="16"/>
  <c r="AC82" i="16"/>
  <c r="AA82" i="16"/>
  <c r="Z82" i="16"/>
  <c r="AF82" i="16"/>
  <c r="AG82" i="16"/>
  <c r="Y82" i="16"/>
  <c r="AH82" i="16"/>
  <c r="AJ82" i="16"/>
  <c r="AI82" i="16"/>
  <c r="AL82" i="16"/>
  <c r="AK82" i="16"/>
  <c r="AH24" i="16"/>
  <c r="AF24" i="16"/>
  <c r="AL24" i="16"/>
  <c r="AC24" i="16"/>
  <c r="AB24" i="16"/>
  <c r="AI24" i="16"/>
  <c r="AA24" i="16"/>
  <c r="Y24" i="16"/>
  <c r="Z24" i="16"/>
  <c r="AJ24" i="16"/>
  <c r="AG24" i="16"/>
  <c r="AK24" i="16"/>
  <c r="AI33" i="16"/>
  <c r="AF33" i="16"/>
  <c r="AJ33" i="16"/>
  <c r="Z33" i="16"/>
  <c r="AB33" i="16"/>
  <c r="AC33" i="16"/>
  <c r="AA33" i="16"/>
  <c r="AL33" i="16"/>
  <c r="AG33" i="16"/>
  <c r="Y33" i="16"/>
  <c r="AH33" i="16"/>
  <c r="AK33" i="16"/>
  <c r="AC83" i="16"/>
  <c r="AA83" i="16"/>
  <c r="Y83" i="16"/>
  <c r="AB83" i="16"/>
  <c r="Z83" i="16"/>
  <c r="AG83" i="16"/>
  <c r="AF83" i="16"/>
  <c r="AJ83" i="16"/>
  <c r="AL83" i="16"/>
  <c r="AI83" i="16"/>
  <c r="AH83" i="16"/>
  <c r="AK83" i="16"/>
  <c r="BR56" i="1"/>
  <c r="BR59" i="1"/>
  <c r="BI91" i="1"/>
  <c r="BS91" i="1" s="1"/>
  <c r="AB26" i="16"/>
  <c r="AJ26" i="16"/>
  <c r="AG26" i="16"/>
  <c r="Z26" i="16"/>
  <c r="AI26" i="16"/>
  <c r="Y26" i="16"/>
  <c r="AL26" i="16"/>
  <c r="AF26" i="16"/>
  <c r="AH26" i="16"/>
  <c r="AC26" i="16"/>
  <c r="AA26" i="16"/>
  <c r="AK26" i="16"/>
  <c r="AH31" i="16"/>
  <c r="AF31" i="16"/>
  <c r="AG31" i="16"/>
  <c r="AI31" i="16"/>
  <c r="AC31" i="16"/>
  <c r="AA31" i="16"/>
  <c r="AL31" i="16"/>
  <c r="Y31" i="16"/>
  <c r="AJ31" i="16"/>
  <c r="AK31" i="16"/>
  <c r="Z31" i="16"/>
  <c r="AB31" i="16"/>
  <c r="Z68" i="16"/>
  <c r="AC68" i="16"/>
  <c r="Y68" i="16"/>
  <c r="AI68" i="16"/>
  <c r="AF68" i="16"/>
  <c r="AA68" i="16"/>
  <c r="AG68" i="16"/>
  <c r="AB68" i="16"/>
  <c r="AH68" i="16"/>
  <c r="AL68" i="16"/>
  <c r="AJ68" i="16"/>
  <c r="AK68" i="16"/>
  <c r="AF60" i="16"/>
  <c r="AA60" i="16"/>
  <c r="Z60" i="16"/>
  <c r="Y60" i="16"/>
  <c r="AB60" i="16"/>
  <c r="AG60" i="16"/>
  <c r="AC60" i="16"/>
  <c r="AJ60" i="16"/>
  <c r="AI60" i="16"/>
  <c r="AH60" i="16"/>
  <c r="AL60" i="16"/>
  <c r="AK60" i="16"/>
  <c r="Z71" i="16"/>
  <c r="Y71" i="16"/>
  <c r="AB71" i="16"/>
  <c r="AF71" i="16"/>
  <c r="AG71" i="16"/>
  <c r="AA71" i="16"/>
  <c r="AC71" i="16"/>
  <c r="AH71" i="16"/>
  <c r="AJ71" i="16"/>
  <c r="AL71" i="16"/>
  <c r="AI71" i="16"/>
  <c r="AK71" i="16"/>
  <c r="AF51" i="16"/>
  <c r="AG51" i="16"/>
  <c r="AA51" i="16"/>
  <c r="Z51" i="16"/>
  <c r="Y51" i="16"/>
  <c r="AC51" i="16"/>
  <c r="AB51" i="16"/>
  <c r="AI51" i="16"/>
  <c r="AH51" i="16"/>
  <c r="AJ51" i="16"/>
  <c r="AL51" i="16"/>
  <c r="AK51" i="16"/>
  <c r="AF64" i="16"/>
  <c r="AB64" i="16"/>
  <c r="AC64" i="16"/>
  <c r="AA64" i="16"/>
  <c r="Z64" i="16"/>
  <c r="Y64" i="16"/>
  <c r="AG64" i="16"/>
  <c r="AI64" i="16"/>
  <c r="AL64" i="16"/>
  <c r="AH64" i="16"/>
  <c r="AJ64" i="16"/>
  <c r="AK64" i="16"/>
  <c r="Y40" i="16"/>
  <c r="Z40" i="16"/>
  <c r="AC40" i="16"/>
  <c r="AB40" i="16"/>
  <c r="AG40" i="16"/>
  <c r="AF40" i="16"/>
  <c r="AA40" i="16"/>
  <c r="AL40" i="16"/>
  <c r="AH40" i="16"/>
  <c r="AI40" i="16"/>
  <c r="AJ40" i="16"/>
  <c r="AK40" i="16"/>
  <c r="Y41" i="16"/>
  <c r="AJ41" i="16"/>
  <c r="AL41" i="16"/>
  <c r="AF41" i="16"/>
  <c r="AC41" i="16"/>
  <c r="AB41" i="16"/>
  <c r="AG41" i="16"/>
  <c r="AA41" i="16"/>
  <c r="Z41" i="16"/>
  <c r="AI41" i="16"/>
  <c r="AH41" i="16"/>
  <c r="AK41" i="16"/>
  <c r="AF44" i="16"/>
  <c r="Z44" i="16"/>
  <c r="AG44" i="16"/>
  <c r="AC44" i="16"/>
  <c r="AB44" i="16"/>
  <c r="AA44" i="16"/>
  <c r="Y44" i="16"/>
  <c r="AL44" i="16"/>
  <c r="AJ44" i="16"/>
  <c r="AI44" i="16"/>
  <c r="AH44" i="16"/>
  <c r="AK44" i="16"/>
  <c r="AG84" i="16"/>
  <c r="AB84" i="16"/>
  <c r="Y84" i="16"/>
  <c r="AJ84" i="16"/>
  <c r="AI84" i="16"/>
  <c r="AF84" i="16"/>
  <c r="AH84" i="16"/>
  <c r="AC84" i="16"/>
  <c r="AL84" i="16"/>
  <c r="Z84" i="16"/>
  <c r="AA84" i="16"/>
  <c r="AK84" i="16"/>
  <c r="AF19" i="16"/>
  <c r="Z19" i="16"/>
  <c r="Y19" i="16"/>
  <c r="AL19" i="16"/>
  <c r="AA19" i="16"/>
  <c r="AB19" i="16"/>
  <c r="AG19" i="16"/>
  <c r="AC19" i="16"/>
  <c r="AI19" i="16"/>
  <c r="AJ19" i="16"/>
  <c r="AH19" i="16"/>
  <c r="AK19" i="16"/>
  <c r="AJ34" i="16"/>
  <c r="AC34" i="16"/>
  <c r="AA34" i="16"/>
  <c r="Z34" i="16"/>
  <c r="AB34" i="16"/>
  <c r="AF34" i="16"/>
  <c r="AG34" i="16"/>
  <c r="AL34" i="16"/>
  <c r="Y34" i="16"/>
  <c r="AI34" i="16"/>
  <c r="AH34" i="16"/>
  <c r="AK34" i="16"/>
  <c r="Z46" i="16"/>
  <c r="Y46" i="16"/>
  <c r="AF46" i="16"/>
  <c r="AB46" i="16"/>
  <c r="AG46" i="16"/>
  <c r="AC46" i="16"/>
  <c r="AA46" i="16"/>
  <c r="AI46" i="16"/>
  <c r="AJ46" i="16"/>
  <c r="AL46" i="16"/>
  <c r="AH46" i="16"/>
  <c r="AK46" i="16"/>
  <c r="U38" i="15"/>
  <c r="U38" i="16"/>
  <c r="BQ88" i="1"/>
  <c r="BL59" i="1"/>
  <c r="AF17" i="16"/>
  <c r="AB17" i="16"/>
  <c r="AC17" i="16"/>
  <c r="Z17" i="16"/>
  <c r="Y17" i="16"/>
  <c r="AJ17" i="16"/>
  <c r="AA17" i="16"/>
  <c r="AG17" i="16"/>
  <c r="AK17" i="16"/>
  <c r="AL17" i="16"/>
  <c r="AH17" i="16"/>
  <c r="AI17" i="16"/>
  <c r="AF37" i="16"/>
  <c r="Z37" i="16"/>
  <c r="AG37" i="16"/>
  <c r="Y37" i="16"/>
  <c r="AJ37" i="16"/>
  <c r="AA37" i="16"/>
  <c r="AB37" i="16"/>
  <c r="AL37" i="16"/>
  <c r="AC37" i="16"/>
  <c r="AI37" i="16"/>
  <c r="AH37" i="16"/>
  <c r="AK37" i="16"/>
  <c r="AB15" i="16"/>
  <c r="Z15" i="16"/>
  <c r="AL15" i="16"/>
  <c r="AG15" i="16"/>
  <c r="AH15" i="16"/>
  <c r="AC15" i="16"/>
  <c r="AI15" i="16"/>
  <c r="AA15" i="16"/>
  <c r="AF15" i="16"/>
  <c r="Y15" i="16"/>
  <c r="AJ15" i="16"/>
  <c r="AK15" i="16"/>
  <c r="AC81" i="16"/>
  <c r="AA81" i="16"/>
  <c r="Z81" i="16"/>
  <c r="AF81" i="16"/>
  <c r="AG81" i="16"/>
  <c r="Y81" i="16"/>
  <c r="AB81" i="16"/>
  <c r="AJ81" i="16"/>
  <c r="AH81" i="16"/>
  <c r="AI81" i="16"/>
  <c r="AL81" i="16"/>
  <c r="AK81" i="16"/>
  <c r="AF59" i="16"/>
  <c r="AG59" i="16"/>
  <c r="AB59" i="16"/>
  <c r="AC59" i="16"/>
  <c r="AA59" i="16"/>
  <c r="Z59" i="16"/>
  <c r="Y59" i="16"/>
  <c r="AL59" i="16"/>
  <c r="AH59" i="16"/>
  <c r="AJ59" i="16"/>
  <c r="AI59" i="16"/>
  <c r="AK59" i="16"/>
  <c r="AB20" i="16"/>
  <c r="AF20" i="16"/>
  <c r="Z20" i="16"/>
  <c r="AG20" i="16"/>
  <c r="AC20" i="16"/>
  <c r="Y20" i="16"/>
  <c r="AA20" i="16"/>
  <c r="AL20" i="16"/>
  <c r="AJ20" i="16"/>
  <c r="AI20" i="16"/>
  <c r="AH20" i="16"/>
  <c r="AK20" i="16"/>
  <c r="AF69" i="16"/>
  <c r="AA69" i="16"/>
  <c r="Z69" i="16"/>
  <c r="AB69" i="16"/>
  <c r="Y69" i="16"/>
  <c r="AG69" i="16"/>
  <c r="AC69" i="16"/>
  <c r="AI69" i="16"/>
  <c r="AJ69" i="16"/>
  <c r="AH69" i="16"/>
  <c r="AL69" i="16"/>
  <c r="AK69" i="16"/>
  <c r="AC87" i="16"/>
  <c r="AA87" i="16"/>
  <c r="Z87" i="16"/>
  <c r="AF87" i="16"/>
  <c r="AB87" i="16"/>
  <c r="Y87" i="16"/>
  <c r="AG87" i="16"/>
  <c r="AL87" i="16"/>
  <c r="AJ87" i="16"/>
  <c r="AH87" i="16"/>
  <c r="AI87" i="16"/>
  <c r="AK87" i="16"/>
  <c r="U28" i="16"/>
  <c r="U28" i="15"/>
  <c r="AC54" i="16"/>
  <c r="AB54" i="16"/>
  <c r="AA54" i="16"/>
  <c r="AJ54" i="16"/>
  <c r="AH54" i="16"/>
  <c r="Z54" i="16"/>
  <c r="AL54" i="16"/>
  <c r="Y54" i="16"/>
  <c r="AF54" i="16"/>
  <c r="AI54" i="16"/>
  <c r="AG54" i="16"/>
  <c r="AK54" i="16"/>
  <c r="U35" i="15"/>
  <c r="U35" i="16"/>
  <c r="BM59" i="1"/>
  <c r="AF49" i="16"/>
  <c r="AG49" i="16"/>
  <c r="AC49" i="16"/>
  <c r="AA49" i="16"/>
  <c r="Z49" i="16"/>
  <c r="AB49" i="16"/>
  <c r="Y49" i="16"/>
  <c r="AJ49" i="16"/>
  <c r="AL49" i="16"/>
  <c r="AH49" i="16"/>
  <c r="AI49" i="16"/>
  <c r="AK49" i="16"/>
  <c r="AC74" i="16"/>
  <c r="AA74" i="16"/>
  <c r="Z74" i="16"/>
  <c r="AF74" i="16"/>
  <c r="AG74" i="16"/>
  <c r="Y74" i="16"/>
  <c r="AB74" i="16"/>
  <c r="AJ74" i="16"/>
  <c r="AI74" i="16"/>
  <c r="AL74" i="16"/>
  <c r="AH74" i="16"/>
  <c r="AK74" i="16"/>
  <c r="AF55" i="16"/>
  <c r="AC55" i="16"/>
  <c r="AA55" i="16"/>
  <c r="Z55" i="16"/>
  <c r="Y55" i="16"/>
  <c r="AG55" i="16"/>
  <c r="AB55" i="16"/>
  <c r="AJ55" i="16"/>
  <c r="AI55" i="16"/>
  <c r="AH55" i="16"/>
  <c r="AL55" i="16"/>
  <c r="AK55" i="16"/>
  <c r="AF47" i="16"/>
  <c r="Y47" i="16"/>
  <c r="AC47" i="16"/>
  <c r="AB47" i="16"/>
  <c r="Z47" i="16"/>
  <c r="AG47" i="16"/>
  <c r="AA47" i="16"/>
  <c r="AL47" i="16"/>
  <c r="AI47" i="16"/>
  <c r="AJ47" i="16"/>
  <c r="AH47" i="16"/>
  <c r="AK47" i="16"/>
  <c r="AF45" i="16"/>
  <c r="AA45" i="16"/>
  <c r="AB45" i="16"/>
  <c r="Z45" i="16"/>
  <c r="Y45" i="16"/>
  <c r="AG45" i="16"/>
  <c r="AC45" i="16"/>
  <c r="AI45" i="16"/>
  <c r="AJ45" i="16"/>
  <c r="AL45" i="16"/>
  <c r="AH45" i="16"/>
  <c r="AK45" i="16"/>
  <c r="Y43" i="16"/>
  <c r="AC43" i="16"/>
  <c r="AA43" i="16"/>
  <c r="AG43" i="16"/>
  <c r="AB43" i="16"/>
  <c r="AF43" i="16"/>
  <c r="Z43" i="16"/>
  <c r="AL43" i="16"/>
  <c r="AI43" i="16"/>
  <c r="AH43" i="16"/>
  <c r="AJ43" i="16"/>
  <c r="AK43" i="16"/>
  <c r="AA61" i="16"/>
  <c r="Z61" i="16"/>
  <c r="Y61" i="16"/>
  <c r="AF61" i="16"/>
  <c r="AB61" i="16"/>
  <c r="AC61" i="16"/>
  <c r="AG61" i="16"/>
  <c r="AJ61" i="16"/>
  <c r="AI61" i="16"/>
  <c r="AL61" i="16"/>
  <c r="AH61" i="16"/>
  <c r="AK61" i="16"/>
  <c r="U70" i="13"/>
  <c r="U70" i="16"/>
  <c r="U70" i="15"/>
  <c r="U76" i="15"/>
  <c r="U76" i="16"/>
  <c r="BK59" i="1"/>
  <c r="Z16" i="16"/>
  <c r="AG16" i="16"/>
  <c r="AF16" i="16"/>
  <c r="AL16" i="16"/>
  <c r="AH16" i="16"/>
  <c r="AB16" i="16"/>
  <c r="Y16" i="16"/>
  <c r="AI16" i="16"/>
  <c r="AC16" i="16"/>
  <c r="AA16" i="16"/>
  <c r="AJ16" i="16"/>
  <c r="AK16" i="16"/>
  <c r="AF79" i="16"/>
  <c r="Y79" i="16"/>
  <c r="AG79" i="16"/>
  <c r="AC79" i="16"/>
  <c r="Z79" i="16"/>
  <c r="AB79" i="16"/>
  <c r="AA79" i="16"/>
  <c r="AJ79" i="16"/>
  <c r="AL79" i="16"/>
  <c r="AH79" i="16"/>
  <c r="AI79" i="16"/>
  <c r="AK79" i="16"/>
  <c r="AC73" i="16"/>
  <c r="AA73" i="16"/>
  <c r="Z73" i="16"/>
  <c r="AG73" i="16"/>
  <c r="Y73" i="16"/>
  <c r="AF73" i="16"/>
  <c r="AB73" i="16"/>
  <c r="AL73" i="16"/>
  <c r="AH73" i="16"/>
  <c r="AI73" i="16"/>
  <c r="AJ73" i="16"/>
  <c r="AK73" i="16"/>
  <c r="AF22" i="16"/>
  <c r="Z22" i="16"/>
  <c r="Y22" i="16"/>
  <c r="AI22" i="16"/>
  <c r="AH22" i="16"/>
  <c r="AC22" i="16"/>
  <c r="AG22" i="16"/>
  <c r="AA22" i="16"/>
  <c r="AB22" i="16"/>
  <c r="AJ22" i="16"/>
  <c r="AL22" i="16"/>
  <c r="AK22" i="16"/>
  <c r="U62" i="15"/>
  <c r="U62" i="16"/>
  <c r="BV56" i="1"/>
  <c r="AH23" i="16"/>
  <c r="AL23" i="16"/>
  <c r="AC23" i="16"/>
  <c r="AG23" i="16"/>
  <c r="AD3" i="16"/>
  <c r="AB23" i="16"/>
  <c r="Z23" i="16"/>
  <c r="AF23" i="16"/>
  <c r="AF3" i="16" s="1"/>
  <c r="Y23" i="16"/>
  <c r="AI23" i="16"/>
  <c r="AJ23" i="16"/>
  <c r="AK23" i="16"/>
  <c r="AA23" i="16"/>
  <c r="BP56" i="1"/>
  <c r="AB50" i="16"/>
  <c r="AG50" i="16"/>
  <c r="AI50" i="16"/>
  <c r="AJ50" i="16"/>
  <c r="Y50" i="16"/>
  <c r="AF50" i="16"/>
  <c r="AH50" i="16"/>
  <c r="AC50" i="16"/>
  <c r="AA50" i="16"/>
  <c r="AL50" i="16"/>
  <c r="Z50" i="16"/>
  <c r="AK50" i="16"/>
  <c r="AF63" i="16"/>
  <c r="AC63" i="16"/>
  <c r="AA63" i="16"/>
  <c r="AB63" i="16"/>
  <c r="Z63" i="16"/>
  <c r="AG63" i="16"/>
  <c r="Y63" i="16"/>
  <c r="AI63" i="16"/>
  <c r="AJ63" i="16"/>
  <c r="AL63" i="16"/>
  <c r="AH63" i="16"/>
  <c r="AK63" i="16"/>
  <c r="AF90" i="16"/>
  <c r="AG90" i="16"/>
  <c r="Z90" i="16"/>
  <c r="AC90" i="16"/>
  <c r="AA90" i="16"/>
  <c r="AB90" i="16"/>
  <c r="Y90" i="16"/>
  <c r="AJ90" i="16"/>
  <c r="AH90" i="16"/>
  <c r="AI90" i="16"/>
  <c r="AL90" i="16"/>
  <c r="AK90" i="16"/>
  <c r="AH85" i="16"/>
  <c r="Y85" i="16"/>
  <c r="AF85" i="16"/>
  <c r="AI85" i="16"/>
  <c r="AA85" i="16"/>
  <c r="AG85" i="16"/>
  <c r="AL85" i="16"/>
  <c r="AC85" i="16"/>
  <c r="AJ85" i="16"/>
  <c r="Z85" i="16"/>
  <c r="AB85" i="16"/>
  <c r="AK85" i="16"/>
  <c r="AB66" i="16"/>
  <c r="AJ66" i="16"/>
  <c r="AG66" i="16"/>
  <c r="AC66" i="16"/>
  <c r="Z66" i="16"/>
  <c r="Y66" i="16"/>
  <c r="AL66" i="16"/>
  <c r="AF66" i="16"/>
  <c r="AA66" i="16"/>
  <c r="AH66" i="16"/>
  <c r="AI66" i="16"/>
  <c r="AK66" i="16"/>
  <c r="AG86" i="16"/>
  <c r="AC86" i="16"/>
  <c r="AA86" i="16"/>
  <c r="Y86" i="16"/>
  <c r="AF86" i="16"/>
  <c r="AB86" i="16"/>
  <c r="Z86" i="16"/>
  <c r="AH86" i="16"/>
  <c r="AI86" i="16"/>
  <c r="AJ86" i="16"/>
  <c r="AL86" i="16"/>
  <c r="AK86" i="16"/>
  <c r="AB32" i="16"/>
  <c r="AL32" i="16"/>
  <c r="Y32" i="16"/>
  <c r="AH32" i="16"/>
  <c r="AC32" i="16"/>
  <c r="AA32" i="16"/>
  <c r="AG32" i="16"/>
  <c r="AI32" i="16"/>
  <c r="AJ32" i="16"/>
  <c r="Z32" i="16"/>
  <c r="AK32" i="16"/>
  <c r="AF32" i="16"/>
  <c r="AL21" i="16"/>
  <c r="AC21" i="16"/>
  <c r="Y21" i="16"/>
  <c r="AA21" i="16"/>
  <c r="AF21" i="16"/>
  <c r="Z21" i="16"/>
  <c r="AG21" i="16"/>
  <c r="AI21" i="16"/>
  <c r="AH21" i="16"/>
  <c r="AB21" i="16"/>
  <c r="AJ21" i="16"/>
  <c r="AK21" i="16"/>
  <c r="AF6" i="13"/>
  <c r="AF92" i="13"/>
  <c r="AG92" i="13"/>
  <c r="AB92" i="13"/>
  <c r="AF22" i="13"/>
  <c r="AG22" i="13"/>
  <c r="AB22" i="13"/>
  <c r="AG27" i="13"/>
  <c r="AB27" i="13"/>
  <c r="AF27" i="13"/>
  <c r="AG67" i="13"/>
  <c r="AF67" i="13"/>
  <c r="AF7" i="13" s="1"/>
  <c r="AB67" i="13"/>
  <c r="AF72" i="13"/>
  <c r="AF9" i="13" s="1"/>
  <c r="AG72" i="13"/>
  <c r="AB72" i="13"/>
  <c r="AF44" i="13"/>
  <c r="AG44" i="13"/>
  <c r="AB44" i="13"/>
  <c r="AF69" i="13"/>
  <c r="AG69" i="13"/>
  <c r="AB69" i="13"/>
  <c r="AF73" i="13"/>
  <c r="AG73" i="13"/>
  <c r="AB73" i="13"/>
  <c r="AF23" i="13"/>
  <c r="AF3" i="13" s="1"/>
  <c r="AG23" i="13"/>
  <c r="AB23" i="13"/>
  <c r="AB3" i="13" s="1"/>
  <c r="AB57" i="13"/>
  <c r="AF57" i="13"/>
  <c r="AG57" i="13"/>
  <c r="AG6" i="13"/>
  <c r="BL88" i="1"/>
  <c r="BU42" i="1"/>
  <c r="BM42" i="1"/>
  <c r="BU88" i="1"/>
  <c r="BV88" i="1"/>
  <c r="BK88" i="1"/>
  <c r="BR88" i="1"/>
  <c r="BT88" i="1"/>
  <c r="BS88" i="1"/>
  <c r="BN88" i="1"/>
  <c r="BO88" i="1"/>
  <c r="BP88" i="1"/>
  <c r="BK80" i="1"/>
  <c r="BN61" i="1"/>
  <c r="BT80" i="1"/>
  <c r="BN56" i="1"/>
  <c r="BQ59" i="1"/>
  <c r="BT59" i="1"/>
  <c r="BQ61" i="1"/>
  <c r="BK17" i="1"/>
  <c r="BR61" i="1"/>
  <c r="BU80" i="1"/>
  <c r="BU56" i="1"/>
  <c r="BS56" i="1"/>
  <c r="BP59" i="1"/>
  <c r="BN59" i="1"/>
  <c r="BP61" i="1"/>
  <c r="BQ80" i="1"/>
  <c r="BS80" i="1"/>
  <c r="BL56" i="1"/>
  <c r="BT56" i="1"/>
  <c r="BS59" i="1"/>
  <c r="BU61" i="1"/>
  <c r="BT61" i="1"/>
  <c r="BN80" i="1"/>
  <c r="BK61" i="1"/>
  <c r="BV80" i="1"/>
  <c r="BM80" i="1"/>
  <c r="BM56" i="1"/>
  <c r="BO59" i="1"/>
  <c r="BS61" i="1"/>
  <c r="BV61" i="1"/>
  <c r="BV84" i="1"/>
  <c r="BL80" i="1"/>
  <c r="BR80" i="1"/>
  <c r="BL61" i="1"/>
  <c r="Y6" i="13"/>
  <c r="AE6" i="13"/>
  <c r="AC6" i="13"/>
  <c r="AD6" i="13"/>
  <c r="AH6" i="13"/>
  <c r="AJ6" i="13"/>
  <c r="Z6" i="13"/>
  <c r="AB6" i="13"/>
  <c r="AK6" i="13"/>
  <c r="AI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I23" i="13"/>
  <c r="AI3" i="13" s="1"/>
  <c r="Y23" i="13"/>
  <c r="AJ23" i="13"/>
  <c r="AJ3" i="13" s="1"/>
  <c r="AK23" i="13"/>
  <c r="AK3" i="13" s="1"/>
  <c r="AC23" i="13"/>
  <c r="AC3" i="13" s="1"/>
  <c r="Z23" i="13"/>
  <c r="Z3" i="13" s="1"/>
  <c r="AD3" i="13"/>
  <c r="AH23" i="13"/>
  <c r="AH3" i="13" s="1"/>
  <c r="AE3" i="13"/>
  <c r="AL58" i="13"/>
  <c r="AL2" i="13" s="1"/>
  <c r="CO35" i="1"/>
  <c r="CQ35" i="1" s="1"/>
  <c r="CS35" i="1" s="1"/>
  <c r="U35" i="13"/>
  <c r="Z69" i="13"/>
  <c r="Y69" i="13"/>
  <c r="AH69" i="13"/>
  <c r="AJ69" i="13"/>
  <c r="AC69" i="13"/>
  <c r="AI69" i="13"/>
  <c r="AK69" i="13"/>
  <c r="BR18" i="1"/>
  <c r="Y92" i="13"/>
  <c r="AH92" i="13"/>
  <c r="AJ92" i="13"/>
  <c r="AI92" i="13"/>
  <c r="AC92" i="13"/>
  <c r="Z92" i="13"/>
  <c r="AK92" i="13"/>
  <c r="Y72" i="13"/>
  <c r="AD9" i="13"/>
  <c r="AC72" i="13"/>
  <c r="AE9" i="13"/>
  <c r="AJ72" i="13"/>
  <c r="AJ9" i="13" s="1"/>
  <c r="Z72" i="13"/>
  <c r="Z9" i="13" s="1"/>
  <c r="AB9" i="13"/>
  <c r="AH72" i="13"/>
  <c r="AH9" i="13" s="1"/>
  <c r="AI72" i="13"/>
  <c r="AI9" i="13" s="1"/>
  <c r="AK72" i="13"/>
  <c r="AK9" i="13" s="1"/>
  <c r="CO62" i="1"/>
  <c r="CQ62" i="1" s="1"/>
  <c r="CS62" i="1" s="1"/>
  <c r="U62" i="13"/>
  <c r="BU18" i="1"/>
  <c r="BK18" i="1"/>
  <c r="AC73" i="13"/>
  <c r="AJ73" i="13"/>
  <c r="Z73" i="13"/>
  <c r="Y73" i="13"/>
  <c r="AH73" i="13"/>
  <c r="AI73" i="13"/>
  <c r="AK73" i="13"/>
  <c r="CO28" i="1"/>
  <c r="CR28" i="1" s="1"/>
  <c r="U28" i="13"/>
  <c r="AL70" i="13"/>
  <c r="AL4" i="13" s="1"/>
  <c r="BS18" i="1"/>
  <c r="BM18" i="1"/>
  <c r="AL91" i="13"/>
  <c r="AC22" i="13"/>
  <c r="Y22" i="13"/>
  <c r="Z22" i="13"/>
  <c r="AJ22" i="13"/>
  <c r="AH22" i="13"/>
  <c r="AI22" i="13"/>
  <c r="AK22" i="13"/>
  <c r="BO18" i="1"/>
  <c r="BP18" i="1"/>
  <c r="BN6" i="1"/>
  <c r="AJ67" i="13"/>
  <c r="AJ7" i="13" s="1"/>
  <c r="AI67" i="13"/>
  <c r="AI7" i="13" s="1"/>
  <c r="Y67" i="13"/>
  <c r="AH67" i="13"/>
  <c r="AH7" i="13" s="1"/>
  <c r="Z67" i="13"/>
  <c r="Z7" i="13" s="1"/>
  <c r="AE7" i="13"/>
  <c r="AC67" i="13"/>
  <c r="AD7" i="13"/>
  <c r="AB7" i="13"/>
  <c r="AK67" i="13"/>
  <c r="AK7" i="13" s="1"/>
  <c r="H6" i="13"/>
  <c r="I6" i="13" s="1"/>
  <c r="CO76" i="1"/>
  <c r="CQ76" i="1" s="1"/>
  <c r="CS76" i="1" s="1"/>
  <c r="U76" i="13"/>
  <c r="Y44" i="13"/>
  <c r="Z44" i="13"/>
  <c r="AH44" i="13"/>
  <c r="AC44" i="13"/>
  <c r="AJ44" i="13"/>
  <c r="AI44" i="13"/>
  <c r="AK44" i="13"/>
  <c r="CO38" i="1"/>
  <c r="CQ38" i="1" s="1"/>
  <c r="CS38" i="1" s="1"/>
  <c r="U38" i="13"/>
  <c r="BN18" i="1"/>
  <c r="AC57" i="13"/>
  <c r="Z57" i="13"/>
  <c r="Y57" i="13"/>
  <c r="AJ57" i="13"/>
  <c r="AI57" i="13"/>
  <c r="AH57" i="13"/>
  <c r="AK57" i="13"/>
  <c r="Y27" i="13"/>
  <c r="Z27" i="13"/>
  <c r="AJ27" i="13"/>
  <c r="AC27" i="13"/>
  <c r="AI27" i="13"/>
  <c r="AH27" i="13"/>
  <c r="AK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U24" i="1"/>
  <c r="BS24" i="1"/>
  <c r="BN55" i="1"/>
  <c r="BP24" i="1"/>
  <c r="BK24" i="1"/>
  <c r="BM55" i="1"/>
  <c r="BQ24" i="1"/>
  <c r="BL24" i="1"/>
  <c r="BN24" i="1"/>
  <c r="BQ55" i="1"/>
  <c r="BT24" i="1"/>
  <c r="BV24" i="1"/>
  <c r="BP55" i="1"/>
  <c r="BV55" i="1"/>
  <c r="BU55" i="1"/>
  <c r="BT55" i="1"/>
  <c r="AL37" i="1"/>
  <c r="AH37" i="1"/>
  <c r="AJ37" i="1"/>
  <c r="AE37" i="1"/>
  <c r="AD37" i="1"/>
  <c r="AG37" i="1"/>
  <c r="AC37" i="1"/>
  <c r="AI37" i="1"/>
  <c r="CY96" i="1"/>
  <c r="AB37" i="1"/>
  <c r="AM37" i="1"/>
  <c r="CX102" i="1"/>
  <c r="CX95" i="1" s="1"/>
  <c r="CT102" i="1"/>
  <c r="CY102" i="1" s="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S23" i="1"/>
  <c r="BK23" i="1"/>
  <c r="BM23" i="1"/>
  <c r="BN23" i="1"/>
  <c r="BR23" i="1"/>
  <c r="BP23" i="1"/>
  <c r="BV23" i="1"/>
  <c r="BL23" i="1"/>
  <c r="BU23" i="1"/>
  <c r="BO23" i="1"/>
  <c r="BT73" i="1"/>
  <c r="BV73" i="1"/>
  <c r="BR73" i="1"/>
  <c r="BN73" i="1"/>
  <c r="BQ73" i="1"/>
  <c r="BL73" i="1"/>
  <c r="BK73" i="1"/>
  <c r="BM73" i="1"/>
  <c r="BS73" i="1"/>
  <c r="BO73" i="1"/>
  <c r="BP73" i="1"/>
  <c r="BU73"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P67" i="1"/>
  <c r="BP7" i="1" s="1"/>
  <c r="BS67" i="1"/>
  <c r="BR67" i="1"/>
  <c r="BR7" i="1" s="1"/>
  <c r="BQ67" i="1"/>
  <c r="BV67" i="1"/>
  <c r="BM67" i="1"/>
  <c r="BN67" i="1"/>
  <c r="BB7" i="1" s="1"/>
  <c r="BC7" i="1" s="1"/>
  <c r="BY7" i="1" s="1"/>
  <c r="BO67" i="1"/>
  <c r="BL67" i="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BK7" i="1" l="1"/>
  <c r="AD57" i="18"/>
  <c r="AE57" i="18"/>
  <c r="AD92" i="18"/>
  <c r="AE92" i="18"/>
  <c r="AD91" i="19"/>
  <c r="AE91" i="19"/>
  <c r="AE91" i="18"/>
  <c r="AD91" i="18"/>
  <c r="BQ91" i="1"/>
  <c r="AD72" i="19"/>
  <c r="AE72" i="19"/>
  <c r="AD67" i="19"/>
  <c r="AE67" i="19"/>
  <c r="AE7" i="19" s="1"/>
  <c r="AE27" i="18"/>
  <c r="AD27" i="18"/>
  <c r="AD72" i="18"/>
  <c r="AE72" i="18"/>
  <c r="AE57" i="19"/>
  <c r="AD57" i="19"/>
  <c r="AD58" i="18"/>
  <c r="AD2" i="18" s="1"/>
  <c r="AE58" i="18"/>
  <c r="AE2" i="18" s="1"/>
  <c r="AE67" i="18"/>
  <c r="AE7" i="18" s="1"/>
  <c r="AD67" i="18"/>
  <c r="AD58" i="19"/>
  <c r="AE58" i="19"/>
  <c r="AD92" i="19"/>
  <c r="AE92" i="19"/>
  <c r="AD27" i="19"/>
  <c r="AE27" i="19"/>
  <c r="BN91" i="1"/>
  <c r="BR91" i="1"/>
  <c r="BK91" i="1"/>
  <c r="BU91" i="1"/>
  <c r="BO91" i="1"/>
  <c r="AJ6" i="18"/>
  <c r="AB6" i="18"/>
  <c r="AA6" i="19"/>
  <c r="AD3" i="18"/>
  <c r="AD6" i="19"/>
  <c r="AJ3" i="18"/>
  <c r="AB3" i="18"/>
  <c r="AA6" i="18"/>
  <c r="AB67" i="19"/>
  <c r="AB7" i="19" s="1"/>
  <c r="AF67" i="19"/>
  <c r="AF7" i="19" s="1"/>
  <c r="AJ67" i="19"/>
  <c r="AJ7" i="19" s="1"/>
  <c r="AA67" i="19"/>
  <c r="AA7" i="19" s="1"/>
  <c r="AI67" i="19"/>
  <c r="AI7" i="19" s="1"/>
  <c r="AC67" i="19"/>
  <c r="AC7" i="19" s="1"/>
  <c r="Y67" i="19"/>
  <c r="H7" i="19" s="1"/>
  <c r="I7" i="19" s="1"/>
  <c r="AG67" i="19"/>
  <c r="Z67" i="19"/>
  <c r="Z7" i="19" s="1"/>
  <c r="AL67" i="19"/>
  <c r="AL7" i="19" s="1"/>
  <c r="AH67" i="19"/>
  <c r="AH7" i="19" s="1"/>
  <c r="AK67" i="19"/>
  <c r="AK7" i="19" s="1"/>
  <c r="AE3" i="19"/>
  <c r="AC6" i="19"/>
  <c r="U78" i="19"/>
  <c r="U78" i="18"/>
  <c r="AJ72" i="18"/>
  <c r="AJ9" i="18" s="1"/>
  <c r="AA72" i="18"/>
  <c r="AA9" i="18" s="1"/>
  <c r="AE9" i="18"/>
  <c r="AL72" i="18"/>
  <c r="Z72" i="18"/>
  <c r="Z9" i="18" s="1"/>
  <c r="Y72" i="18"/>
  <c r="Y9" i="18" s="1"/>
  <c r="AB72" i="18"/>
  <c r="AB9" i="18" s="1"/>
  <c r="AG72" i="18"/>
  <c r="AG9" i="18" s="1"/>
  <c r="AF72" i="18"/>
  <c r="AC72" i="18"/>
  <c r="AC9" i="18" s="1"/>
  <c r="AD9" i="18"/>
  <c r="AI72" i="18"/>
  <c r="AH72" i="18"/>
  <c r="AH9" i="18" s="1"/>
  <c r="AK72" i="18"/>
  <c r="AK9" i="18" s="1"/>
  <c r="AK3" i="19"/>
  <c r="AF57" i="18"/>
  <c r="Z57" i="18"/>
  <c r="AL57" i="18"/>
  <c r="Y57" i="18"/>
  <c r="AG57" i="18"/>
  <c r="AA57" i="18"/>
  <c r="AB57" i="18"/>
  <c r="AC57" i="18"/>
  <c r="AI57" i="18"/>
  <c r="AJ57" i="18"/>
  <c r="AH57" i="18"/>
  <c r="AK57" i="18"/>
  <c r="AF3" i="19"/>
  <c r="AA3" i="18"/>
  <c r="AE6" i="19"/>
  <c r="AG91" i="19"/>
  <c r="Z91" i="19"/>
  <c r="AH91" i="19"/>
  <c r="Y91" i="19"/>
  <c r="AC91" i="19"/>
  <c r="AL91" i="19"/>
  <c r="AI91" i="19"/>
  <c r="AJ91" i="19"/>
  <c r="AB91" i="19"/>
  <c r="AF91" i="19"/>
  <c r="AA91" i="19"/>
  <c r="AK91" i="19"/>
  <c r="Z27" i="19"/>
  <c r="AC27" i="19"/>
  <c r="Y27" i="19"/>
  <c r="AF27" i="19"/>
  <c r="AA27" i="19"/>
  <c r="AB27" i="19"/>
  <c r="AG27" i="19"/>
  <c r="AH27" i="19"/>
  <c r="AJ27" i="19"/>
  <c r="AI27" i="19"/>
  <c r="AL27" i="19"/>
  <c r="AK27" i="19"/>
  <c r="AK6" i="18"/>
  <c r="AG6" i="18"/>
  <c r="AE3" i="18"/>
  <c r="H3" i="18"/>
  <c r="I3" i="18" s="1"/>
  <c r="AJ3" i="19"/>
  <c r="Y67" i="18"/>
  <c r="Y7" i="18" s="1"/>
  <c r="AA67" i="18"/>
  <c r="AA7" i="18" s="1"/>
  <c r="AL67" i="18"/>
  <c r="AL7" i="18" s="1"/>
  <c r="AG67" i="18"/>
  <c r="AJ67" i="18"/>
  <c r="AJ7" i="18" s="1"/>
  <c r="AF67" i="18"/>
  <c r="AF7" i="18" s="1"/>
  <c r="AD7" i="18"/>
  <c r="Z67" i="18"/>
  <c r="Z7" i="18" s="1"/>
  <c r="AC67" i="18"/>
  <c r="AC7" i="18" s="1"/>
  <c r="AB67" i="18"/>
  <c r="AB7" i="18" s="1"/>
  <c r="AI67" i="18"/>
  <c r="AI7" i="18" s="1"/>
  <c r="AH67" i="18"/>
  <c r="AK67" i="18"/>
  <c r="AK7" i="18" s="1"/>
  <c r="AE6" i="18"/>
  <c r="AD3" i="19"/>
  <c r="AK3" i="18"/>
  <c r="AH3" i="18"/>
  <c r="AG6" i="19"/>
  <c r="AJ6" i="19"/>
  <c r="AL3" i="19"/>
  <c r="AB72" i="19"/>
  <c r="AB9" i="19" s="1"/>
  <c r="AA72" i="19"/>
  <c r="AA9" i="19" s="1"/>
  <c r="AI72" i="19"/>
  <c r="AI9" i="19" s="1"/>
  <c r="AH72" i="19"/>
  <c r="AH9" i="19" s="1"/>
  <c r="Z72" i="19"/>
  <c r="Z9" i="19" s="1"/>
  <c r="Y72" i="19"/>
  <c r="Y9" i="19" s="1"/>
  <c r="AF72" i="19"/>
  <c r="AJ72" i="19"/>
  <c r="AJ9" i="19" s="1"/>
  <c r="AD9" i="19"/>
  <c r="AG72" i="19"/>
  <c r="AG9" i="19" s="1"/>
  <c r="AC72" i="19"/>
  <c r="AC9" i="19" s="1"/>
  <c r="AE9" i="19"/>
  <c r="AL72" i="19"/>
  <c r="AL9" i="19" s="1"/>
  <c r="AK72" i="19"/>
  <c r="AK9" i="19" s="1"/>
  <c r="AH3" i="19"/>
  <c r="AB3" i="19"/>
  <c r="AI6" i="18"/>
  <c r="AG92" i="19"/>
  <c r="AC92" i="19"/>
  <c r="AH92" i="19"/>
  <c r="AI92" i="19"/>
  <c r="AL92" i="19"/>
  <c r="Y92" i="19"/>
  <c r="AF92" i="19"/>
  <c r="AJ92" i="19"/>
  <c r="AA92" i="19"/>
  <c r="AB92" i="19"/>
  <c r="Z92" i="19"/>
  <c r="AK92" i="19"/>
  <c r="AI3" i="18"/>
  <c r="AL3" i="18"/>
  <c r="AL6" i="19"/>
  <c r="AI6" i="19"/>
  <c r="AH7" i="18"/>
  <c r="AG7" i="19"/>
  <c r="Y6" i="18"/>
  <c r="H6" i="18"/>
  <c r="I6" i="18" s="1"/>
  <c r="AC58" i="18"/>
  <c r="AC2" i="18" s="1"/>
  <c r="AG58" i="18"/>
  <c r="AG2" i="18" s="1"/>
  <c r="AI58" i="18"/>
  <c r="AI2" i="18" s="1"/>
  <c r="AA58" i="18"/>
  <c r="Z58" i="18"/>
  <c r="Z2" i="18" s="1"/>
  <c r="AF58" i="18"/>
  <c r="AF2" i="18" s="1"/>
  <c r="AB58" i="18"/>
  <c r="AB2" i="18" s="1"/>
  <c r="Y58" i="18"/>
  <c r="Y2" i="18" s="1"/>
  <c r="AJ58" i="18"/>
  <c r="AJ2" i="18" s="1"/>
  <c r="AL58" i="18"/>
  <c r="AL2" i="18" s="1"/>
  <c r="AH58" i="18"/>
  <c r="AH2" i="18" s="1"/>
  <c r="AK58" i="18"/>
  <c r="AK2" i="18" s="1"/>
  <c r="AL9" i="18"/>
  <c r="AB6" i="19"/>
  <c r="AF9" i="18"/>
  <c r="AI3" i="19"/>
  <c r="AF6" i="18"/>
  <c r="AH6" i="18"/>
  <c r="AF3" i="18"/>
  <c r="Y3" i="18"/>
  <c r="Z6" i="19"/>
  <c r="H7" i="18"/>
  <c r="I7" i="18" s="1"/>
  <c r="Y27" i="18"/>
  <c r="AB27" i="18"/>
  <c r="AG27" i="18"/>
  <c r="Z27" i="18"/>
  <c r="AF27" i="18"/>
  <c r="AC27" i="18"/>
  <c r="AH27" i="18"/>
  <c r="AA27" i="18"/>
  <c r="AJ27" i="18"/>
  <c r="AL27" i="18"/>
  <c r="AI27" i="18"/>
  <c r="AK27" i="18"/>
  <c r="AF9" i="19"/>
  <c r="AC3" i="18"/>
  <c r="BM3" i="1"/>
  <c r="H3" i="19"/>
  <c r="I3" i="19" s="1"/>
  <c r="Y3" i="19"/>
  <c r="AL6" i="18"/>
  <c r="AG3" i="19"/>
  <c r="AA3" i="19"/>
  <c r="AF58" i="19"/>
  <c r="AF2" i="19" s="1"/>
  <c r="AA58" i="19"/>
  <c r="AA2" i="19" s="1"/>
  <c r="Y58" i="19"/>
  <c r="H2" i="19" s="1"/>
  <c r="AE2" i="19"/>
  <c r="AG58" i="19"/>
  <c r="AG2" i="19" s="1"/>
  <c r="AJ58" i="19"/>
  <c r="AJ2" i="19" s="1"/>
  <c r="AB58" i="19"/>
  <c r="AB2" i="19" s="1"/>
  <c r="Z58" i="19"/>
  <c r="Z2" i="19" s="1"/>
  <c r="AC58" i="19"/>
  <c r="AC2" i="19" s="1"/>
  <c r="AI58" i="19"/>
  <c r="AI2" i="19" s="1"/>
  <c r="AH58" i="19"/>
  <c r="AH2" i="19" s="1"/>
  <c r="AL58" i="19"/>
  <c r="AL2" i="19" s="1"/>
  <c r="AK58" i="19"/>
  <c r="AK2" i="19" s="1"/>
  <c r="AA2" i="18"/>
  <c r="Z3" i="18"/>
  <c r="AG3" i="18"/>
  <c r="AF6" i="19"/>
  <c r="Y7" i="19"/>
  <c r="AD6" i="18"/>
  <c r="Z6" i="18"/>
  <c r="Y92" i="18"/>
  <c r="AJ92" i="18"/>
  <c r="AF92" i="18"/>
  <c r="AH92" i="18"/>
  <c r="AC92" i="18"/>
  <c r="AA92" i="18"/>
  <c r="AI92" i="18"/>
  <c r="AL92" i="18"/>
  <c r="AG92" i="18"/>
  <c r="Z92" i="18"/>
  <c r="AB92" i="18"/>
  <c r="AK92" i="18"/>
  <c r="AB91" i="18"/>
  <c r="AG91" i="18"/>
  <c r="AI91" i="18"/>
  <c r="AL91" i="18"/>
  <c r="AC91" i="18"/>
  <c r="AJ91" i="18"/>
  <c r="Y91" i="18"/>
  <c r="AF91" i="18"/>
  <c r="AA91" i="18"/>
  <c r="Z91" i="18"/>
  <c r="AH91" i="18"/>
  <c r="AK91" i="18"/>
  <c r="Y2" i="19"/>
  <c r="BK3" i="1"/>
  <c r="AI9" i="18"/>
  <c r="AD2" i="19"/>
  <c r="AC6" i="18"/>
  <c r="Z3" i="19"/>
  <c r="AC3" i="19"/>
  <c r="AK6" i="19"/>
  <c r="Y6" i="19"/>
  <c r="H6" i="19"/>
  <c r="I6" i="19" s="1"/>
  <c r="AG7" i="18"/>
  <c r="AD7" i="19"/>
  <c r="AH6" i="19"/>
  <c r="AF57" i="19"/>
  <c r="AA57" i="19"/>
  <c r="Z57" i="19"/>
  <c r="AJ57" i="19"/>
  <c r="Y57" i="19"/>
  <c r="AC57" i="19"/>
  <c r="AG57" i="19"/>
  <c r="AB57" i="19"/>
  <c r="AI57" i="19"/>
  <c r="AL57" i="19"/>
  <c r="AH57" i="19"/>
  <c r="AK57" i="19"/>
  <c r="Z3" i="16"/>
  <c r="AB3" i="16"/>
  <c r="Y3" i="16"/>
  <c r="AB6" i="16"/>
  <c r="AI3" i="16"/>
  <c r="AL6" i="16"/>
  <c r="AF6" i="16"/>
  <c r="AH3" i="16"/>
  <c r="BV91" i="1"/>
  <c r="AF92" i="16"/>
  <c r="Y92" i="16"/>
  <c r="AG92" i="16"/>
  <c r="AB92" i="16"/>
  <c r="AA92" i="16"/>
  <c r="Z92" i="16"/>
  <c r="AC92" i="16"/>
  <c r="AH92" i="16"/>
  <c r="AJ92" i="16"/>
  <c r="AI92" i="16"/>
  <c r="AL92" i="16"/>
  <c r="AK92" i="16"/>
  <c r="H3" i="16"/>
  <c r="I3" i="16" s="1"/>
  <c r="AA6" i="16"/>
  <c r="AI6" i="16"/>
  <c r="AX7" i="1"/>
  <c r="AY7" i="1" s="1"/>
  <c r="BT91" i="1"/>
  <c r="AH27" i="16"/>
  <c r="AA27" i="16"/>
  <c r="Y27" i="16"/>
  <c r="AJ27" i="16"/>
  <c r="Z27" i="16"/>
  <c r="AL27" i="16"/>
  <c r="AF27" i="16"/>
  <c r="AG27" i="16"/>
  <c r="AC27" i="16"/>
  <c r="AI27" i="16"/>
  <c r="AB27" i="16"/>
  <c r="AK27" i="16"/>
  <c r="Z57" i="16"/>
  <c r="Y57" i="16"/>
  <c r="AF57" i="16"/>
  <c r="AG57" i="16"/>
  <c r="AA57" i="16"/>
  <c r="AC57" i="16"/>
  <c r="AB57" i="16"/>
  <c r="AJ57" i="16"/>
  <c r="AL57" i="16"/>
  <c r="AI57" i="16"/>
  <c r="AH57" i="16"/>
  <c r="AK57" i="16"/>
  <c r="AC6" i="16"/>
  <c r="AA3" i="16"/>
  <c r="AG58" i="16"/>
  <c r="AG2" i="16" s="1"/>
  <c r="AB58" i="16"/>
  <c r="AB2" i="16" s="1"/>
  <c r="AH58" i="16"/>
  <c r="Z58" i="16"/>
  <c r="Y58" i="16"/>
  <c r="AF58" i="16"/>
  <c r="AF2" i="16" s="1"/>
  <c r="AL58" i="16"/>
  <c r="AL2" i="16" s="1"/>
  <c r="AE2" i="16"/>
  <c r="AC58" i="16"/>
  <c r="AC2" i="16" s="1"/>
  <c r="AJ58" i="16"/>
  <c r="AJ2" i="16" s="1"/>
  <c r="AI58" i="16"/>
  <c r="AI2" i="16" s="1"/>
  <c r="AA58" i="16"/>
  <c r="AA2" i="16" s="1"/>
  <c r="AK58" i="16"/>
  <c r="AK2" i="16" s="1"/>
  <c r="CR38" i="1"/>
  <c r="CV38" i="1" s="1"/>
  <c r="AK3" i="16"/>
  <c r="AK6" i="16"/>
  <c r="AD6" i="16"/>
  <c r="AF91" i="16"/>
  <c r="AG91" i="16"/>
  <c r="AB91" i="16"/>
  <c r="AC91" i="16"/>
  <c r="AA91" i="16"/>
  <c r="Z91" i="16"/>
  <c r="Y91" i="16"/>
  <c r="AH91" i="16"/>
  <c r="AI91" i="16"/>
  <c r="AJ91" i="16"/>
  <c r="AL91" i="16"/>
  <c r="AK91" i="16"/>
  <c r="BO3" i="1"/>
  <c r="BL3" i="1"/>
  <c r="AJ3" i="16"/>
  <c r="AG3" i="16"/>
  <c r="AH2" i="16"/>
  <c r="Z2" i="16"/>
  <c r="AH6" i="16"/>
  <c r="Z6" i="16"/>
  <c r="BL91" i="1"/>
  <c r="BP91" i="1"/>
  <c r="BM91" i="1"/>
  <c r="AE3" i="16"/>
  <c r="AC3" i="16"/>
  <c r="AF72" i="16"/>
  <c r="AF9" i="16" s="1"/>
  <c r="AE9" i="16"/>
  <c r="AD9" i="16"/>
  <c r="AG72" i="16"/>
  <c r="AG9" i="16" s="1"/>
  <c r="AB72" i="16"/>
  <c r="AB9" i="16" s="1"/>
  <c r="AC72" i="16"/>
  <c r="AC9" i="16" s="1"/>
  <c r="AA72" i="16"/>
  <c r="AA9" i="16" s="1"/>
  <c r="Z72" i="16"/>
  <c r="Z9" i="16" s="1"/>
  <c r="Y72" i="16"/>
  <c r="H9" i="16" s="1"/>
  <c r="I9" i="16" s="1"/>
  <c r="AJ72" i="16"/>
  <c r="AJ9" i="16" s="1"/>
  <c r="AI72" i="16"/>
  <c r="AI9" i="16" s="1"/>
  <c r="AH72" i="16"/>
  <c r="AH9" i="16" s="1"/>
  <c r="AL72" i="16"/>
  <c r="AL9" i="16" s="1"/>
  <c r="AK72" i="16"/>
  <c r="AK9" i="16" s="1"/>
  <c r="Y9" i="16"/>
  <c r="H6" i="16"/>
  <c r="I6" i="16" s="1"/>
  <c r="Y6" i="16"/>
  <c r="AE6" i="16"/>
  <c r="BU3" i="1"/>
  <c r="U78" i="16"/>
  <c r="U78" i="15"/>
  <c r="AL3" i="16"/>
  <c r="AC67" i="16"/>
  <c r="AC7" i="16" s="1"/>
  <c r="Y67" i="16"/>
  <c r="Y7" i="16" s="1"/>
  <c r="AF67" i="16"/>
  <c r="AF7" i="16" s="1"/>
  <c r="AE7" i="16"/>
  <c r="AD7" i="16"/>
  <c r="AB67" i="16"/>
  <c r="AB7" i="16" s="1"/>
  <c r="Z67" i="16"/>
  <c r="Z7" i="16" s="1"/>
  <c r="AA67" i="16"/>
  <c r="AA7" i="16" s="1"/>
  <c r="AG67" i="16"/>
  <c r="AG7" i="16" s="1"/>
  <c r="AJ67" i="16"/>
  <c r="AJ7" i="16" s="1"/>
  <c r="AI67" i="16"/>
  <c r="AI7" i="16" s="1"/>
  <c r="AH67" i="16"/>
  <c r="AH7" i="16" s="1"/>
  <c r="AL67" i="16"/>
  <c r="AL7" i="16" s="1"/>
  <c r="AK67" i="16"/>
  <c r="AK7" i="16" s="1"/>
  <c r="H2" i="16"/>
  <c r="Y2" i="16"/>
  <c r="AD2" i="16"/>
  <c r="AG6" i="16"/>
  <c r="AJ6" i="16"/>
  <c r="AF70" i="13"/>
  <c r="AF4" i="13" s="1"/>
  <c r="AG70" i="13"/>
  <c r="AB70" i="13"/>
  <c r="AG58" i="13"/>
  <c r="AF58" i="13"/>
  <c r="AF2" i="13" s="1"/>
  <c r="AB58" i="13"/>
  <c r="AB2" i="13" s="1"/>
  <c r="AG91" i="13"/>
  <c r="AB91" i="13"/>
  <c r="AF91" i="13"/>
  <c r="BS3" i="1"/>
  <c r="BK92" i="1"/>
  <c r="Y3" i="13"/>
  <c r="AG3" i="13"/>
  <c r="BL7" i="1"/>
  <c r="BP92" i="1"/>
  <c r="BT3" i="1"/>
  <c r="BR3" i="1"/>
  <c r="AW7" i="1"/>
  <c r="H9" i="13"/>
  <c r="I9" i="13" s="1"/>
  <c r="AG9" i="13"/>
  <c r="Y7" i="13"/>
  <c r="AG7" i="13"/>
  <c r="AC9" i="13"/>
  <c r="Y9" i="13"/>
  <c r="AC7" i="13"/>
  <c r="BS7" i="1"/>
  <c r="BM7" i="1"/>
  <c r="BP3" i="1"/>
  <c r="BO7" i="1"/>
  <c r="CU6" i="1"/>
  <c r="BV6" i="1"/>
  <c r="BS92" i="1"/>
  <c r="BQ92" i="1"/>
  <c r="CX2" i="1"/>
  <c r="CV6" i="1"/>
  <c r="BR92" i="1"/>
  <c r="BT7" i="1"/>
  <c r="CX6" i="1"/>
  <c r="BU7" i="1"/>
  <c r="CR62" i="1"/>
  <c r="CY62" i="1" s="1"/>
  <c r="CR35" i="1"/>
  <c r="CW35" i="1" s="1"/>
  <c r="DE3" i="1"/>
  <c r="DD3" i="1"/>
  <c r="CX3" i="1"/>
  <c r="AF6" i="1"/>
  <c r="DA3" i="1"/>
  <c r="AL3" i="1"/>
  <c r="DB6" i="1"/>
  <c r="CT3" i="1"/>
  <c r="AD3" i="1"/>
  <c r="CZ3" i="1"/>
  <c r="CV3" i="1"/>
  <c r="CY3" i="1"/>
  <c r="AK3" i="1"/>
  <c r="CW3" i="1"/>
  <c r="CQ28" i="1"/>
  <c r="CS28" i="1" s="1"/>
  <c r="DC3" i="1"/>
  <c r="DB3" i="1"/>
  <c r="CW2" i="1"/>
  <c r="CU3" i="1"/>
  <c r="AM6" i="1"/>
  <c r="CY2" i="1"/>
  <c r="AI3" i="1"/>
  <c r="CR76" i="1"/>
  <c r="CT76" i="1" s="1"/>
  <c r="BB3" i="1"/>
  <c r="BC3" i="1" s="1"/>
  <c r="BY3" i="1" s="1"/>
  <c r="BN3" i="1"/>
  <c r="AE3" i="1"/>
  <c r="AJ3" i="1"/>
  <c r="CZ6" i="1"/>
  <c r="BV9" i="1"/>
  <c r="H3" i="13"/>
  <c r="I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H7" i="13"/>
  <c r="I7" i="13" s="1"/>
  <c r="AJ91" i="13"/>
  <c r="Y91" i="13"/>
  <c r="Z91" i="13"/>
  <c r="AC91" i="13"/>
  <c r="AH91" i="13"/>
  <c r="AI91" i="13"/>
  <c r="AK91" i="13"/>
  <c r="BN7" i="1"/>
  <c r="AH58" i="13"/>
  <c r="AH2" i="13" s="1"/>
  <c r="Z58" i="13"/>
  <c r="Z2" i="13" s="1"/>
  <c r="AJ58" i="13"/>
  <c r="AJ2" i="13" s="1"/>
  <c r="AD2" i="13"/>
  <c r="AI58" i="13"/>
  <c r="AI2" i="13" s="1"/>
  <c r="AK58" i="13"/>
  <c r="AK2" i="13" s="1"/>
  <c r="AE2" i="13"/>
  <c r="AC58" i="13"/>
  <c r="AC2" i="13" s="1"/>
  <c r="Y58" i="13"/>
  <c r="AF2" i="1"/>
  <c r="AK2" i="1"/>
  <c r="AG6" i="1"/>
  <c r="AI6" i="1"/>
  <c r="BT92" i="1"/>
  <c r="BN92" i="1"/>
  <c r="DE2" i="1"/>
  <c r="CZ2" i="1"/>
  <c r="CW6" i="1"/>
  <c r="DC6" i="1"/>
  <c r="BM9" i="1"/>
  <c r="BQ9" i="1"/>
  <c r="BO9" i="1"/>
  <c r="BQ7" i="1"/>
  <c r="AK6" i="1"/>
  <c r="AL2" i="1"/>
  <c r="BK9" i="1"/>
  <c r="BN9" i="1"/>
  <c r="AH6" i="1"/>
  <c r="AJ2" i="1"/>
  <c r="AD2" i="1"/>
  <c r="AC6" i="1"/>
  <c r="BV92" i="1"/>
  <c r="BS9" i="1"/>
  <c r="AE4" i="13"/>
  <c r="AB4" i="13"/>
  <c r="AC70" i="13"/>
  <c r="AD4" i="13"/>
  <c r="AJ70" i="13"/>
  <c r="AJ4" i="13" s="1"/>
  <c r="Y70" i="13"/>
  <c r="Z70" i="13"/>
  <c r="Z4" i="13" s="1"/>
  <c r="AI70" i="13"/>
  <c r="AI4" i="13" s="1"/>
  <c r="AH70" i="13"/>
  <c r="AH4" i="13" s="1"/>
  <c r="AK70" i="13"/>
  <c r="AK4" i="13" s="1"/>
  <c r="AB6" i="1"/>
  <c r="BV7" i="1"/>
  <c r="CO78" i="1"/>
  <c r="CQ78" i="1" s="1"/>
  <c r="CS78" i="1" s="1"/>
  <c r="U78" i="13"/>
  <c r="AM2" i="1"/>
  <c r="AE2" i="1"/>
  <c r="AD6" i="1"/>
  <c r="BM92" i="1"/>
  <c r="CU2" i="1"/>
  <c r="CY6" i="1"/>
  <c r="BU9" i="1"/>
  <c r="AL38" i="13"/>
  <c r="AL76" i="13"/>
  <c r="AL28" i="13"/>
  <c r="AL62" i="13"/>
  <c r="AG2" i="1"/>
  <c r="AH2" i="1"/>
  <c r="AJ6" i="1"/>
  <c r="AW6" i="1"/>
  <c r="DC2" i="1"/>
  <c r="BT9" i="1"/>
  <c r="AL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DB38" i="1"/>
  <c r="CY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G2" i="1"/>
  <c r="CF3" i="1"/>
  <c r="DC35" i="1"/>
  <c r="DD35" i="1"/>
  <c r="DE27" i="1"/>
  <c r="DC27" i="1"/>
  <c r="CT27" i="1"/>
  <c r="CU27" i="1"/>
  <c r="CW27" i="1"/>
  <c r="CY27" i="1"/>
  <c r="CZ27" i="1"/>
  <c r="CV27" i="1"/>
  <c r="DA27" i="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J34" i="14" s="1"/>
  <c r="DB76" i="1" l="1"/>
  <c r="CV76" i="1"/>
  <c r="AD62" i="18"/>
  <c r="AE62" i="18"/>
  <c r="AD76" i="19"/>
  <c r="AE76" i="19"/>
  <c r="AE35" i="18"/>
  <c r="AD35" i="18"/>
  <c r="AD28" i="18"/>
  <c r="AE28" i="18"/>
  <c r="AD70" i="18"/>
  <c r="AE70" i="18"/>
  <c r="AD35" i="19"/>
  <c r="AE35" i="19"/>
  <c r="AD38" i="19"/>
  <c r="AE38" i="19"/>
  <c r="AD38" i="18"/>
  <c r="AE38" i="18"/>
  <c r="AD76" i="18"/>
  <c r="AE76" i="18"/>
  <c r="AD62" i="19"/>
  <c r="AE62" i="19"/>
  <c r="AD70" i="19"/>
  <c r="AD4" i="19" s="1"/>
  <c r="AE70" i="19"/>
  <c r="AE4" i="19" s="1"/>
  <c r="AD28" i="19"/>
  <c r="AE28" i="19"/>
  <c r="H2" i="18"/>
  <c r="H9" i="18"/>
  <c r="I9" i="18" s="1"/>
  <c r="H9" i="19"/>
  <c r="I9" i="19" s="1"/>
  <c r="I2" i="19"/>
  <c r="AF38" i="18"/>
  <c r="AI38" i="18"/>
  <c r="AB38" i="18"/>
  <c r="AC38" i="18"/>
  <c r="AG38" i="18"/>
  <c r="AA38" i="18"/>
  <c r="Z38" i="18"/>
  <c r="Y38" i="18"/>
  <c r="AH38" i="18"/>
  <c r="AJ38" i="18"/>
  <c r="AL38" i="18"/>
  <c r="AK38" i="18"/>
  <c r="AJ70" i="19"/>
  <c r="AJ4" i="19" s="1"/>
  <c r="AG70" i="19"/>
  <c r="AG4" i="19" s="1"/>
  <c r="Z70" i="19"/>
  <c r="Z4" i="19" s="1"/>
  <c r="AF70" i="19"/>
  <c r="AF4" i="19" s="1"/>
  <c r="AI70" i="19"/>
  <c r="AI4" i="19" s="1"/>
  <c r="AL70" i="19"/>
  <c r="AL4" i="19" s="1"/>
  <c r="Y70" i="19"/>
  <c r="AH70" i="19"/>
  <c r="AH4" i="19" s="1"/>
  <c r="AB70" i="19"/>
  <c r="AB4" i="19" s="1"/>
  <c r="AA70" i="19"/>
  <c r="AA4" i="19" s="1"/>
  <c r="AC70" i="19"/>
  <c r="AC4" i="19" s="1"/>
  <c r="AK70" i="19"/>
  <c r="AK4" i="19" s="1"/>
  <c r="AB76" i="18"/>
  <c r="Y76" i="18"/>
  <c r="AJ76" i="18"/>
  <c r="AF76" i="18"/>
  <c r="AH76" i="18"/>
  <c r="AL76" i="18"/>
  <c r="AC76" i="18"/>
  <c r="AI76" i="18"/>
  <c r="AA76" i="18"/>
  <c r="AG76" i="18"/>
  <c r="Z76" i="18"/>
  <c r="AK76" i="18"/>
  <c r="I2" i="18"/>
  <c r="AA28" i="18"/>
  <c r="AC28" i="18"/>
  <c r="AI28" i="18"/>
  <c r="AL28" i="18"/>
  <c r="AF28" i="18"/>
  <c r="AH28" i="18"/>
  <c r="Y28" i="18"/>
  <c r="AB28" i="18"/>
  <c r="AG28" i="18"/>
  <c r="Z28" i="18"/>
  <c r="AJ28" i="18"/>
  <c r="AK28" i="18"/>
  <c r="AC70" i="18"/>
  <c r="AC4" i="18" s="1"/>
  <c r="AG70" i="18"/>
  <c r="AG4" i="18" s="1"/>
  <c r="Y70" i="18"/>
  <c r="AD4" i="18"/>
  <c r="AJ70" i="18"/>
  <c r="AJ4" i="18" s="1"/>
  <c r="AE4" i="18"/>
  <c r="AA70" i="18"/>
  <c r="AA4" i="18" s="1"/>
  <c r="AB70" i="18"/>
  <c r="AB4" i="18" s="1"/>
  <c r="AL70" i="18"/>
  <c r="AL4" i="18" s="1"/>
  <c r="AF70" i="18"/>
  <c r="AF4" i="18" s="1"/>
  <c r="Z70" i="18"/>
  <c r="Z4" i="18" s="1"/>
  <c r="AH70" i="18"/>
  <c r="AH4" i="18" s="1"/>
  <c r="AI70" i="18"/>
  <c r="AI4" i="18" s="1"/>
  <c r="AK70" i="18"/>
  <c r="AK4" i="18" s="1"/>
  <c r="AC38" i="19"/>
  <c r="Z38" i="19"/>
  <c r="AL38" i="19"/>
  <c r="AB38" i="19"/>
  <c r="AG38" i="19"/>
  <c r="AH38" i="19"/>
  <c r="AA38" i="19"/>
  <c r="AI38" i="19"/>
  <c r="AF38" i="19"/>
  <c r="Y38" i="19"/>
  <c r="AJ38" i="19"/>
  <c r="AK38" i="19"/>
  <c r="AL76" i="19"/>
  <c r="AI76" i="19"/>
  <c r="AB76" i="19"/>
  <c r="AH76" i="19"/>
  <c r="Y76" i="19"/>
  <c r="AF76" i="19"/>
  <c r="AA76" i="19"/>
  <c r="AG76" i="19"/>
  <c r="AC76" i="19"/>
  <c r="Z76" i="19"/>
  <c r="AJ76" i="19"/>
  <c r="AK76" i="19"/>
  <c r="AC35" i="19"/>
  <c r="AI35" i="19"/>
  <c r="AA35" i="19"/>
  <c r="AB35" i="19"/>
  <c r="Z35" i="19"/>
  <c r="Y35" i="19"/>
  <c r="AL35" i="19"/>
  <c r="AG35" i="19"/>
  <c r="AF35" i="19"/>
  <c r="AH35" i="19"/>
  <c r="AJ35" i="19"/>
  <c r="AK35" i="19"/>
  <c r="AJ28" i="19"/>
  <c r="AB28" i="19"/>
  <c r="AF28" i="19"/>
  <c r="AG28" i="19"/>
  <c r="AI28" i="19"/>
  <c r="AC28" i="19"/>
  <c r="AL28" i="19"/>
  <c r="AA28" i="19"/>
  <c r="Y28" i="19"/>
  <c r="AH28" i="19"/>
  <c r="Z28" i="19"/>
  <c r="AK28" i="19"/>
  <c r="Y35" i="18"/>
  <c r="AB35" i="18"/>
  <c r="Z35" i="18"/>
  <c r="AG35" i="18"/>
  <c r="AF35" i="18"/>
  <c r="AC35" i="18"/>
  <c r="AA35" i="18"/>
  <c r="AI35" i="18"/>
  <c r="AH35" i="18"/>
  <c r="AL35" i="18"/>
  <c r="AJ35" i="18"/>
  <c r="AK35" i="18"/>
  <c r="AF62" i="19"/>
  <c r="AC62" i="19"/>
  <c r="AJ62" i="19"/>
  <c r="Z62" i="19"/>
  <c r="AG62" i="19"/>
  <c r="AA62" i="19"/>
  <c r="AB62" i="19"/>
  <c r="Y62" i="19"/>
  <c r="AH62" i="19"/>
  <c r="AL62" i="19"/>
  <c r="AI62" i="19"/>
  <c r="AK62" i="19"/>
  <c r="Y62" i="18"/>
  <c r="AF62" i="18"/>
  <c r="AC62" i="18"/>
  <c r="Z62" i="18"/>
  <c r="AB62" i="18"/>
  <c r="AH62" i="18"/>
  <c r="AA62" i="18"/>
  <c r="AG62" i="18"/>
  <c r="AL62" i="18"/>
  <c r="AI62" i="18"/>
  <c r="AJ62" i="18"/>
  <c r="AK62" i="18"/>
  <c r="H7" i="16"/>
  <c r="I7" i="16" s="1"/>
  <c r="DA38" i="1"/>
  <c r="CW38" i="1"/>
  <c r="AG76" i="16"/>
  <c r="AB76" i="16"/>
  <c r="AF76" i="16"/>
  <c r="AL76" i="16"/>
  <c r="AH76" i="16"/>
  <c r="AC76" i="16"/>
  <c r="AJ76" i="16"/>
  <c r="AA76" i="16"/>
  <c r="AI76" i="16"/>
  <c r="Y76" i="16"/>
  <c r="Y8" i="16" s="1"/>
  <c r="Z76" i="16"/>
  <c r="AK76" i="16"/>
  <c r="CZ38" i="1"/>
  <c r="CT38" i="1"/>
  <c r="CT8" i="1" s="1"/>
  <c r="Y38" i="16"/>
  <c r="AC38" i="16"/>
  <c r="AA38" i="16"/>
  <c r="AL38" i="16"/>
  <c r="Z38" i="16"/>
  <c r="AB38" i="16"/>
  <c r="AF38" i="16"/>
  <c r="AG38" i="16"/>
  <c r="AH38" i="16"/>
  <c r="AI38" i="16"/>
  <c r="AJ38" i="16"/>
  <c r="AK38" i="16"/>
  <c r="DC38" i="1"/>
  <c r="I2" i="16"/>
  <c r="AC62" i="16"/>
  <c r="AB62" i="16"/>
  <c r="AA62" i="16"/>
  <c r="Z62" i="16"/>
  <c r="AF62" i="16"/>
  <c r="AG62" i="16"/>
  <c r="Y62" i="16"/>
  <c r="AJ62" i="16"/>
  <c r="AL62" i="16"/>
  <c r="AI62" i="16"/>
  <c r="AH62" i="16"/>
  <c r="AK62" i="16"/>
  <c r="CX38" i="1"/>
  <c r="AF70" i="16"/>
  <c r="AF4" i="16" s="1"/>
  <c r="Z70" i="16"/>
  <c r="Z4" i="16" s="1"/>
  <c r="AG70" i="16"/>
  <c r="AG4" i="16" s="1"/>
  <c r="AC70" i="16"/>
  <c r="AC4" i="16" s="1"/>
  <c r="AA70" i="16"/>
  <c r="AA4" i="16" s="1"/>
  <c r="Y70" i="16"/>
  <c r="AD4" i="16"/>
  <c r="AB70" i="16"/>
  <c r="AB4" i="16" s="1"/>
  <c r="AE4" i="16"/>
  <c r="AI70" i="16"/>
  <c r="AI4" i="16" s="1"/>
  <c r="AH70" i="16"/>
  <c r="AH4" i="16" s="1"/>
  <c r="AJ70" i="16"/>
  <c r="AJ4" i="16" s="1"/>
  <c r="AL70" i="16"/>
  <c r="AL4" i="16" s="1"/>
  <c r="AK70" i="16"/>
  <c r="AK4" i="16" s="1"/>
  <c r="Y35" i="16"/>
  <c r="AC35" i="16"/>
  <c r="AA35" i="16"/>
  <c r="AB35" i="16"/>
  <c r="AG35" i="16"/>
  <c r="Z35" i="16"/>
  <c r="AF35" i="16"/>
  <c r="AI35" i="16"/>
  <c r="AL35" i="16"/>
  <c r="AH35" i="16"/>
  <c r="AJ35" i="16"/>
  <c r="AK35" i="16"/>
  <c r="DD38" i="1"/>
  <c r="DE38" i="1"/>
  <c r="AB28" i="16"/>
  <c r="AL28" i="16"/>
  <c r="AI28" i="16"/>
  <c r="AC28" i="16"/>
  <c r="AJ28" i="16"/>
  <c r="AA28" i="16"/>
  <c r="AA8" i="16" s="1"/>
  <c r="AG28" i="16"/>
  <c r="AG8" i="16" s="1"/>
  <c r="AH28" i="16"/>
  <c r="Z28" i="16"/>
  <c r="AF28" i="16"/>
  <c r="Y28" i="16"/>
  <c r="AK28" i="16"/>
  <c r="CU38" i="1"/>
  <c r="AL8" i="13"/>
  <c r="AF62" i="13"/>
  <c r="AG62" i="13"/>
  <c r="AB62" i="13"/>
  <c r="AG35" i="13"/>
  <c r="AB35" i="13"/>
  <c r="AF35" i="13"/>
  <c r="AF28" i="13"/>
  <c r="AG28" i="13"/>
  <c r="AB28" i="13"/>
  <c r="AF76" i="13"/>
  <c r="AG76" i="13"/>
  <c r="AB76" i="13"/>
  <c r="AF38" i="13"/>
  <c r="AG38" i="13"/>
  <c r="AB38" i="13"/>
  <c r="CV35" i="1"/>
  <c r="CU35" i="1"/>
  <c r="CT35" i="1"/>
  <c r="DA35" i="1"/>
  <c r="CX35" i="1"/>
  <c r="CZ35" i="1"/>
  <c r="DE35" i="1"/>
  <c r="DB35" i="1"/>
  <c r="CY35" i="1"/>
  <c r="CX76" i="1"/>
  <c r="DA76" i="1"/>
  <c r="DE76" i="1"/>
  <c r="CG8" i="1" s="1"/>
  <c r="CH8" i="1" s="1"/>
  <c r="DC76" i="1"/>
  <c r="CW76" i="1"/>
  <c r="DD62" i="1"/>
  <c r="CY76" i="1"/>
  <c r="CY8" i="1" s="1"/>
  <c r="CT62" i="1"/>
  <c r="DD76" i="1"/>
  <c r="CZ76" i="1"/>
  <c r="CZ8" i="1" s="1"/>
  <c r="CU76" i="1"/>
  <c r="CU8" i="1" s="1"/>
  <c r="CR78" i="1"/>
  <c r="CT78" i="1" s="1"/>
  <c r="Y2" i="13"/>
  <c r="AG2" i="13"/>
  <c r="H2" i="13"/>
  <c r="I2" i="13" s="1"/>
  <c r="V34" i="11"/>
  <c r="J33" i="14"/>
  <c r="H4" i="13"/>
  <c r="I4" i="13" s="1"/>
  <c r="AG4" i="13"/>
  <c r="Y4" i="13"/>
  <c r="AC4" i="13"/>
  <c r="DB8" i="1"/>
  <c r="DB62" i="1"/>
  <c r="CW62" i="1"/>
  <c r="CU62" i="1"/>
  <c r="CZ62" i="1"/>
  <c r="DC62" i="1"/>
  <c r="CX62" i="1"/>
  <c r="DA62" i="1"/>
  <c r="CV62" i="1"/>
  <c r="DE62" i="1"/>
  <c r="CV8" i="1"/>
  <c r="AJ28" i="1"/>
  <c r="AC28" i="1"/>
  <c r="AG8" i="1"/>
  <c r="AI28" i="1"/>
  <c r="AI8" i="1" s="1"/>
  <c r="AB28" i="1"/>
  <c r="AB8" i="1" s="1"/>
  <c r="AE28" i="1"/>
  <c r="AE8" i="1" s="1"/>
  <c r="AF28" i="1"/>
  <c r="AF8" i="1" s="1"/>
  <c r="AL28" i="1"/>
  <c r="AL8" i="1" s="1"/>
  <c r="AM28" i="1"/>
  <c r="AD28" i="1"/>
  <c r="AD8" i="1" s="1"/>
  <c r="AH8" i="1"/>
  <c r="AJ8" i="1"/>
  <c r="AM8" i="1"/>
  <c r="AK8" i="1"/>
  <c r="AC8" i="1"/>
  <c r="AC62" i="13"/>
  <c r="AJ62" i="13"/>
  <c r="Z62" i="13"/>
  <c r="Y62" i="13"/>
  <c r="AH62" i="13"/>
  <c r="AI62" i="13"/>
  <c r="AK62" i="13"/>
  <c r="Z38" i="13"/>
  <c r="Y38" i="13"/>
  <c r="AC38" i="13"/>
  <c r="AJ38" i="13"/>
  <c r="AI38" i="13"/>
  <c r="AH38" i="13"/>
  <c r="AK38" i="13"/>
  <c r="AL78" i="13"/>
  <c r="AL5" i="13" s="1"/>
  <c r="CW9" i="1"/>
  <c r="BV2" i="1"/>
  <c r="AC28" i="13"/>
  <c r="AI28" i="13"/>
  <c r="AH28" i="13"/>
  <c r="Y28" i="13"/>
  <c r="Z28" i="13"/>
  <c r="AJ28" i="13"/>
  <c r="AK28" i="13"/>
  <c r="BQ4" i="1"/>
  <c r="AH7" i="1"/>
  <c r="AH9" i="1"/>
  <c r="CZ9" i="1"/>
  <c r="Y35" i="13"/>
  <c r="AI35" i="13"/>
  <c r="AH35" i="13"/>
  <c r="AC35" i="13"/>
  <c r="Z35" i="13"/>
  <c r="AJ35" i="13"/>
  <c r="AK35" i="13"/>
  <c r="DE7" i="1"/>
  <c r="CZ7" i="1"/>
  <c r="AM9" i="1"/>
  <c r="AW2" i="1"/>
  <c r="BQ2" i="1"/>
  <c r="BV4" i="1"/>
  <c r="AM7" i="1"/>
  <c r="BN4" i="1"/>
  <c r="Y76" i="13"/>
  <c r="Z76" i="13"/>
  <c r="AI76" i="13"/>
  <c r="AH76" i="13"/>
  <c r="AC76" i="13"/>
  <c r="AJ76" i="13"/>
  <c r="AK76" i="13"/>
  <c r="DE9" i="1"/>
  <c r="CW7" i="1"/>
  <c r="AE9" i="1"/>
  <c r="BN2" i="1"/>
  <c r="CS13" i="1"/>
  <c r="CF8" i="1"/>
  <c r="CL2" i="1"/>
  <c r="DE70" i="1"/>
  <c r="DC70" i="1"/>
  <c r="DC4" i="1" s="1"/>
  <c r="DA70" i="1"/>
  <c r="CZ70" i="1"/>
  <c r="CZ4" i="1" s="1"/>
  <c r="CT70" i="1"/>
  <c r="CT4" i="1" s="1"/>
  <c r="CU70" i="1"/>
  <c r="CU4" i="1" s="1"/>
  <c r="CV70" i="1"/>
  <c r="CV4" i="1" s="1"/>
  <c r="CW70" i="1"/>
  <c r="DB70" i="1"/>
  <c r="DB4" i="1" s="1"/>
  <c r="CY70" i="1"/>
  <c r="CX70" i="1"/>
  <c r="CX4" i="1" s="1"/>
  <c r="DD70" i="1"/>
  <c r="DD4" i="1" s="1"/>
  <c r="CH2"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AF8" i="18" l="1"/>
  <c r="AK8" i="18"/>
  <c r="DA8" i="1"/>
  <c r="AD78" i="18"/>
  <c r="AE78" i="18"/>
  <c r="AD78" i="19"/>
  <c r="AE78" i="19"/>
  <c r="AE5" i="19" s="1"/>
  <c r="CW8" i="1"/>
  <c r="Y8" i="18"/>
  <c r="AA8" i="18"/>
  <c r="DE8" i="1"/>
  <c r="AB8" i="19"/>
  <c r="AB8" i="18"/>
  <c r="AD8" i="18"/>
  <c r="AG8" i="19"/>
  <c r="AJ8" i="19"/>
  <c r="CK8" i="1"/>
  <c r="CL8" i="1" s="1"/>
  <c r="Z8" i="19"/>
  <c r="AL8" i="18"/>
  <c r="AI8" i="18"/>
  <c r="CX78" i="1"/>
  <c r="CX5" i="1" s="1"/>
  <c r="CX10" i="1" s="1"/>
  <c r="CT5" i="1"/>
  <c r="DC8" i="1"/>
  <c r="DD8" i="1"/>
  <c r="CX8" i="1"/>
  <c r="H8" i="18"/>
  <c r="I8" i="18" s="1"/>
  <c r="Y8" i="19"/>
  <c r="AD13" i="18"/>
  <c r="P61" i="14" s="1"/>
  <c r="AC78" i="18"/>
  <c r="AC13" i="18" s="1"/>
  <c r="O61" i="14" s="1"/>
  <c r="AE13" i="18"/>
  <c r="Q61" i="14" s="1"/>
  <c r="AA78" i="18"/>
  <c r="AA13" i="18" s="1"/>
  <c r="M61" i="14" s="1"/>
  <c r="Z78" i="18"/>
  <c r="AB78" i="18"/>
  <c r="AB13" i="18" s="1"/>
  <c r="N61" i="14" s="1"/>
  <c r="AG78" i="18"/>
  <c r="AG13" i="18" s="1"/>
  <c r="S61" i="14" s="1"/>
  <c r="AF78" i="18"/>
  <c r="AF13" i="18" s="1"/>
  <c r="R61" i="14" s="1"/>
  <c r="Y78" i="18"/>
  <c r="Y5" i="18" s="1"/>
  <c r="AL78" i="18"/>
  <c r="AL13" i="18" s="1"/>
  <c r="X61" i="14" s="1"/>
  <c r="AI78" i="18"/>
  <c r="AI13" i="18" s="1"/>
  <c r="U61" i="14" s="1"/>
  <c r="AH78" i="18"/>
  <c r="AH8" i="18" s="1"/>
  <c r="AJ78" i="18"/>
  <c r="AJ13" i="18" s="1"/>
  <c r="V61" i="14" s="1"/>
  <c r="AK78" i="18"/>
  <c r="AK13" i="18" s="1"/>
  <c r="W61" i="14" s="1"/>
  <c r="AA8" i="19"/>
  <c r="Z8" i="18"/>
  <c r="AL8" i="19"/>
  <c r="AE8" i="18"/>
  <c r="AC8" i="19"/>
  <c r="Z13" i="18"/>
  <c r="L61" i="14" s="1"/>
  <c r="AG8" i="18"/>
  <c r="H8" i="19"/>
  <c r="I8" i="19" s="1"/>
  <c r="H4" i="18"/>
  <c r="Y4" i="18"/>
  <c r="AK8" i="19"/>
  <c r="AJ8" i="18"/>
  <c r="AK5" i="18"/>
  <c r="AK10" i="18" s="1"/>
  <c r="AE8" i="19"/>
  <c r="AI8" i="19"/>
  <c r="Y4" i="19"/>
  <c r="H4" i="19"/>
  <c r="Z5" i="18"/>
  <c r="AH8" i="19"/>
  <c r="AF8" i="19"/>
  <c r="AG78" i="19"/>
  <c r="AG13" i="19" s="1"/>
  <c r="S62" i="14" s="1"/>
  <c r="Z78" i="19"/>
  <c r="Z13" i="19" s="1"/>
  <c r="L62" i="14" s="1"/>
  <c r="AJ78" i="19"/>
  <c r="AJ13" i="19" s="1"/>
  <c r="V62" i="14" s="1"/>
  <c r="AL78" i="19"/>
  <c r="AL13" i="19" s="1"/>
  <c r="X62" i="14" s="1"/>
  <c r="D62" i="14" s="1"/>
  <c r="Y78" i="19"/>
  <c r="Y13" i="19" s="1"/>
  <c r="K62" i="14" s="1"/>
  <c r="AH78" i="19"/>
  <c r="AH13" i="19" s="1"/>
  <c r="T62" i="14" s="1"/>
  <c r="AF78" i="19"/>
  <c r="AF5" i="19" s="1"/>
  <c r="AB78" i="19"/>
  <c r="AB13" i="19" s="1"/>
  <c r="N62" i="14" s="1"/>
  <c r="AA78" i="19"/>
  <c r="AA13" i="19" s="1"/>
  <c r="M62" i="14" s="1"/>
  <c r="AI78" i="19"/>
  <c r="AI5" i="19" s="1"/>
  <c r="AC78" i="19"/>
  <c r="AC13" i="19" s="1"/>
  <c r="O62" i="14" s="1"/>
  <c r="AD8" i="19"/>
  <c r="AK78" i="19"/>
  <c r="AK5" i="19" s="1"/>
  <c r="AC8" i="18"/>
  <c r="AC8" i="16"/>
  <c r="AF8" i="16"/>
  <c r="AD8" i="16"/>
  <c r="AH8" i="16"/>
  <c r="AB8" i="16"/>
  <c r="H8" i="16"/>
  <c r="I8" i="16" s="1"/>
  <c r="Z8" i="16"/>
  <c r="AL8" i="16"/>
  <c r="AB78" i="16"/>
  <c r="AB13" i="16" s="1"/>
  <c r="N60" i="14" s="1"/>
  <c r="Z78" i="16"/>
  <c r="Z13" i="16" s="1"/>
  <c r="L60" i="14" s="1"/>
  <c r="AH78" i="16"/>
  <c r="AH13" i="16" s="1"/>
  <c r="T60" i="14" s="1"/>
  <c r="Y78" i="16"/>
  <c r="Y13" i="16" s="1"/>
  <c r="K60" i="14" s="1"/>
  <c r="AG78" i="16"/>
  <c r="AG5" i="16" s="1"/>
  <c r="AG10" i="16" s="1"/>
  <c r="AI78" i="16"/>
  <c r="AI5" i="16" s="1"/>
  <c r="AE5" i="16"/>
  <c r="AC78" i="16"/>
  <c r="AC13" i="16" s="1"/>
  <c r="O60" i="14" s="1"/>
  <c r="AD13" i="16"/>
  <c r="P60" i="14" s="1"/>
  <c r="AF78" i="16"/>
  <c r="AJ78" i="16"/>
  <c r="AJ5" i="16" s="1"/>
  <c r="AL78" i="16"/>
  <c r="AL13" i="16" s="1"/>
  <c r="X60" i="14" s="1"/>
  <c r="AA78" i="16"/>
  <c r="AA13" i="16" s="1"/>
  <c r="M60" i="14" s="1"/>
  <c r="AK78" i="16"/>
  <c r="AK5" i="16" s="1"/>
  <c r="AG13" i="16"/>
  <c r="S60" i="14" s="1"/>
  <c r="H4" i="16"/>
  <c r="Y4" i="16"/>
  <c r="AE13" i="16"/>
  <c r="Q60" i="14" s="1"/>
  <c r="AE8" i="16"/>
  <c r="AJ8" i="16"/>
  <c r="AB5" i="16"/>
  <c r="AI8" i="16"/>
  <c r="AK8" i="16"/>
  <c r="AD5" i="16"/>
  <c r="AD10" i="16" s="1"/>
  <c r="AL10" i="13"/>
  <c r="X59" i="14" s="1"/>
  <c r="AL13" i="13"/>
  <c r="AF8" i="13"/>
  <c r="AF78" i="13"/>
  <c r="AG78" i="13"/>
  <c r="AB78" i="13"/>
  <c r="DC78" i="1"/>
  <c r="DC5" i="1" s="1"/>
  <c r="CZ78" i="1"/>
  <c r="CF5" i="1" s="1"/>
  <c r="DB78" i="1"/>
  <c r="DB5" i="1" s="1"/>
  <c r="DB10" i="1" s="1"/>
  <c r="CW78" i="1"/>
  <c r="CK5" i="1" s="1"/>
  <c r="CL5" i="1" s="1"/>
  <c r="DD78" i="1"/>
  <c r="DD5" i="1" s="1"/>
  <c r="DD10" i="1" s="1"/>
  <c r="CY78" i="1"/>
  <c r="CY5" i="1" s="1"/>
  <c r="DA78" i="1"/>
  <c r="DA13" i="1" s="1"/>
  <c r="CR13" i="1"/>
  <c r="CU78" i="1"/>
  <c r="CU5" i="1" s="1"/>
  <c r="CU10" i="1" s="1"/>
  <c r="DE78" i="1"/>
  <c r="CG5" i="1" s="1"/>
  <c r="CH5" i="1" s="1"/>
  <c r="CV78" i="1"/>
  <c r="CV5" i="1" s="1"/>
  <c r="CV10" i="1" s="1"/>
  <c r="AG8" i="13"/>
  <c r="AX8" i="1"/>
  <c r="AY8" i="1" s="1"/>
  <c r="AF5" i="13"/>
  <c r="AB8" i="13"/>
  <c r="Y8" i="13"/>
  <c r="AH8" i="13"/>
  <c r="AK8" i="13"/>
  <c r="AE8" i="13"/>
  <c r="AD8" i="13"/>
  <c r="AI8" i="13"/>
  <c r="AJ8" i="13"/>
  <c r="AC8" i="13"/>
  <c r="Z8" i="13"/>
  <c r="BS8" i="1"/>
  <c r="AB13" i="1"/>
  <c r="H58" i="11" s="1"/>
  <c r="AK58" i="11" s="1"/>
  <c r="AG10" i="1"/>
  <c r="CT10" i="1"/>
  <c r="AK10" i="1"/>
  <c r="AD10" i="1"/>
  <c r="AF10" i="1"/>
  <c r="AI10" i="1"/>
  <c r="AC10" i="1"/>
  <c r="S8" i="1"/>
  <c r="T8" i="1" s="1"/>
  <c r="AP8" i="1" s="1"/>
  <c r="AJ10" i="1"/>
  <c r="AL10" i="1"/>
  <c r="BM8" i="1"/>
  <c r="BR8" i="1"/>
  <c r="BT8" i="1"/>
  <c r="BQ8" i="1"/>
  <c r="CG4" i="1"/>
  <c r="CH4" i="1" s="1"/>
  <c r="DE4" i="1"/>
  <c r="BO8" i="1"/>
  <c r="AE5" i="1"/>
  <c r="AB5" i="1"/>
  <c r="AB10" i="1" s="1"/>
  <c r="BU8" i="1"/>
  <c r="BL8" i="1"/>
  <c r="AM5" i="1"/>
  <c r="AH5" i="1"/>
  <c r="S4" i="1"/>
  <c r="T4" i="1" s="1"/>
  <c r="AP4" i="1" s="1"/>
  <c r="AE4" i="1"/>
  <c r="BV8" i="1"/>
  <c r="BN8" i="1"/>
  <c r="DA4" i="1"/>
  <c r="O4" i="1"/>
  <c r="P4" i="1" s="1"/>
  <c r="AM4" i="1"/>
  <c r="CY4" i="1"/>
  <c r="CY10" i="1" s="1"/>
  <c r="N4" i="1"/>
  <c r="N10" i="1" s="1"/>
  <c r="AH4" i="1"/>
  <c r="BK8" i="1"/>
  <c r="CK4" i="1"/>
  <c r="CL4" i="1" s="1"/>
  <c r="CW4" i="1"/>
  <c r="BP8" i="1"/>
  <c r="H8" i="13"/>
  <c r="I8" i="13" s="1"/>
  <c r="Z78" i="13"/>
  <c r="Z5" i="13" s="1"/>
  <c r="AJ78" i="13"/>
  <c r="AJ5" i="13" s="1"/>
  <c r="AI78" i="13"/>
  <c r="AI5" i="13" s="1"/>
  <c r="AB5" i="13"/>
  <c r="AD5" i="13"/>
  <c r="Y78" i="13"/>
  <c r="AE5" i="13"/>
  <c r="AH78" i="13"/>
  <c r="AC78" i="13"/>
  <c r="AC5" i="13" s="1"/>
  <c r="AK78" i="13"/>
  <c r="AK13" i="13" s="1"/>
  <c r="AK13" i="1"/>
  <c r="Q58" i="11" s="1"/>
  <c r="CT13" i="1"/>
  <c r="AG13" i="1"/>
  <c r="M58" i="11" s="1"/>
  <c r="CF4" i="1"/>
  <c r="AI13" i="1"/>
  <c r="O58" i="11" s="1"/>
  <c r="BV78" i="1"/>
  <c r="BV13" i="1" s="1"/>
  <c r="BM78" i="1"/>
  <c r="BM13" i="1" s="1"/>
  <c r="BN78" i="1"/>
  <c r="BN13" i="1" s="1"/>
  <c r="BK78" i="1"/>
  <c r="BK13" i="1" s="1"/>
  <c r="BR78" i="1"/>
  <c r="BR13" i="1" s="1"/>
  <c r="BT78" i="1"/>
  <c r="BT13" i="1" s="1"/>
  <c r="BP78" i="1"/>
  <c r="BP13" i="1" s="1"/>
  <c r="BQ78" i="1"/>
  <c r="AW5" i="1" s="1"/>
  <c r="BS78" i="1"/>
  <c r="BS13" i="1" s="1"/>
  <c r="BO78" i="1"/>
  <c r="BO13" i="1" s="1"/>
  <c r="BL78" i="1"/>
  <c r="BL13" i="1" s="1"/>
  <c r="BU78" i="1"/>
  <c r="BU13" i="1" s="1"/>
  <c r="BI13" i="1"/>
  <c r="AW8" i="1"/>
  <c r="BB8" i="1"/>
  <c r="BC8" i="1" s="1"/>
  <c r="BY8" i="1" s="1"/>
  <c r="AL13" i="1"/>
  <c r="S58" i="11" s="1"/>
  <c r="AD13" i="1"/>
  <c r="J58" i="11" s="1"/>
  <c r="AC13" i="1"/>
  <c r="I58" i="11" s="1"/>
  <c r="AJ13" i="1"/>
  <c r="P58" i="11" s="1"/>
  <c r="AF13" i="1"/>
  <c r="L58" i="11" s="1"/>
  <c r="O10" i="1"/>
  <c r="P10" i="1" s="1"/>
  <c r="AH13" i="1"/>
  <c r="N58" i="11" s="1"/>
  <c r="AE13" i="1"/>
  <c r="K58" i="11" s="1"/>
  <c r="AM13" i="1"/>
  <c r="T58" i="11" s="1"/>
  <c r="AG5" i="18" l="1"/>
  <c r="AG10" i="18" s="1"/>
  <c r="AF10" i="19"/>
  <c r="DB13" i="1"/>
  <c r="AC5" i="18"/>
  <c r="DC13" i="1"/>
  <c r="CV13" i="1"/>
  <c r="N29" i="14"/>
  <c r="N30" i="14"/>
  <c r="V29" i="14"/>
  <c r="V30" i="14"/>
  <c r="DE5" i="1"/>
  <c r="C61" i="14"/>
  <c r="B61" i="14"/>
  <c r="X29" i="14"/>
  <c r="X30" i="14"/>
  <c r="B62" i="14"/>
  <c r="O29" i="14"/>
  <c r="O30" i="14"/>
  <c r="M29" i="14"/>
  <c r="M30" i="14"/>
  <c r="DE13" i="1"/>
  <c r="CZ5" i="1"/>
  <c r="CZ10" i="1" s="1"/>
  <c r="L29" i="14"/>
  <c r="L30" i="14"/>
  <c r="L31" i="14"/>
  <c r="CZ13" i="1"/>
  <c r="S30" i="14"/>
  <c r="S29" i="14"/>
  <c r="AE10" i="19"/>
  <c r="DD13" i="1"/>
  <c r="CY13" i="1"/>
  <c r="M60" i="11" s="1"/>
  <c r="AI5" i="18"/>
  <c r="AI10" i="18" s="1"/>
  <c r="AE5" i="18"/>
  <c r="AE10" i="18" s="1"/>
  <c r="CX13" i="1"/>
  <c r="AL5" i="18"/>
  <c r="AL10" i="18" s="1"/>
  <c r="AP59" i="14"/>
  <c r="CU13" i="1"/>
  <c r="AJ5" i="18"/>
  <c r="AJ10" i="18" s="1"/>
  <c r="Z10" i="18"/>
  <c r="Y13" i="18"/>
  <c r="K61" i="14" s="1"/>
  <c r="AD5" i="18"/>
  <c r="AD10" i="18" s="1"/>
  <c r="H5" i="18"/>
  <c r="I5" i="18" s="1"/>
  <c r="AI10" i="19"/>
  <c r="AK10" i="19"/>
  <c r="AF5" i="18"/>
  <c r="AF10" i="18" s="1"/>
  <c r="CW5" i="1"/>
  <c r="CW10" i="1" s="1"/>
  <c r="AA5" i="18"/>
  <c r="AA10" i="18" s="1"/>
  <c r="Y10" i="18"/>
  <c r="DC10" i="1"/>
  <c r="AL5" i="19"/>
  <c r="AL10" i="19" s="1"/>
  <c r="AC5" i="19"/>
  <c r="AC10" i="19" s="1"/>
  <c r="AF13" i="19"/>
  <c r="R62" i="14" s="1"/>
  <c r="R30" i="14" s="1"/>
  <c r="AD5" i="19"/>
  <c r="AD10" i="19" s="1"/>
  <c r="H5" i="19"/>
  <c r="I5" i="19" s="1"/>
  <c r="AD13" i="19"/>
  <c r="P62" i="14" s="1"/>
  <c r="P29" i="14" s="1"/>
  <c r="AI13" i="19"/>
  <c r="U62" i="14" s="1"/>
  <c r="U29" i="14" s="1"/>
  <c r="AH5" i="19"/>
  <c r="AH10" i="19" s="1"/>
  <c r="Y5" i="19"/>
  <c r="Y10" i="19" s="1"/>
  <c r="AK13" i="19"/>
  <c r="W62" i="14" s="1"/>
  <c r="AB5" i="19"/>
  <c r="AB10" i="19" s="1"/>
  <c r="AA5" i="19"/>
  <c r="AA10" i="19" s="1"/>
  <c r="AG5" i="19"/>
  <c r="AG10" i="19" s="1"/>
  <c r="AC10" i="18"/>
  <c r="AJ5" i="19"/>
  <c r="AJ10" i="19" s="1"/>
  <c r="Z5" i="19"/>
  <c r="Z10" i="19" s="1"/>
  <c r="AB5" i="18"/>
  <c r="AB10" i="18" s="1"/>
  <c r="AE13" i="19"/>
  <c r="Q62" i="14" s="1"/>
  <c r="F62" i="14" s="1"/>
  <c r="AH5" i="18"/>
  <c r="AH10" i="18" s="1"/>
  <c r="I4" i="18"/>
  <c r="AH13" i="18"/>
  <c r="T61" i="14" s="1"/>
  <c r="I4" i="19"/>
  <c r="AI13" i="16"/>
  <c r="U60" i="14" s="1"/>
  <c r="AE62" i="14"/>
  <c r="AE63" i="14"/>
  <c r="AE61" i="14"/>
  <c r="AE60" i="14"/>
  <c r="Y5" i="16"/>
  <c r="Y10" i="16" s="1"/>
  <c r="AP63" i="14"/>
  <c r="AP62" i="14"/>
  <c r="AP60" i="14"/>
  <c r="AP61" i="14"/>
  <c r="AK13" i="16"/>
  <c r="W60" i="14" s="1"/>
  <c r="AJ13" i="16"/>
  <c r="V60" i="14" s="1"/>
  <c r="G60" i="14" s="1"/>
  <c r="AH5" i="16"/>
  <c r="AH10" i="16" s="1"/>
  <c r="Z5" i="16"/>
  <c r="Z10" i="16" s="1"/>
  <c r="AK10" i="16"/>
  <c r="AL5" i="16"/>
  <c r="AL10" i="16" s="1"/>
  <c r="AJ10" i="16"/>
  <c r="AE10" i="16"/>
  <c r="AI10" i="16"/>
  <c r="CF10" i="1"/>
  <c r="H5" i="16"/>
  <c r="I5" i="16" s="1"/>
  <c r="AA5" i="16"/>
  <c r="AA10" i="16" s="1"/>
  <c r="AB10" i="16"/>
  <c r="CW13" i="1"/>
  <c r="K60" i="11" s="1"/>
  <c r="AC5" i="16"/>
  <c r="AC10" i="16" s="1"/>
  <c r="I4" i="16"/>
  <c r="AF5" i="16"/>
  <c r="AF10" i="16" s="1"/>
  <c r="AF13" i="16"/>
  <c r="R60" i="14" s="1"/>
  <c r="X31" i="14"/>
  <c r="X32" i="14"/>
  <c r="Z13" i="13"/>
  <c r="AD13" i="13"/>
  <c r="DA5" i="1"/>
  <c r="DA10" i="1" s="1"/>
  <c r="V58" i="11"/>
  <c r="K59" i="11"/>
  <c r="AN59" i="11" s="1"/>
  <c r="O60" i="11"/>
  <c r="I59" i="11"/>
  <c r="I60" i="11"/>
  <c r="L60" i="11"/>
  <c r="E60" i="11" s="1"/>
  <c r="L59" i="11"/>
  <c r="L31" i="11" s="1"/>
  <c r="J59" i="11"/>
  <c r="S59" i="11"/>
  <c r="AV59" i="11" s="1"/>
  <c r="P59" i="11"/>
  <c r="AS59" i="11" s="1"/>
  <c r="P60" i="11"/>
  <c r="H59" i="11"/>
  <c r="J60" i="11"/>
  <c r="T59" i="11"/>
  <c r="M59" i="11"/>
  <c r="AP59" i="11" s="1"/>
  <c r="H60" i="11"/>
  <c r="Q59" i="11"/>
  <c r="R59" i="11" s="1"/>
  <c r="T60" i="11"/>
  <c r="S60" i="11"/>
  <c r="O59" i="11"/>
  <c r="C59" i="11" s="1"/>
  <c r="N60" i="11"/>
  <c r="Q60" i="11"/>
  <c r="R60" i="11" s="1"/>
  <c r="Y13" i="13"/>
  <c r="AG5" i="13"/>
  <c r="AG10" i="13" s="1"/>
  <c r="S59" i="14" s="1"/>
  <c r="AK63" i="14" s="1"/>
  <c r="AB10" i="13"/>
  <c r="N59" i="14" s="1"/>
  <c r="AK5" i="13"/>
  <c r="AK10" i="13" s="1"/>
  <c r="W59" i="14" s="1"/>
  <c r="AH5" i="13"/>
  <c r="AH10" i="13" s="1"/>
  <c r="T59" i="14" s="1"/>
  <c r="Y5" i="13"/>
  <c r="Y10" i="13" s="1"/>
  <c r="K59" i="14" s="1"/>
  <c r="Z10" i="13"/>
  <c r="L59" i="14" s="1"/>
  <c r="AD62" i="14" s="1"/>
  <c r="CG10" i="1"/>
  <c r="CH10" i="1" s="1"/>
  <c r="AE10" i="1"/>
  <c r="S10" i="1"/>
  <c r="AE10" i="13"/>
  <c r="Q59" i="14" s="1"/>
  <c r="AF10" i="13"/>
  <c r="R59" i="14" s="1"/>
  <c r="DE10" i="1"/>
  <c r="AD10" i="13"/>
  <c r="P59" i="14" s="1"/>
  <c r="H5" i="13"/>
  <c r="I5" i="13" s="1"/>
  <c r="AJ10" i="13"/>
  <c r="V59" i="14" s="1"/>
  <c r="CK10" i="1"/>
  <c r="AI10" i="13"/>
  <c r="U59" i="14" s="1"/>
  <c r="AB13" i="13"/>
  <c r="AM10" i="1"/>
  <c r="AE13" i="13"/>
  <c r="AH13" i="13"/>
  <c r="AF13" i="13"/>
  <c r="AJ13" i="13"/>
  <c r="AH10" i="1"/>
  <c r="AC10" i="13"/>
  <c r="O59" i="14" s="1"/>
  <c r="AG61" i="14" s="1"/>
  <c r="AI13" i="13"/>
  <c r="AC13" i="13"/>
  <c r="BQ5" i="1"/>
  <c r="BQ10" i="1" s="1"/>
  <c r="BS5" i="1"/>
  <c r="BS10" i="1" s="1"/>
  <c r="BM5" i="1"/>
  <c r="BM10" i="1" s="1"/>
  <c r="BO5" i="1"/>
  <c r="BO10" i="1" s="1"/>
  <c r="BN5" i="1"/>
  <c r="BN10" i="1" s="1"/>
  <c r="BK5" i="1"/>
  <c r="BK10" i="1" s="1"/>
  <c r="AX5" i="1"/>
  <c r="AX10" i="1" s="1"/>
  <c r="AY10" i="1" s="1"/>
  <c r="BL5" i="1"/>
  <c r="BL10" i="1" s="1"/>
  <c r="BT5" i="1"/>
  <c r="BT10" i="1" s="1"/>
  <c r="BU5" i="1"/>
  <c r="BU10" i="1" s="1"/>
  <c r="BR5" i="1"/>
  <c r="BR10" i="1" s="1"/>
  <c r="BP5" i="1"/>
  <c r="BP10" i="1" s="1"/>
  <c r="BV5" i="1"/>
  <c r="BV10" i="1" s="1"/>
  <c r="D58" i="11"/>
  <c r="AO58" i="11"/>
  <c r="AS58" i="11"/>
  <c r="AL58" i="11"/>
  <c r="AN58" i="11"/>
  <c r="AM58" i="11"/>
  <c r="AQ58" i="11"/>
  <c r="AV58" i="11"/>
  <c r="AP58" i="11"/>
  <c r="AR58" i="11"/>
  <c r="R58" i="11"/>
  <c r="AT58" i="11"/>
  <c r="AZ58" i="11"/>
  <c r="BB5" i="1"/>
  <c r="BC5" i="1" s="1"/>
  <c r="BY5" i="1" s="1"/>
  <c r="C58" i="11"/>
  <c r="BQ13" i="1"/>
  <c r="B58" i="11"/>
  <c r="AW10" i="1"/>
  <c r="H10" i="18" l="1"/>
  <c r="I10" i="18" s="1"/>
  <c r="J61" i="14" s="1"/>
  <c r="P30" i="14"/>
  <c r="C62" i="14"/>
  <c r="U30" i="14"/>
  <c r="T29" i="14"/>
  <c r="T30" i="14"/>
  <c r="K30" i="14"/>
  <c r="K29" i="14"/>
  <c r="AR59" i="11"/>
  <c r="Q29" i="14"/>
  <c r="G62" i="14"/>
  <c r="R29" i="14"/>
  <c r="Q30" i="14"/>
  <c r="O32" i="11"/>
  <c r="G61" i="14"/>
  <c r="W30" i="14"/>
  <c r="W29" i="14"/>
  <c r="G59" i="14"/>
  <c r="AF62" i="14"/>
  <c r="B63" i="14"/>
  <c r="AI63" i="14"/>
  <c r="AU59" i="11"/>
  <c r="AG62" i="14"/>
  <c r="AF60" i="14"/>
  <c r="AD60" i="14"/>
  <c r="AN59" i="14"/>
  <c r="AF61" i="14"/>
  <c r="AD63" i="14"/>
  <c r="AK61" i="14"/>
  <c r="AG63" i="14"/>
  <c r="AF63" i="14"/>
  <c r="AI61" i="14"/>
  <c r="AH63" i="14"/>
  <c r="AK59" i="14"/>
  <c r="AK60" i="14"/>
  <c r="AL59" i="14"/>
  <c r="AI60" i="14"/>
  <c r="AK62" i="14"/>
  <c r="AD59" i="14"/>
  <c r="AJ59" i="14"/>
  <c r="AO59" i="14"/>
  <c r="AH61" i="14"/>
  <c r="AH60" i="14"/>
  <c r="AL60" i="14"/>
  <c r="AI59" i="14"/>
  <c r="AF59" i="14"/>
  <c r="AG59" i="14"/>
  <c r="AD61" i="14"/>
  <c r="C60" i="14"/>
  <c r="AG60" i="14"/>
  <c r="AI62" i="14"/>
  <c r="C63" i="14"/>
  <c r="S30" i="11"/>
  <c r="E62" i="14"/>
  <c r="H32" i="11"/>
  <c r="H10" i="19"/>
  <c r="I10" i="19" s="1"/>
  <c r="J62" i="14" s="1"/>
  <c r="O31" i="11"/>
  <c r="AL61" i="14"/>
  <c r="AL63" i="14"/>
  <c r="AL62" i="14"/>
  <c r="AH62" i="14"/>
  <c r="K32" i="11"/>
  <c r="K30" i="11"/>
  <c r="S32" i="11"/>
  <c r="H29" i="11"/>
  <c r="M29" i="11"/>
  <c r="AM62" i="14"/>
  <c r="AM63" i="14"/>
  <c r="AM61" i="14"/>
  <c r="AM60" i="14"/>
  <c r="AJ62" i="14"/>
  <c r="AJ63" i="14"/>
  <c r="AJ60" i="14"/>
  <c r="AJ61" i="14"/>
  <c r="AN62" i="14"/>
  <c r="AN63" i="14"/>
  <c r="AN60" i="14"/>
  <c r="AN61" i="14"/>
  <c r="AO63" i="14"/>
  <c r="AO62" i="14"/>
  <c r="AO60" i="14"/>
  <c r="AO61" i="14"/>
  <c r="P30" i="11"/>
  <c r="I29" i="11"/>
  <c r="AY5" i="1"/>
  <c r="J32" i="11"/>
  <c r="L32" i="11"/>
  <c r="S29" i="11"/>
  <c r="S31" i="11"/>
  <c r="H10" i="16"/>
  <c r="I10" i="16" s="1"/>
  <c r="J60" i="14" s="1"/>
  <c r="P31" i="14"/>
  <c r="AH59" i="14"/>
  <c r="P32" i="14"/>
  <c r="C59" i="14"/>
  <c r="AM59" i="14"/>
  <c r="X28" i="14"/>
  <c r="R31" i="14"/>
  <c r="R32" i="14"/>
  <c r="K32" i="14"/>
  <c r="K31" i="14"/>
  <c r="Q32" i="14"/>
  <c r="Q31" i="14"/>
  <c r="W32" i="14"/>
  <c r="W31" i="14"/>
  <c r="L32" i="14"/>
  <c r="T32" i="14"/>
  <c r="T31" i="14"/>
  <c r="S31" i="14"/>
  <c r="S32" i="14"/>
  <c r="V31" i="14"/>
  <c r="V32" i="14"/>
  <c r="N31" i="14"/>
  <c r="N32" i="14"/>
  <c r="U31" i="14"/>
  <c r="U32" i="14"/>
  <c r="O30" i="11"/>
  <c r="L29" i="11"/>
  <c r="P32" i="11"/>
  <c r="AT59" i="11"/>
  <c r="Q31" i="11"/>
  <c r="L30" i="11"/>
  <c r="Q32" i="11"/>
  <c r="AO59" i="11"/>
  <c r="K29" i="11"/>
  <c r="K28" i="11" s="1"/>
  <c r="P29" i="11"/>
  <c r="P28" i="11" s="1"/>
  <c r="K31" i="11"/>
  <c r="P31" i="11"/>
  <c r="B61" i="11"/>
  <c r="B60" i="11"/>
  <c r="O29" i="11"/>
  <c r="F60" i="11"/>
  <c r="I32" i="11"/>
  <c r="M32" i="11"/>
  <c r="AM59" i="11"/>
  <c r="V60" i="11"/>
  <c r="Q29" i="11"/>
  <c r="M30" i="11"/>
  <c r="M28" i="11" s="1"/>
  <c r="V59" i="11"/>
  <c r="Q30" i="11"/>
  <c r="M31" i="11"/>
  <c r="AL59" i="11"/>
  <c r="AG13" i="13"/>
  <c r="AB59" i="14"/>
  <c r="I31" i="11"/>
  <c r="A61" i="11"/>
  <c r="D59" i="11"/>
  <c r="AZ59" i="11" s="1"/>
  <c r="B59" i="11"/>
  <c r="AW59" i="11" s="1"/>
  <c r="AK59" i="11"/>
  <c r="H30" i="11"/>
  <c r="I30" i="11"/>
  <c r="N59" i="11"/>
  <c r="F59" i="11" s="1"/>
  <c r="AA59" i="14"/>
  <c r="B59" i="14"/>
  <c r="B60" i="14"/>
  <c r="H31" i="11"/>
  <c r="A59" i="11"/>
  <c r="E59" i="11" s="1"/>
  <c r="A60" i="11"/>
  <c r="R32" i="11"/>
  <c r="H10" i="13"/>
  <c r="I10" i="13" s="1"/>
  <c r="J59" i="14" s="1"/>
  <c r="F58" i="11"/>
  <c r="AU58" i="11"/>
  <c r="AW58" i="11"/>
  <c r="AX58" i="11"/>
  <c r="C32" i="11"/>
  <c r="AY58" i="11"/>
  <c r="AY59" i="11"/>
  <c r="BB10" i="1"/>
  <c r="E58" i="11"/>
  <c r="S28" i="11"/>
  <c r="C31" i="11"/>
  <c r="R29" i="11"/>
  <c r="R30" i="11"/>
  <c r="R31" i="11"/>
  <c r="C29" i="11"/>
  <c r="C30" i="11"/>
  <c r="J30" i="11"/>
  <c r="J29" i="11"/>
  <c r="J31" i="11"/>
  <c r="G34" i="14" l="1"/>
  <c r="H28" i="11"/>
  <c r="I28" i="11"/>
  <c r="O28" i="11"/>
  <c r="L28" i="11"/>
  <c r="N29" i="11"/>
  <c r="N32" i="11"/>
  <c r="B31" i="11"/>
  <c r="AA63" i="14"/>
  <c r="AA62" i="14"/>
  <c r="AA60" i="14"/>
  <c r="AA61" i="14"/>
  <c r="AB62" i="14"/>
  <c r="AB63" i="14"/>
  <c r="AB60" i="14"/>
  <c r="AB61" i="14"/>
  <c r="P28" i="14"/>
  <c r="D32" i="11"/>
  <c r="D29" i="11"/>
  <c r="D30" i="11"/>
  <c r="T28" i="14"/>
  <c r="V28" i="14"/>
  <c r="L28" i="14"/>
  <c r="W28" i="14"/>
  <c r="K28" i="14"/>
  <c r="U28" i="14"/>
  <c r="R28" i="14"/>
  <c r="M32" i="14"/>
  <c r="M31" i="14"/>
  <c r="O32" i="14"/>
  <c r="O31" i="14"/>
  <c r="N28" i="14"/>
  <c r="S28" i="14"/>
  <c r="Q28" i="14"/>
  <c r="B32" i="11"/>
  <c r="AX59" i="11"/>
  <c r="A30" i="11"/>
  <c r="D31" i="11"/>
  <c r="AQ59" i="11"/>
  <c r="N30" i="11"/>
  <c r="N31" i="11"/>
  <c r="Q28" i="11"/>
  <c r="A32" i="11"/>
  <c r="B31" i="14"/>
  <c r="E29" i="14"/>
  <c r="E31" i="14"/>
  <c r="E30" i="14"/>
  <c r="E32" i="14"/>
  <c r="C30" i="14"/>
  <c r="C29" i="14"/>
  <c r="C32" i="14"/>
  <c r="C31" i="14"/>
  <c r="A31" i="11"/>
  <c r="B30" i="14"/>
  <c r="B32" i="14"/>
  <c r="B29" i="14"/>
  <c r="A29" i="11"/>
  <c r="D30" i="14"/>
  <c r="D32" i="14"/>
  <c r="D29" i="14"/>
  <c r="D31" i="14"/>
  <c r="E32" i="11"/>
  <c r="BA59" i="11"/>
  <c r="BA58" i="11"/>
  <c r="E31" i="11"/>
  <c r="R28" i="11"/>
  <c r="B30" i="11"/>
  <c r="B29" i="11"/>
  <c r="C28" i="11"/>
  <c r="J28" i="11"/>
  <c r="E30" i="11"/>
  <c r="E29" i="11"/>
  <c r="D28" i="11" l="1"/>
  <c r="AC59" i="14"/>
  <c r="AC62" i="14"/>
  <c r="AC63" i="14"/>
  <c r="AC60" i="14"/>
  <c r="AC61" i="14"/>
  <c r="N28" i="11"/>
  <c r="A28" i="11"/>
  <c r="M28" i="14"/>
  <c r="O28" i="14"/>
  <c r="E28" i="14"/>
  <c r="B28" i="14"/>
  <c r="D28" i="14"/>
  <c r="C28" i="14"/>
  <c r="F29" i="14"/>
  <c r="F31" i="14"/>
  <c r="F32" i="14"/>
  <c r="F30" i="14"/>
  <c r="B28" i="11"/>
  <c r="E28" i="11"/>
  <c r="F28" i="14" l="1"/>
</calcChain>
</file>

<file path=xl/comments1.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10.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11.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12.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2.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comments3.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6.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7.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8.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9.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sharedStrings.xml><?xml version="1.0" encoding="utf-8"?>
<sst xmlns="http://schemas.openxmlformats.org/spreadsheetml/2006/main" count="6175" uniqueCount="1286">
  <si>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</si>
  <si>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</si>
  <si>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</si>
  <si>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</si>
  <si>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</si>
  <si>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</si>
  <si>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</si>
  <si>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</si>
  <si>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</si>
  <si>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</si>
  <si>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</si>
  <si>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</si>
  <si>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</si>
  <si>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</si>
  <si>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</si>
  <si>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</si>
  <si>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</si>
  <si>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</si>
  <si>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</si>
  <si>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</si>
  <si>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</si>
  <si>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</si>
  <si>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</si>
  <si>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</si>
  <si>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</si>
  <si>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</si>
  <si>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</si>
  <si>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</si>
  <si>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</si>
  <si>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</si>
  <si>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</si>
  <si>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</si>
  <si>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</si>
  <si>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</si>
  <si>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</si>
  <si>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</si>
  <si>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</si>
  <si>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</si>
  <si>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</si>
  <si>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</si>
  <si>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</si>
  <si>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</si>
  <si>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</si>
  <si>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</si>
  <si>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</si>
  <si>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</si>
  <si>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</si>
  <si>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</si>
  <si>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</si>
  <si>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</si>
  <si>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</si>
  <si>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</si>
  <si>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</si>
  <si>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</si>
  <si>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</si>
  <si>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</si>
  <si>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</si>
  <si>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</si>
  <si>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</si>
  <si>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</si>
  <si>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</si>
  <si>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</si>
  <si>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</si>
  <si>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</si>
  <si>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</si>
  <si>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</si>
  <si>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</si>
  <si>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</si>
  <si>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</si>
  <si>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</si>
  <si>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</si>
  <si>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</si>
  <si>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</si>
  <si>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</si>
  <si>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</si>
  <si>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</si>
  <si>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</si>
  <si>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</si>
  <si>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</si>
  <si>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</si>
  <si>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</si>
  <si>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</si>
  <si>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</si>
  <si>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</si>
  <si>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</si>
  <si>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</si>
  <si>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</si>
  <si>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</si>
  <si>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</si>
  <si>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</si>
  <si>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</si>
  <si>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</si>
  <si>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</si>
  <si>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</si>
  <si>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</si>
  <si>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</si>
  <si>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</si>
  <si>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</si>
  <si>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</si>
  <si>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</si>
  <si>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</si>
  <si>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</si>
  <si>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</si>
  <si>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</si>
  <si>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</si>
  <si>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</si>
  <si>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</si>
  <si>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</si>
  <si>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</si>
  <si>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</si>
  <si>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</si>
  <si>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</si>
  <si>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</si>
  <si>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</si>
  <si>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</si>
  <si>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</si>
  <si>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</si>
  <si>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</si>
  <si>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</si>
  <si>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</si>
  <si>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</si>
  <si>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</si>
  <si>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</si>
  <si>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</si>
  <si>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</si>
  <si>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</si>
  <si>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</si>
  <si>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</si>
  <si>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</si>
  <si>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</si>
  <si>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</si>
  <si>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</si>
  <si>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</si>
  <si>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</si>
  <si>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</si>
  <si>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</si>
  <si>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</si>
  <si>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</si>
  <si>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</si>
  <si>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</si>
  <si>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</si>
  <si>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</si>
  <si>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</si>
  <si>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</si>
  <si>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</si>
  <si>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</si>
  <si>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</si>
  <si>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</si>
  <si>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</si>
  <si>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</si>
  <si>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</si>
  <si>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</si>
  <si>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</si>
  <si>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</si>
  <si>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</si>
  <si>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</si>
  <si>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</si>
  <si>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</si>
  <si>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</si>
  <si>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</si>
  <si>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</si>
  <si>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</si>
  <si>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</si>
  <si>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</si>
  <si>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</si>
  <si>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</si>
  <si>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</si>
  <si>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</si>
  <si>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</si>
  <si>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</si>
  <si>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</si>
  <si>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</si>
  <si>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</si>
  <si>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</si>
  <si>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</si>
  <si>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</si>
  <si>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</si>
  <si>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</si>
  <si>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</si>
  <si>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</si>
  <si>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</si>
  <si>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</si>
  <si>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</si>
  <si>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</si>
  <si>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</si>
  <si>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</si>
  <si>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</si>
  <si>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</si>
  <si>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</si>
  <si>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</si>
  <si>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</si>
  <si>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</si>
  <si>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</si>
  <si>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</si>
  <si>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</si>
  <si>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</si>
  <si>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</si>
  <si>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</si>
  <si>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</si>
  <si>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</si>
  <si>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</si>
  <si>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</si>
  <si>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</si>
  <si>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</si>
  <si>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</si>
  <si>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</si>
  <si>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</si>
  <si>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</si>
  <si>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</si>
  <si>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</si>
  <si>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</si>
  <si>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</si>
  <si>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</si>
  <si>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</si>
  <si>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</si>
  <si>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</si>
  <si>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</si>
  <si>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</si>
  <si>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</si>
  <si>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</si>
  <si>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</si>
  <si>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</si>
  <si>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</si>
  <si>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</si>
  <si>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</si>
  <si>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</si>
  <si>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</si>
  <si>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</si>
  <si>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</si>
  <si>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</si>
  <si>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</si>
  <si>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</si>
  <si>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</si>
  <si>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</si>
  <si>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</si>
  <si>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</si>
  <si>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</si>
  <si>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</si>
  <si>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</si>
  <si>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</si>
  <si>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</si>
  <si>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</si>
  <si>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</si>
  <si>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</si>
  <si>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</si>
  <si>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</si>
  <si>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</si>
  <si>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</si>
  <si>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</si>
  <si>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</si>
  <si>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</si>
  <si>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</si>
  <si>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</si>
  <si>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</si>
  <si>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</si>
  <si>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</si>
  <si>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</si>
  <si>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</si>
  <si>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</si>
  <si>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</si>
  <si>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</si>
  <si>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</si>
  <si>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</si>
  <si>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</si>
  <si>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</si>
  <si>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</si>
  <si>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</si>
  <si>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</si>
  <si>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</si>
  <si>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</si>
  <si>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</si>
  <si>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</si>
  <si>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</si>
  <si>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</si>
  <si>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</si>
  <si>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</si>
  <si>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</si>
  <si>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</si>
  <si>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</si>
  <si>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</si>
  <si>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</si>
  <si>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</si>
  <si>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</si>
  <si>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</si>
  <si>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</si>
  <si>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</si>
  <si>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</si>
  <si>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</si>
  <si>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</si>
  <si>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</si>
  <si>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</si>
  <si>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</si>
  <si>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</si>
  <si>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</si>
  <si>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</si>
  <si>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</si>
  <si>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</si>
  <si>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</si>
  <si>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</si>
  <si>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</si>
  <si>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</si>
  <si>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</si>
  <si>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</si>
  <si>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</si>
  <si>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</si>
  <si>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</si>
  <si>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</si>
  <si>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</si>
  <si>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</si>
  <si>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</si>
  <si>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</si>
  <si>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</si>
  <si>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</si>
  <si>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</si>
  <si>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</si>
  <si>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</si>
  <si>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</si>
  <si>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</si>
  <si>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</si>
  <si>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</si>
  <si>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</si>
  <si>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</si>
  <si>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</si>
  <si>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</si>
  <si>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</si>
  <si>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</si>
  <si>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</si>
  <si>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</si>
  <si>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</si>
  <si>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</si>
  <si>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</si>
  <si>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</si>
  <si>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</si>
  <si>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</si>
  <si>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</si>
  <si>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</si>
  <si>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</si>
  <si>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</si>
  <si>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</si>
  <si>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</si>
  <si>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</si>
  <si>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</si>
  <si>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</si>
  <si>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</si>
  <si>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</si>
  <si>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</si>
  <si>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</si>
  <si>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</si>
  <si>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</si>
  <si>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</si>
  <si>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</si>
  <si>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</si>
  <si>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</si>
  <si>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</si>
  <si>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</si>
  <si>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</si>
  <si>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</si>
  <si>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</si>
  <si>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</si>
  <si>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</si>
  <si>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</si>
  <si>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</si>
  <si>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</si>
  <si>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</si>
  <si>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</si>
  <si>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</si>
  <si>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</si>
  <si>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</si>
  <si>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</si>
  <si>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</si>
  <si>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</si>
  <si>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</si>
  <si>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</si>
  <si>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</si>
  <si>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</si>
  <si>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</si>
  <si>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</si>
  <si>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</si>
  <si>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</si>
  <si>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</si>
  <si>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</si>
  <si>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</si>
  <si>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</si>
  <si>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</si>
  <si>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</si>
  <si>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</si>
  <si>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</si>
  <si>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</si>
  <si>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</si>
  <si>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</si>
  <si>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</si>
  <si>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</si>
  <si>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</si>
  <si>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</si>
  <si>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</si>
  <si>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</si>
  <si>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</si>
  <si>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</si>
  <si>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</si>
  <si>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</si>
  <si>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</si>
  <si>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</si>
  <si>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</si>
  <si>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</si>
  <si>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</si>
  <si>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</si>
  <si>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</si>
  <si>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</si>
  <si>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</si>
  <si>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</si>
  <si>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</si>
  <si>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</si>
  <si>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</si>
  <si>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</si>
  <si>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</si>
  <si>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</si>
  <si>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</si>
  <si>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</si>
  <si>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</si>
  <si>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</si>
  <si>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</si>
  <si>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</si>
  <si>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</si>
  <si>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</si>
  <si>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</si>
  <si>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</si>
  <si>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</si>
  <si>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</si>
  <si>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</si>
  <si>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</si>
  <si>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</si>
  <si>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</si>
  <si>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</si>
  <si>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</si>
  <si>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</si>
  <si>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</si>
  <si>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</si>
  <si>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</si>
  <si>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</si>
  <si>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</si>
  <si>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</si>
  <si>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</si>
  <si>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</si>
  <si>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</si>
  <si>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</si>
  <si>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</si>
  <si>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</si>
  <si>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</si>
  <si>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</si>
  <si>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</si>
  <si>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</si>
  <si>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</si>
  <si>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</si>
  <si>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</si>
  <si>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</si>
  <si>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</si>
  <si>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</si>
  <si>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</si>
  <si>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</si>
  <si>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</si>
  <si>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</si>
  <si>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</si>
  <si>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</si>
  <si>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</si>
  <si>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</si>
  <si>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</si>
  <si>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</si>
  <si>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</si>
  <si>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</si>
  <si>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</si>
  <si>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</si>
  <si>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</si>
  <si>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</si>
  <si>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</si>
  <si>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</si>
  <si>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</si>
  <si>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</si>
  <si>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</si>
  <si>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</si>
  <si>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</si>
  <si>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</si>
  <si>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</si>
  <si>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</si>
  <si>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</si>
  <si>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</si>
  <si>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</si>
  <si>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</si>
  <si>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</si>
  <si>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</si>
  <si>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</si>
  <si>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</si>
  <si>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</si>
  <si>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</si>
  <si>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</si>
  <si>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</si>
  <si>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</si>
  <si>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</si>
  <si>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</si>
  <si>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</si>
  <si>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</si>
  <si>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</si>
  <si>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</si>
  <si>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</si>
  <si>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</si>
  <si>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</si>
  <si>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</si>
  <si>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</si>
  <si>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</si>
  <si>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</si>
  <si>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</si>
  <si>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</si>
  <si>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</si>
  <si>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</si>
  <si>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</si>
  <si>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</si>
  <si>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</si>
  <si>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</si>
  <si>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</si>
  <si>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</si>
  <si>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</si>
  <si>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</si>
  <si>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</si>
  <si>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</si>
  <si>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</si>
  <si>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</si>
  <si>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</si>
  <si>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</si>
  <si>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</si>
  <si>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</si>
  <si>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</si>
  <si>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</si>
  <si>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</si>
  <si>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</si>
  <si>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</si>
  <si>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</si>
  <si>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</si>
  <si>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</si>
  <si>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</si>
  <si>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</si>
  <si>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</si>
  <si>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</si>
  <si>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</si>
  <si>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</si>
  <si>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</si>
  <si>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</si>
  <si>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</si>
  <si>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</si>
  <si>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</si>
  <si>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</si>
  <si>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</si>
  <si>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</si>
  <si>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</si>
  <si>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</si>
  <si>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</si>
  <si>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</si>
  <si>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</si>
  <si>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</si>
  <si>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</si>
  <si>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</si>
  <si>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</si>
  <si>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</si>
  <si>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</si>
  <si>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</si>
  <si>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</si>
  <si>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</si>
  <si>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</si>
  <si>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</si>
  <si>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</si>
  <si>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</si>
  <si>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</si>
  <si>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</si>
  <si>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</si>
  <si>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</si>
  <si>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</si>
  <si>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</si>
  <si>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</si>
  <si>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</si>
  <si>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</si>
  <si>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</si>
  <si>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</si>
  <si>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</si>
  <si>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</si>
  <si>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</si>
  <si>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</si>
  <si>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</si>
  <si>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</si>
  <si>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</si>
  <si>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</si>
  <si>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</si>
  <si>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</si>
  <si>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</si>
  <si>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</si>
  <si>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</si>
  <si>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</si>
  <si>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</si>
  <si>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</si>
  <si>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</si>
  <si>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</si>
  <si>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</si>
  <si>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</si>
  <si>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</si>
  <si>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</si>
  <si>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</si>
  <si>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</si>
  <si>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</si>
  <si>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</si>
  <si>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</si>
  <si>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</si>
  <si>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</si>
  <si>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</si>
  <si>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</si>
  <si>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</si>
  <si>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</si>
  <si>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</si>
  <si>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</si>
  <si>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</si>
  <si>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</si>
  <si>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</si>
  <si>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</si>
  <si>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</si>
  <si>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</si>
  <si>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</si>
  <si>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</si>
  <si>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</si>
  <si>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</si>
  <si>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</si>
  <si>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</si>
  <si>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</si>
  <si>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</si>
  <si>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</si>
  <si>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</si>
  <si>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</si>
  <si>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</si>
  <si>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</si>
  <si>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</si>
  <si>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</si>
  <si>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</si>
  <si>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</si>
  <si>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</si>
  <si>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</si>
  <si>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</si>
  <si>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</si>
  <si>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</si>
  <si>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</si>
  <si>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</si>
  <si>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</si>
  <si>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</si>
  <si>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</si>
  <si>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</si>
  <si>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</si>
  <si>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</si>
  <si>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</si>
  <si>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</si>
  <si>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</si>
  <si>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</si>
  <si>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</si>
  <si>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</si>
  <si>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</si>
  <si>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</si>
  <si>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</si>
  <si>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</si>
  <si>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</si>
  <si>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</si>
  <si>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</si>
  <si>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</si>
  <si>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</si>
  <si>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</si>
  <si>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</si>
  <si>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</si>
  <si>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</si>
  <si>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</si>
  <si>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</si>
  <si>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</si>
  <si>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</si>
  <si>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</si>
  <si>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</si>
  <si>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</si>
  <si>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</si>
  <si>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</si>
  <si>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</si>
  <si>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</si>
  <si>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</si>
  <si>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</si>
  <si>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</si>
  <si>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</si>
  <si>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</si>
  <si>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</si>
  <si>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</si>
  <si>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</si>
  <si>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</si>
  <si>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</si>
  <si>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</si>
  <si>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</si>
  <si>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</si>
  <si>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</si>
  <si>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</si>
  <si>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</si>
  <si>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</si>
  <si>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</si>
  <si>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</si>
  <si>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</si>
  <si>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</si>
  <si>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</si>
  <si>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</si>
  <si>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</si>
  <si>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</si>
  <si>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</si>
  <si>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</si>
  <si>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</si>
  <si>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</si>
  <si>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</si>
  <si>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</si>
  <si>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</si>
  <si>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</si>
  <si>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</si>
  <si>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</si>
  <si>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</si>
  <si>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</si>
  <si>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</si>
  <si>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</si>
  <si>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</si>
  <si>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</si>
  <si>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</si>
  <si>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</si>
  <si>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</si>
  <si>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</si>
  <si>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</si>
  <si>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</si>
  <si>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</si>
  <si>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</si>
  <si>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</si>
  <si>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</si>
  <si>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</si>
  <si>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</si>
  <si>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</si>
  <si>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</si>
  <si>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</si>
  <si>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</si>
  <si>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</si>
  <si>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</si>
  <si>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</si>
  <si>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</si>
  <si>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</si>
  <si>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</si>
  <si>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</si>
  <si>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</si>
  <si>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</si>
  <si>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</si>
  <si>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</si>
  <si>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</si>
  <si>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</si>
  <si>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</si>
  <si>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</si>
  <si>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</si>
  <si>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</si>
  <si>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</si>
  <si>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</si>
  <si>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</si>
  <si>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</si>
  <si>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</si>
  <si>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</si>
  <si>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</si>
  <si>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</si>
  <si>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</si>
  <si>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</si>
  <si>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</si>
  <si>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</si>
  <si>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</si>
  <si>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</si>
  <si>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</si>
  <si>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</si>
  <si>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</si>
  <si>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</si>
  <si>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</si>
  <si>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</si>
  <si>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</si>
  <si>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</si>
  <si>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</si>
  <si>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</si>
  <si>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</si>
  <si>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</si>
  <si>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</si>
  <si>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</si>
  <si>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</si>
  <si>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</si>
  <si>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</si>
  <si>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</si>
  <si>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</si>
  <si>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</si>
  <si>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</si>
  <si>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</si>
  <si>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</si>
  <si>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</si>
  <si>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</si>
  <si>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</si>
  <si>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</si>
  <si>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</si>
  <si>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</si>
  <si>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</si>
  <si>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</si>
  <si>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</si>
  <si>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</si>
  <si>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</si>
  <si>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</si>
  <si>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</si>
  <si>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</si>
  <si>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</si>
  <si>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</si>
  <si>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</si>
  <si>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</si>
  <si>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</si>
  <si>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</si>
  <si>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</si>
  <si>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</si>
  <si>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</si>
  <si>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</si>
  <si>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</si>
  <si>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</si>
  <si>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</si>
  <si>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</si>
  <si>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</si>
  <si>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</si>
  <si>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</si>
  <si>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</si>
  <si>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</si>
  <si>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</si>
  <si>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</si>
  <si>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</si>
  <si>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</si>
  <si>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</si>
  <si>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</si>
  <si>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</si>
  <si>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</si>
  <si>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</si>
  <si>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</si>
  <si>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</si>
  <si>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</si>
  <si>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</si>
  <si>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</si>
  <si>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</si>
  <si>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</si>
  <si>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</si>
  <si>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</si>
  <si>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</si>
  <si>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</si>
  <si>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</si>
  <si>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</si>
  <si>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</si>
  <si>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</si>
  <si>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</si>
  <si>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</si>
  <si>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</si>
  <si>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</si>
  <si>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</si>
  <si>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</si>
  <si>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</si>
  <si>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</si>
  <si>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</si>
  <si>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</si>
  <si>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</si>
  <si>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</si>
  <si>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</si>
  <si>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</si>
  <si>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</si>
  <si>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</si>
  <si>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</si>
  <si>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</si>
  <si>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</si>
  <si>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</si>
  <si>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</si>
  <si>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</si>
  <si>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</si>
  <si>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</si>
  <si>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</si>
  <si>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</si>
  <si>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</si>
  <si>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</si>
  <si>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</si>
  <si>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</si>
  <si>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</si>
  <si>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</si>
  <si>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</si>
  <si>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</si>
  <si>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</si>
  <si>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</si>
  <si>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</si>
  <si>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</si>
  <si>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</si>
  <si>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</si>
  <si>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</si>
  <si>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</si>
  <si>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</si>
  <si>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</si>
  <si>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</si>
  <si>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</si>
  <si>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</si>
  <si>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</si>
  <si>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</si>
  <si>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</si>
  <si>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</si>
  <si>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</si>
  <si>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</si>
  <si>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</si>
  <si>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</si>
  <si>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</si>
  <si>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</si>
  <si>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</si>
  <si>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</si>
  <si>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</si>
  <si>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</si>
  <si>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</si>
  <si>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</si>
  <si>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</si>
  <si>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</si>
  <si>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</si>
  <si>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</si>
  <si>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</si>
  <si>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</si>
  <si>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</si>
  <si>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</si>
  <si>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</si>
  <si>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</si>
  <si>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</si>
  <si>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</si>
  <si>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</si>
  <si>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</si>
  <si>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</si>
  <si>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</si>
  <si>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</si>
  <si>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</si>
  <si>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</si>
  <si>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</si>
  <si>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</si>
  <si>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</si>
  <si>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</si>
  <si>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</si>
  <si>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</si>
  <si>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</si>
  <si>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</si>
  <si>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</si>
  <si>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</si>
  <si>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</si>
  <si>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</si>
  <si>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</si>
  <si>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</si>
  <si>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</si>
  <si>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</si>
  <si>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</si>
  <si>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</si>
  <si>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</si>
  <si>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</si>
  <si>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</si>
  <si>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</si>
  <si>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</si>
  <si>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</si>
  <si>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</si>
  <si>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</si>
  <si>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</si>
  <si>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</si>
  <si>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</si>
  <si>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</si>
  <si>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</si>
  <si>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</si>
  <si>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</si>
  <si>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</si>
  <si>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</si>
  <si>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</si>
  <si>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</si>
  <si>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</si>
  <si>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</si>
  <si>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</si>
  <si>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</si>
  <si>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</si>
  <si>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</si>
  <si>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</si>
  <si>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</si>
  <si>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</si>
  <si>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</si>
  <si>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</si>
  <si>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</si>
  <si>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</si>
  <si>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</si>
  <si>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</si>
  <si>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</si>
  <si>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</si>
  <si>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</si>
  <si>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</si>
  <si>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</si>
  <si>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</si>
  <si>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</si>
  <si>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</si>
  <si>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</si>
  <si>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</si>
  <si>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</si>
  <si>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</si>
  <si>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</si>
  <si>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</si>
  <si>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</si>
  <si>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</si>
  <si>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</si>
  <si>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</si>
  <si>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</si>
  <si>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</si>
  <si>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</si>
  <si>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</si>
  <si>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</si>
  <si>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</si>
  <si>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</si>
  <si>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</si>
  <si>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</si>
  <si>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</si>
  <si>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</si>
  <si>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</si>
  <si>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</si>
  <si>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</si>
  <si>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</si>
  <si>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</si>
  <si>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</si>
  <si>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</si>
  <si>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</si>
  <si>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</si>
  <si>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</si>
  <si>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</si>
  <si>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</si>
  <si>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</si>
  <si>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</si>
  <si>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</si>
  <si>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</si>
  <si>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</si>
  <si>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</si>
  <si>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</si>
  <si>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</si>
  <si>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</si>
  <si>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</si>
  <si>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</si>
  <si>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</si>
  <si>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</si>
  <si>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</si>
  <si>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</si>
  <si>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</si>
  <si>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</si>
  <si>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</si>
  <si>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</si>
  <si>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</si>
  <si>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</si>
  <si>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</si>
  <si>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</si>
  <si>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</si>
  <si>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</si>
  <si>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</si>
  <si>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</si>
  <si>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</si>
  <si>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</si>
  <si>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</si>
  <si>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</si>
  <si>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</si>
  <si>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</si>
  <si>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</si>
  <si>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</si>
  <si>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</si>
  <si>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</si>
  <si>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</si>
  <si>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</si>
  <si>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</si>
  <si>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</si>
  <si>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</si>
  <si>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</si>
  <si>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</si>
  <si>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</si>
  <si>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</si>
  <si>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</si>
  <si>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</si>
  <si>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</si>
  <si>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</si>
  <si>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</si>
  <si>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</si>
  <si>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</si>
  <si>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</si>
  <si>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</si>
  <si>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</si>
  <si>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</si>
  <si>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</si>
  <si>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</si>
  <si>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</si>
  <si>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</si>
  <si>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</si>
  <si>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</si>
  <si>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</si>
  <si>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</si>
  <si>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</si>
  <si>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</si>
  <si>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</si>
  <si>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</si>
  <si>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</si>
  <si>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</si>
  <si>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</si>
  <si>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</si>
  <si>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</si>
  <si>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</si>
  <si>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</si>
  <si>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</si>
  <si>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</si>
  <si>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</si>
  <si>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</si>
  <si>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</si>
  <si>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</si>
  <si>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</si>
  <si>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</si>
  <si>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</si>
  <si>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</si>
  <si>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</si>
  <si>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</si>
  <si>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</si>
  <si>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</si>
  <si>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</si>
  <si>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</si>
  <si>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</si>
  <si>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</si>
  <si>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</si>
  <si>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</si>
  <si>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</si>
  <si>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</si>
  <si>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</si>
  <si>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</si>
  <si>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</si>
  <si>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</si>
  <si>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</si>
  <si>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</si>
  <si>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</si>
  <si>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</si>
  <si>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</si>
  <si>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</si>
  <si>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</si>
  <si>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</si>
  <si>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</si>
  <si>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</si>
  <si>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</si>
  <si>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</si>
  <si>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</si>
  <si>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</si>
  <si>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</si>
  <si>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</si>
  <si>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</si>
  <si>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</si>
  <si>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</si>
  <si>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</si>
  <si>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</si>
  <si>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</si>
  <si>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</si>
  <si>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</si>
  <si>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</si>
  <si>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</si>
  <si>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</si>
  <si>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</si>
  <si>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</si>
  <si>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</si>
  <si>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</si>
  <si>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</si>
  <si>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</si>
  <si>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</si>
  <si>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</si>
  <si>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</si>
  <si>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</si>
  <si>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</si>
  <si>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</si>
  <si>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</si>
  <si>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</si>
  <si>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</si>
  <si>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</si>
  <si>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</si>
  <si>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</si>
  <si>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</si>
  <si>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</si>
  <si>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</si>
  <si>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</si>
  <si>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</si>
  <si>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</si>
  <si>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</si>
  <si>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</si>
  <si>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</si>
  <si>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</si>
  <si>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</si>
  <si>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</si>
  <si>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</si>
  <si>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</si>
  <si>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</si>
  <si>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</si>
  <si>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</si>
  <si>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</si>
  <si>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</si>
  <si>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</si>
  <si>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</si>
  <si>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</si>
  <si>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</si>
  <si>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</si>
  <si>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</si>
  <si>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</si>
  <si>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</si>
  <si>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</si>
  <si>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</si>
  <si>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</si>
  <si>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</si>
  <si>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</si>
  <si>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</si>
  <si>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</si>
  <si>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</si>
  <si>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</si>
  <si>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</si>
  <si>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</si>
  <si>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</si>
  <si>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</si>
  <si>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</si>
  <si>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</si>
  <si>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</si>
  <si>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</si>
  <si>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</si>
  <si>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</si>
  <si>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</si>
  <si>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</si>
  <si>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</si>
  <si>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</si>
  <si>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</si>
  <si>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</si>
  <si>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</si>
  <si>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</si>
  <si>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</si>
  <si>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</si>
  <si>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</si>
  <si>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</si>
  <si>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</si>
  <si>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</si>
  <si>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</si>
  <si>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</si>
  <si>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</si>
  <si>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</si>
  <si>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</si>
  <si>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</si>
  <si>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</si>
  <si>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</si>
  <si>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</si>
  <si>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</si>
  <si>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</si>
  <si>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</si>
  <si>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</si>
  <si>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</si>
  <si>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</si>
  <si>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</si>
  <si>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</si>
  <si>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</si>
  <si>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</si>
  <si>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</si>
  <si>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</si>
  <si>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</si>
  <si>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v1</t>
  </si>
  <si>
    <t>50/50</t>
  </si>
  <si>
    <t>c2</t>
  </si>
  <si>
    <t>L%</t>
  </si>
  <si>
    <t>safef</t>
  </si>
  <si>
    <t>V5</t>
  </si>
  <si>
    <t>Voting 5 - (Previous, Anti-Highest, Anti-Adj_Seasonality)</t>
  </si>
  <si>
    <t>Lowest-Equity -( AI Counter-trend)</t>
  </si>
  <si>
    <t>Adj-Seasonality - Seasonality w/ Trend Adj.</t>
  </si>
  <si>
    <t>Simple Rules/Fixed Signals</t>
  </si>
  <si>
    <t>Seasonality Systems</t>
  </si>
  <si>
    <t>Voting Systems</t>
  </si>
  <si>
    <t>L%_currency</t>
  </si>
  <si>
    <t>L%_energy</t>
  </si>
  <si>
    <t>L%_grain</t>
  </si>
  <si>
    <t>L%_index</t>
  </si>
  <si>
    <t>L%_meat</t>
  </si>
  <si>
    <t>L%_metal</t>
  </si>
  <si>
    <t>L%_rates</t>
  </si>
  <si>
    <t>L%_soft</t>
  </si>
  <si>
    <t>L%_ACT</t>
  </si>
  <si>
    <t>濃い緑</t>
  </si>
  <si>
    <t>Baysean Machine Learning Systems</t>
  </si>
  <si>
    <t>Closest to 0</t>
  </si>
  <si>
    <t>Closest2Zero</t>
  </si>
  <si>
    <t>AI Anti-Trend</t>
  </si>
  <si>
    <t>Highest Equity - (AI Anti-Trend)</t>
  </si>
  <si>
    <t>AI 50/50- 50% Anti-Lowest Eq, 50% Anti-Highest Eq.</t>
  </si>
  <si>
    <t>AI Anti-50/50</t>
  </si>
  <si>
    <t>Voting 3- Neutral( Anti-Previous,Anti-50/50, Seasonality)</t>
  </si>
  <si>
    <t>i. create new sheet for the next trading day, rename date, link prevACT</t>
  </si>
  <si>
    <t>ii. Paste as values the contract qty values only for the previous day</t>
  </si>
  <si>
    <t>Checklist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</si>
</sst>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6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40" fontId="0" fillId="0" borderId="1" xfId="0" applyNumberFormat="1" applyFill="1" applyBorder="1" applyAlignment="1">
      <alignment horizontal="right"/>
    </xf>
    <xf numFmtId="164" fontId="0" fillId="0" borderId="0" xfId="1" applyNumberFormat="1" applyFont="1" applyFill="1" applyBorder="1"/>
    <xf numFmtId="164" fontId="0" fillId="0" borderId="0" xfId="0" applyNumberFormat="1" applyFill="1" applyBorder="1"/>
    <xf numFmtId="40" fontId="0" fillId="33" borderId="0" xfId="0" quotePrefix="1" applyNumberFormat="1" applyFill="1"/>
    <xf numFmtId="9" fontId="0" fillId="37" borderId="0" xfId="3" applyFont="1" applyFill="1"/>
    <xf numFmtId="0" fontId="0" fillId="21" borderId="1" xfId="0" applyFill="1" applyBorder="1"/>
    <xf numFmtId="40" fontId="0" fillId="31" borderId="0" xfId="0" applyNumberFormat="1" applyFill="1" applyAlignment="1"/>
    <xf numFmtId="40" fontId="0" fillId="27" borderId="0" xfId="0" applyNumberFormat="1" applyFill="1" applyAlignment="1"/>
    <xf numFmtId="8" fontId="0" fillId="24" borderId="0" xfId="0" applyNumberFormat="1" applyFill="1" applyAlignment="1"/>
    <xf numFmtId="40" fontId="0" fillId="34" borderId="0" xfId="0" applyNumberFormat="1" applyFill="1" applyAlignment="1"/>
    <xf numFmtId="0" fontId="22" fillId="0" borderId="0" xfId="0" applyFont="1" applyBorder="1" applyAlignment="1"/>
    <xf numFmtId="40" fontId="0" fillId="0" borderId="0" xfId="0" applyNumberFormat="1" applyFill="1" applyAlignment="1"/>
    <xf numFmtId="164" fontId="0" fillId="20" borderId="0" xfId="1" applyNumberFormat="1" applyFont="1" applyFill="1"/>
    <xf numFmtId="40" fontId="0" fillId="20" borderId="0" xfId="0" applyNumberFormat="1" applyFill="1"/>
    <xf numFmtId="0" fontId="0" fillId="0" borderId="24"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40" fontId="0" fillId="19" borderId="0" xfId="0" applyNumberFormat="1" applyFill="1" applyAlignment="1">
      <alignment horizontal="center"/>
    </xf>
    <xf numFmtId="40" fontId="0" fillId="30" borderId="26" xfId="0" applyNumberFormat="1" applyFill="1" applyBorder="1" applyAlignment="1">
      <alignment horizontal="center"/>
    </xf>
    <xf numFmtId="40" fontId="0" fillId="26" borderId="0" xfId="0" applyNumberFormat="1" applyFill="1" applyAlignment="1">
      <alignment horizontal="center"/>
    </xf>
    <xf numFmtId="40" fontId="0" fillId="35" borderId="0" xfId="0" applyNumberFormat="1" applyFill="1" applyAlignment="1">
      <alignment horizontal="center"/>
    </xf>
    <xf numFmtId="40" fontId="0" fillId="3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32" borderId="26" xfId="0" applyNumberFormat="1" applyFill="1" applyBorder="1" applyAlignment="1">
      <alignment horizontal="center"/>
    </xf>
    <xf numFmtId="40" fontId="0" fillId="0" borderId="26" xfId="0" applyNumberFormat="1" applyBorder="1" applyAlignment="1">
      <alignment horizontal="center"/>
    </xf>
    <xf numFmtId="40" fontId="0" fillId="21"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 P&amp;L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 (2)'!$Z$58</c:f>
              <c:strCache>
                <c:ptCount val="1"/>
                <c:pt idx="0">
                  <c:v>20160801</c:v>
                </c:pt>
              </c:strCache>
            </c:strRef>
          </c:tx>
          <c:spPr>
            <a:solidFill>
              <a:schemeClr val="accent1"/>
            </a:solidFill>
            <a:ln>
              <a:noFill/>
            </a:ln>
            <a:effectLst/>
          </c:spPr>
          <c:invertIfNegative val="0"/>
          <c:cat>
            <c:strRef>
              <c:f>'daily (2)'!$AA$35:$AP$35</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(2)'!$AA$58:$AP$58</c:f>
              <c:numCache>
                <c:formatCode>#,##0.00_);[Red]\(#,##0.00\)</c:formatCode>
                <c:ptCount val="16"/>
                <c:pt idx="0">
                  <c:v>30624.76</c:v>
                </c:pt>
                <c:pt idx="1">
                  <c:v>21943.690810783566</c:v>
                </c:pt>
                <c:pt idx="2">
                  <c:v>30624.76</c:v>
                </c:pt>
                <c:pt idx="3">
                  <c:v>-11060.145663851221</c:v>
                </c:pt>
                <c:pt idx="4">
                  <c:v>11060.145663851221</c:v>
                </c:pt>
                <c:pt idx="5">
                  <c:v>71968.404364849266</c:v>
                </c:pt>
                <c:pt idx="6">
                  <c:v>-8243.6647210266565</c:v>
                </c:pt>
                <c:pt idx="7">
                  <c:v>-3020.9573606422487</c:v>
                </c:pt>
                <c:pt idx="8">
                  <c:v>10590.746229118431</c:v>
                </c:pt>
                <c:pt idx="9">
                  <c:v>-38222.925481672275</c:v>
                </c:pt>
                <c:pt idx="10">
                  <c:v>-18024.877048876358</c:v>
                </c:pt>
                <c:pt idx="11">
                  <c:v>49564.800678553955</c:v>
                </c:pt>
                <c:pt idx="12">
                  <c:v>21943.690810783566</c:v>
                </c:pt>
                <c:pt idx="13">
                  <c:v>17412.232313497174</c:v>
                </c:pt>
                <c:pt idx="14">
                  <c:v>45111.549650460445</c:v>
                </c:pt>
                <c:pt idx="15">
                  <c:v>-4378.7266374189112</c:v>
                </c:pt>
              </c:numCache>
            </c:numRef>
          </c:val>
        </c:ser>
        <c:ser>
          <c:idx val="1"/>
          <c:order val="1"/>
          <c:tx>
            <c:strRef>
              <c:f>'daily (2)'!$Z$59</c:f>
              <c:strCache>
                <c:ptCount val="1"/>
                <c:pt idx="0">
                  <c:v>20160802</c:v>
                </c:pt>
              </c:strCache>
            </c:strRef>
          </c:tx>
          <c:spPr>
            <a:solidFill>
              <a:schemeClr val="accent2"/>
            </a:solidFill>
            <a:ln>
              <a:noFill/>
            </a:ln>
            <a:effectLst/>
          </c:spPr>
          <c:invertIfNegative val="0"/>
          <c:cat>
            <c:strRef>
              <c:f>'daily (2)'!$AA$35:$AP$35</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(2)'!$AA$59:$AP$59</c:f>
              <c:numCache>
                <c:formatCode>#,##0.00_);[Red]\(#,##0.00\)</c:formatCode>
                <c:ptCount val="16"/>
                <c:pt idx="0">
                  <c:v>12519.394989833632</c:v>
                </c:pt>
                <c:pt idx="1">
                  <c:v>14129.752819072877</c:v>
                </c:pt>
                <c:pt idx="2">
                  <c:v>14311.971381889183</c:v>
                </c:pt>
                <c:pt idx="3">
                  <c:v>-55237.682200476789</c:v>
                </c:pt>
                <c:pt idx="4">
                  <c:v>55237.682200476789</c:v>
                </c:pt>
                <c:pt idx="5">
                  <c:v>61448.953188545245</c:v>
                </c:pt>
                <c:pt idx="6">
                  <c:v>11393.676566393471</c:v>
                </c:pt>
                <c:pt idx="7">
                  <c:v>17812.620886084926</c:v>
                </c:pt>
                <c:pt idx="8">
                  <c:v>28696.111239284797</c:v>
                </c:pt>
                <c:pt idx="9">
                  <c:v>-19471.0518170496</c:v>
                </c:pt>
                <c:pt idx="10">
                  <c:v>-51578.980900025999</c:v>
                </c:pt>
                <c:pt idx="11">
                  <c:v>33252.012060443143</c:v>
                </c:pt>
                <c:pt idx="12">
                  <c:v>14129.752819072877</c:v>
                </c:pt>
                <c:pt idx="13">
                  <c:v>46170.517338178353</c:v>
                </c:pt>
                <c:pt idx="14">
                  <c:v>36252.142328995717</c:v>
                </c:pt>
                <c:pt idx="15">
                  <c:v>23382.039771923941</c:v>
                </c:pt>
              </c:numCache>
            </c:numRef>
          </c:val>
        </c:ser>
        <c:ser>
          <c:idx val="2"/>
          <c:order val="2"/>
          <c:tx>
            <c:strRef>
              <c:f>'daily (2)'!$Z$60</c:f>
              <c:strCache>
                <c:ptCount val="1"/>
                <c:pt idx="0">
                  <c:v>20160803</c:v>
                </c:pt>
              </c:strCache>
            </c:strRef>
          </c:tx>
          <c:spPr>
            <a:solidFill>
              <a:schemeClr val="accent3"/>
            </a:solidFill>
            <a:ln>
              <a:noFill/>
            </a:ln>
            <a:effectLst/>
          </c:spPr>
          <c:invertIfNegative val="0"/>
          <c:cat>
            <c:strRef>
              <c:f>'daily (2)'!$AA$35:$AP$35</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(2)'!$AA$60:$AP$60</c:f>
              <c:numCache>
                <c:formatCode>#,##0.00_);[Red]\(#,##0.00\)</c:formatCode>
                <c:ptCount val="16"/>
                <c:pt idx="0">
                  <c:v>28988.8153782523</c:v>
                </c:pt>
                <c:pt idx="1">
                  <c:v>30599.173207491545</c:v>
                </c:pt>
                <c:pt idx="2">
                  <c:v>30781.391770307851</c:v>
                </c:pt>
                <c:pt idx="3">
                  <c:v>-45591.892332999851</c:v>
                </c:pt>
                <c:pt idx="4">
                  <c:v>45591.892332999851</c:v>
                </c:pt>
                <c:pt idx="5">
                  <c:v>94302.644577659114</c:v>
                </c:pt>
                <c:pt idx="6">
                  <c:v>44646.71319213324</c:v>
                </c:pt>
                <c:pt idx="7">
                  <c:v>50566.767275218554</c:v>
                </c:pt>
                <c:pt idx="8">
                  <c:v>64676.103628399462</c:v>
                </c:pt>
                <c:pt idx="9">
                  <c:v>-24314.926370426281</c:v>
                </c:pt>
                <c:pt idx="10">
                  <c:v>-76257.195833968479</c:v>
                </c:pt>
                <c:pt idx="11">
                  <c:v>44579.979449544699</c:v>
                </c:pt>
                <c:pt idx="12">
                  <c:v>30599.173207491545</c:v>
                </c:pt>
                <c:pt idx="13">
                  <c:v>82657.233727299928</c:v>
                </c:pt>
                <c:pt idx="14">
                  <c:v>56127.309718096105</c:v>
                </c:pt>
                <c:pt idx="15">
                  <c:v>26534.530705854115</c:v>
                </c:pt>
              </c:numCache>
            </c:numRef>
          </c:val>
        </c:ser>
        <c:ser>
          <c:idx val="3"/>
          <c:order val="3"/>
          <c:tx>
            <c:strRef>
              <c:f>'daily (2)'!$Z$61</c:f>
              <c:strCache>
                <c:ptCount val="1"/>
                <c:pt idx="0">
                  <c:v>20160804</c:v>
                </c:pt>
              </c:strCache>
            </c:strRef>
          </c:tx>
          <c:spPr>
            <a:solidFill>
              <a:schemeClr val="accent4"/>
            </a:solidFill>
            <a:ln>
              <a:noFill/>
            </a:ln>
            <a:effectLst/>
          </c:spPr>
          <c:invertIfNegative val="0"/>
          <c:cat>
            <c:strRef>
              <c:f>'daily (2)'!$AA$35:$AP$35</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(2)'!$AA$61:$AP$61</c:f>
              <c:numCache>
                <c:formatCode>#,##0.00_);[Red]\(#,##0.00\)</c:formatCode>
                <c:ptCount val="16"/>
                <c:pt idx="0">
                  <c:v>54340.46426625632</c:v>
                </c:pt>
                <c:pt idx="1">
                  <c:v>44158.069793221461</c:v>
                </c:pt>
                <c:pt idx="2">
                  <c:v>22356.779413708842</c:v>
                </c:pt>
                <c:pt idx="3">
                  <c:v>-29508.235799112117</c:v>
                </c:pt>
                <c:pt idx="4">
                  <c:v>29508.235799112117</c:v>
                </c:pt>
                <c:pt idx="5">
                  <c:v>69795.528433007392</c:v>
                </c:pt>
                <c:pt idx="6">
                  <c:v>71795.164086278601</c:v>
                </c:pt>
                <c:pt idx="7">
                  <c:v>46229.587848097304</c:v>
                </c:pt>
                <c:pt idx="8">
                  <c:v>67897.662736619357</c:v>
                </c:pt>
                <c:pt idx="9">
                  <c:v>-29743.840599452215</c:v>
                </c:pt>
                <c:pt idx="10">
                  <c:v>-49834.254831002007</c:v>
                </c:pt>
                <c:pt idx="11">
                  <c:v>36904.324507182653</c:v>
                </c:pt>
                <c:pt idx="12">
                  <c:v>45482.540152811904</c:v>
                </c:pt>
                <c:pt idx="13">
                  <c:v>67275.119471053738</c:v>
                </c:pt>
                <c:pt idx="14">
                  <c:v>48714.713398607499</c:v>
                </c:pt>
                <c:pt idx="15">
                  <c:v>16943.050905177312</c:v>
                </c:pt>
              </c:numCache>
            </c:numRef>
          </c:val>
        </c:ser>
        <c:dLbls>
          <c:showLegendKey val="0"/>
          <c:showVal val="0"/>
          <c:showCatName val="0"/>
          <c:showSerName val="0"/>
          <c:showPercent val="0"/>
          <c:showBubbleSize val="0"/>
        </c:dLbls>
        <c:gapWidth val="219"/>
        <c:overlap val="-27"/>
        <c:axId val="-132238640"/>
        <c:axId val="-132238096"/>
      </c:barChart>
      <c:catAx>
        <c:axId val="-13223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8096"/>
        <c:crosses val="autoZero"/>
        <c:auto val="1"/>
        <c:lblAlgn val="ctr"/>
        <c:lblOffset val="100"/>
        <c:noMultiLvlLbl val="0"/>
      </c:catAx>
      <c:valAx>
        <c:axId val="-13223809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8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old!$AA$2</c:f>
              <c:strCache>
                <c:ptCount val="1"/>
                <c:pt idx="0">
                  <c:v>currency</c:v>
                </c:pt>
              </c:strCache>
            </c:strRef>
          </c:tx>
          <c:spPr>
            <a:solidFill>
              <a:schemeClr val="accent1"/>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old!$AA$3</c:f>
              <c:strCache>
                <c:ptCount val="1"/>
                <c:pt idx="0">
                  <c:v>energy</c:v>
                </c:pt>
              </c:strCache>
            </c:strRef>
          </c:tx>
          <c:spPr>
            <a:solidFill>
              <a:schemeClr val="accent2"/>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old!$AA$4</c:f>
              <c:strCache>
                <c:ptCount val="1"/>
                <c:pt idx="0">
                  <c:v>grain</c:v>
                </c:pt>
              </c:strCache>
            </c:strRef>
          </c:tx>
          <c:spPr>
            <a:solidFill>
              <a:schemeClr val="accent3"/>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old!$AA$5</c:f>
              <c:strCache>
                <c:ptCount val="1"/>
                <c:pt idx="0">
                  <c:v>index</c:v>
                </c:pt>
              </c:strCache>
            </c:strRef>
          </c:tx>
          <c:spPr>
            <a:solidFill>
              <a:schemeClr val="accent4"/>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old!$AA$6</c:f>
              <c:strCache>
                <c:ptCount val="1"/>
                <c:pt idx="0">
                  <c:v>meat</c:v>
                </c:pt>
              </c:strCache>
            </c:strRef>
          </c:tx>
          <c:spPr>
            <a:solidFill>
              <a:schemeClr val="accent5"/>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old!$AA$7</c:f>
              <c:strCache>
                <c:ptCount val="1"/>
                <c:pt idx="0">
                  <c:v>metal</c:v>
                </c:pt>
              </c:strCache>
            </c:strRef>
          </c:tx>
          <c:spPr>
            <a:solidFill>
              <a:schemeClr val="accent6"/>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old!$AA$8</c:f>
              <c:strCache>
                <c:ptCount val="1"/>
                <c:pt idx="0">
                  <c:v>rates</c:v>
                </c:pt>
              </c:strCache>
            </c:strRef>
          </c:tx>
          <c:spPr>
            <a:solidFill>
              <a:schemeClr val="accent1">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old!$AA$9</c:f>
              <c:strCache>
                <c:ptCount val="1"/>
                <c:pt idx="0">
                  <c:v>soft</c:v>
                </c:pt>
              </c:strCache>
            </c:strRef>
          </c:tx>
          <c:spPr>
            <a:solidFill>
              <a:schemeClr val="accent2">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717459264"/>
        <c:axId val="-1717433696"/>
      </c:barChart>
      <c:lineChart>
        <c:grouping val="standard"/>
        <c:varyColors val="0"/>
        <c:ser>
          <c:idx val="8"/>
          <c:order val="8"/>
          <c:tx>
            <c:strRef>
              <c:f>old!$AA$10</c:f>
              <c:strCache>
                <c:ptCount val="1"/>
                <c:pt idx="0">
                  <c:v>Total</c:v>
                </c:pt>
              </c:strCache>
            </c:strRef>
          </c:tx>
          <c:spPr>
            <a:ln w="28575" cap="rnd">
              <a:solidFill>
                <a:schemeClr val="accent3">
                  <a:lumMod val="60000"/>
                </a:schemeClr>
              </a:solidFill>
              <a:round/>
            </a:ln>
            <a:effectLst/>
          </c:spPr>
          <c:marker>
            <c:symbol val="none"/>
          </c:marker>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717459264"/>
        <c:axId val="-1717433696"/>
      </c:lineChart>
      <c:catAx>
        <c:axId val="-17174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33696"/>
        <c:crosses val="autoZero"/>
        <c:auto val="1"/>
        <c:lblAlgn val="ctr"/>
        <c:lblOffset val="100"/>
        <c:noMultiLvlLbl val="0"/>
      </c:catAx>
      <c:valAx>
        <c:axId val="-171743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old!$BJ$2</c:f>
              <c:strCache>
                <c:ptCount val="1"/>
                <c:pt idx="0">
                  <c:v>currency</c:v>
                </c:pt>
              </c:strCache>
            </c:strRef>
          </c:tx>
          <c:spPr>
            <a:solidFill>
              <a:schemeClr val="accent1"/>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old!$BK$2:$BU$2</c:f>
              <c:numCache>
                <c:formatCode>"$"#,##0_);[Red]\("$"#,##0\)</c:formatCode>
                <c:ptCount val="11"/>
                <c:pt idx="0">
                  <c:v>723.04529202292315</c:v>
                </c:pt>
                <c:pt idx="1">
                  <c:v>723.04529202292315</c:v>
                </c:pt>
                <c:pt idx="2">
                  <c:v>-10693.524539840382</c:v>
                </c:pt>
                <c:pt idx="3">
                  <c:v>723.04529202292315</c:v>
                </c:pt>
                <c:pt idx="4">
                  <c:v>12925.889622209248</c:v>
                </c:pt>
                <c:pt idx="5">
                  <c:v>10168.106626565928</c:v>
                </c:pt>
                <c:pt idx="6">
                  <c:v>2681.0081676301506</c:v>
                </c:pt>
                <c:pt idx="7">
                  <c:v>3810.5037738220353</c:v>
                </c:pt>
                <c:pt idx="8">
                  <c:v>10693.524539840382</c:v>
                </c:pt>
                <c:pt idx="9">
                  <c:v>6292.6229914965697</c:v>
                </c:pt>
                <c:pt idx="10">
                  <c:v>12925.889622209248</c:v>
                </c:pt>
              </c:numCache>
            </c:numRef>
          </c:val>
        </c:ser>
        <c:ser>
          <c:idx val="1"/>
          <c:order val="1"/>
          <c:tx>
            <c:strRef>
              <c:f>old!$BJ$3</c:f>
              <c:strCache>
                <c:ptCount val="1"/>
                <c:pt idx="0">
                  <c:v>energy</c:v>
                </c:pt>
              </c:strCache>
            </c:strRef>
          </c:tx>
          <c:spPr>
            <a:solidFill>
              <a:schemeClr val="accent2"/>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old!$BK$3:$BU$3</c:f>
              <c:numCache>
                <c:formatCode>"$"#,##0_);[Red]\("$"#,##0\)</c:formatCode>
                <c:ptCount val="11"/>
                <c:pt idx="0">
                  <c:v>-22.673902932714668</c:v>
                </c:pt>
                <c:pt idx="1">
                  <c:v>172.11608037268786</c:v>
                </c:pt>
                <c:pt idx="2">
                  <c:v>2309.162979066065</c:v>
                </c:pt>
                <c:pt idx="3">
                  <c:v>2503.9529623714675</c:v>
                </c:pt>
                <c:pt idx="4">
                  <c:v>-2503.9529623714675</c:v>
                </c:pt>
                <c:pt idx="5">
                  <c:v>1387.72192400826</c:v>
                </c:pt>
                <c:pt idx="6">
                  <c:v>-1582.5119073136625</c:v>
                </c:pt>
                <c:pt idx="7">
                  <c:v>-22.673902932714668</c:v>
                </c:pt>
                <c:pt idx="8">
                  <c:v>-2309.162979066065</c:v>
                </c:pt>
                <c:pt idx="9">
                  <c:v>-2309.162979066065</c:v>
                </c:pt>
                <c:pt idx="10">
                  <c:v>-2309.162979066065</c:v>
                </c:pt>
              </c:numCache>
            </c:numRef>
          </c:val>
        </c:ser>
        <c:ser>
          <c:idx val="2"/>
          <c:order val="2"/>
          <c:tx>
            <c:strRef>
              <c:f>old!$BJ$4</c:f>
              <c:strCache>
                <c:ptCount val="1"/>
                <c:pt idx="0">
                  <c:v>grain</c:v>
                </c:pt>
              </c:strCache>
            </c:strRef>
          </c:tx>
          <c:spPr>
            <a:solidFill>
              <a:schemeClr val="accent3"/>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old!$BK$4:$BU$4</c:f>
              <c:numCache>
                <c:formatCode>"$"#,##0_);[Red]\("$"#,##0\)</c:formatCode>
                <c:ptCount val="11"/>
                <c:pt idx="0">
                  <c:v>-6403.4253711678921</c:v>
                </c:pt>
                <c:pt idx="1">
                  <c:v>-7593.0455924075995</c:v>
                </c:pt>
                <c:pt idx="2">
                  <c:v>4169.1194197096165</c:v>
                </c:pt>
                <c:pt idx="3">
                  <c:v>1092.3686565919497</c:v>
                </c:pt>
                <c:pt idx="4">
                  <c:v>-5932.2096965216542</c:v>
                </c:pt>
                <c:pt idx="5">
                  <c:v>-2030.9730730322067</c:v>
                </c:pt>
                <c:pt idx="6">
                  <c:v>-4240.6080324559653</c:v>
                </c:pt>
                <c:pt idx="7">
                  <c:v>2533.9019554774654</c:v>
                </c:pt>
                <c:pt idx="8">
                  <c:v>-4225.5036195431539</c:v>
                </c:pt>
                <c:pt idx="9">
                  <c:v>-7050.1526495143726</c:v>
                </c:pt>
                <c:pt idx="10">
                  <c:v>-7022.802243864593</c:v>
                </c:pt>
              </c:numCache>
            </c:numRef>
          </c:val>
        </c:ser>
        <c:ser>
          <c:idx val="3"/>
          <c:order val="3"/>
          <c:tx>
            <c:strRef>
              <c:f>old!$BJ$5</c:f>
              <c:strCache>
                <c:ptCount val="1"/>
                <c:pt idx="0">
                  <c:v>index</c:v>
                </c:pt>
              </c:strCache>
            </c:strRef>
          </c:tx>
          <c:spPr>
            <a:solidFill>
              <a:schemeClr val="accent4"/>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old!$BK$5:$BU$5</c:f>
              <c:numCache>
                <c:formatCode>"$"#,##0_);[Red]\("$"#,##0\)</c:formatCode>
                <c:ptCount val="11"/>
                <c:pt idx="0">
                  <c:v>-24371.153904462048</c:v>
                </c:pt>
                <c:pt idx="1">
                  <c:v>-703.94092775937088</c:v>
                </c:pt>
                <c:pt idx="2">
                  <c:v>1161.7524770432433</c:v>
                </c:pt>
                <c:pt idx="3">
                  <c:v>27963.477996562284</c:v>
                </c:pt>
                <c:pt idx="4">
                  <c:v>-5592.8212288954128</c:v>
                </c:pt>
                <c:pt idx="5">
                  <c:v>-31130.754440251942</c:v>
                </c:pt>
                <c:pt idx="6">
                  <c:v>20421.432490369782</c:v>
                </c:pt>
                <c:pt idx="7">
                  <c:v>-21029.033143154127</c:v>
                </c:pt>
                <c:pt idx="8">
                  <c:v>-11894.610215401435</c:v>
                </c:pt>
                <c:pt idx="9">
                  <c:v>-49705.055890634503</c:v>
                </c:pt>
                <c:pt idx="10">
                  <c:v>-5592.8212288954128</c:v>
                </c:pt>
              </c:numCache>
            </c:numRef>
          </c:val>
        </c:ser>
        <c:ser>
          <c:idx val="4"/>
          <c:order val="4"/>
          <c:tx>
            <c:strRef>
              <c:f>old!$BJ$6</c:f>
              <c:strCache>
                <c:ptCount val="1"/>
                <c:pt idx="0">
                  <c:v>meat</c:v>
                </c:pt>
              </c:strCache>
            </c:strRef>
          </c:tx>
          <c:spPr>
            <a:solidFill>
              <a:schemeClr val="accent5"/>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old!$BK$6:$BU$6</c:f>
              <c:numCache>
                <c:formatCode>"$"#,##0_);[Red]\("$"#,##0\)</c:formatCode>
                <c:ptCount val="11"/>
                <c:pt idx="0">
                  <c:v>-441.47923550212295</c:v>
                </c:pt>
                <c:pt idx="1">
                  <c:v>-1417.1596437794205</c:v>
                </c:pt>
                <c:pt idx="2">
                  <c:v>1417.1596437794205</c:v>
                </c:pt>
                <c:pt idx="3">
                  <c:v>-1417.1596437794205</c:v>
                </c:pt>
                <c:pt idx="4">
                  <c:v>-1648.8428120969565</c:v>
                </c:pt>
                <c:pt idx="5">
                  <c:v>-1648.8428120969565</c:v>
                </c:pt>
                <c:pt idx="6">
                  <c:v>-1648.8428120969565</c:v>
                </c:pt>
                <c:pt idx="7">
                  <c:v>1417.1596437794205</c:v>
                </c:pt>
                <c:pt idx="8">
                  <c:v>-1417.1596437794205</c:v>
                </c:pt>
                <c:pt idx="9">
                  <c:v>1417.1596437794205</c:v>
                </c:pt>
                <c:pt idx="10">
                  <c:v>-1417.1596437794205</c:v>
                </c:pt>
              </c:numCache>
            </c:numRef>
          </c:val>
        </c:ser>
        <c:ser>
          <c:idx val="5"/>
          <c:order val="5"/>
          <c:tx>
            <c:strRef>
              <c:f>old!$BJ$7</c:f>
              <c:strCache>
                <c:ptCount val="1"/>
                <c:pt idx="0">
                  <c:v>metal</c:v>
                </c:pt>
              </c:strCache>
            </c:strRef>
          </c:tx>
          <c:spPr>
            <a:solidFill>
              <a:schemeClr val="accent6"/>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old!$BK$7:$BU$7</c:f>
              <c:numCache>
                <c:formatCode>"$"#,##0_);[Red]\("$"#,##0\)</c:formatCode>
                <c:ptCount val="11"/>
                <c:pt idx="0">
                  <c:v>4314.7646044326448</c:v>
                </c:pt>
                <c:pt idx="1">
                  <c:v>-23.91843402541906</c:v>
                </c:pt>
                <c:pt idx="2">
                  <c:v>4314.7646044326448</c:v>
                </c:pt>
                <c:pt idx="3">
                  <c:v>-23.91843402541906</c:v>
                </c:pt>
                <c:pt idx="4">
                  <c:v>-4314.7646044326448</c:v>
                </c:pt>
                <c:pt idx="5">
                  <c:v>-2310.3533849205492</c:v>
                </c:pt>
                <c:pt idx="6">
                  <c:v>-5253.7507376452204</c:v>
                </c:pt>
                <c:pt idx="7">
                  <c:v>4314.7646044326448</c:v>
                </c:pt>
                <c:pt idx="8">
                  <c:v>-4314.7646044326448</c:v>
                </c:pt>
                <c:pt idx="9">
                  <c:v>-3743.0647789535965</c:v>
                </c:pt>
                <c:pt idx="10">
                  <c:v>-4314.7646044326448</c:v>
                </c:pt>
              </c:numCache>
            </c:numRef>
          </c:val>
        </c:ser>
        <c:ser>
          <c:idx val="6"/>
          <c:order val="6"/>
          <c:tx>
            <c:strRef>
              <c:f>old!$BJ$8</c:f>
              <c:strCache>
                <c:ptCount val="1"/>
                <c:pt idx="0">
                  <c:v>rates</c:v>
                </c:pt>
              </c:strCache>
            </c:strRef>
          </c:tx>
          <c:spPr>
            <a:solidFill>
              <a:schemeClr val="accent1">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old!$BK$8:$BU$8</c:f>
              <c:numCache>
                <c:formatCode>"$"#,##0_);[Red]\("$"#,##0\)</c:formatCode>
                <c:ptCount val="11"/>
                <c:pt idx="0">
                  <c:v>2855.7370331358361</c:v>
                </c:pt>
                <c:pt idx="1">
                  <c:v>-14817.901201707755</c:v>
                </c:pt>
                <c:pt idx="2">
                  <c:v>17517.623785100612</c:v>
                </c:pt>
                <c:pt idx="3">
                  <c:v>-13312.513459084796</c:v>
                </c:pt>
                <c:pt idx="4">
                  <c:v>-8507.5383976870362</c:v>
                </c:pt>
                <c:pt idx="5">
                  <c:v>-2580.8708095903512</c:v>
                </c:pt>
                <c:pt idx="6">
                  <c:v>4858.0902511614213</c:v>
                </c:pt>
                <c:pt idx="7">
                  <c:v>-3128.3754830640282</c:v>
                </c:pt>
                <c:pt idx="8">
                  <c:v>-11207.260981079893</c:v>
                </c:pt>
                <c:pt idx="9">
                  <c:v>13312.513459084796</c:v>
                </c:pt>
                <c:pt idx="10">
                  <c:v>-8507.5383976870362</c:v>
                </c:pt>
              </c:numCache>
            </c:numRef>
          </c:val>
        </c:ser>
        <c:ser>
          <c:idx val="7"/>
          <c:order val="7"/>
          <c:tx>
            <c:strRef>
              <c:f>old!$BJ$9</c:f>
              <c:strCache>
                <c:ptCount val="1"/>
                <c:pt idx="0">
                  <c:v>soft</c:v>
                </c:pt>
              </c:strCache>
            </c:strRef>
          </c:tx>
          <c:spPr>
            <a:solidFill>
              <a:schemeClr val="accent2">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old!$BK$9:$BU$9</c:f>
              <c:numCache>
                <c:formatCode>"$"#,##0_);[Red]\("$"#,##0\)</c:formatCode>
                <c:ptCount val="11"/>
                <c:pt idx="0">
                  <c:v>2224.187420395248</c:v>
                </c:pt>
                <c:pt idx="1">
                  <c:v>2557.021389860045</c:v>
                </c:pt>
                <c:pt idx="2">
                  <c:v>-8019.3006342377903</c:v>
                </c:pt>
                <c:pt idx="3">
                  <c:v>2557.021389860045</c:v>
                </c:pt>
                <c:pt idx="4">
                  <c:v>5463.3987423432172</c:v>
                </c:pt>
                <c:pt idx="5">
                  <c:v>-7686.4666647729937</c:v>
                </c:pt>
                <c:pt idx="6">
                  <c:v>5463.3987423432172</c:v>
                </c:pt>
                <c:pt idx="7">
                  <c:v>-6492.152087486149</c:v>
                </c:pt>
                <c:pt idx="8">
                  <c:v>6492.152087486149</c:v>
                </c:pt>
                <c:pt idx="9">
                  <c:v>-4373.7473648972882</c:v>
                </c:pt>
                <c:pt idx="10">
                  <c:v>5463.3987423432172</c:v>
                </c:pt>
              </c:numCache>
            </c:numRef>
          </c:val>
        </c:ser>
        <c:dLbls>
          <c:showLegendKey val="0"/>
          <c:showVal val="0"/>
          <c:showCatName val="0"/>
          <c:showSerName val="0"/>
          <c:showPercent val="0"/>
          <c:showBubbleSize val="0"/>
        </c:dLbls>
        <c:gapWidth val="150"/>
        <c:overlap val="100"/>
        <c:axId val="-1717439680"/>
        <c:axId val="-1717442400"/>
      </c:barChart>
      <c:catAx>
        <c:axId val="-171743968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42400"/>
        <c:crosses val="autoZero"/>
        <c:auto val="1"/>
        <c:lblAlgn val="ctr"/>
        <c:lblOffset val="100"/>
        <c:noMultiLvlLbl val="0"/>
      </c:catAx>
      <c:valAx>
        <c:axId val="-1717442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3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-24141.955424720385</c:v>
                </c:pt>
                <c:pt idx="1">
                  <c:v>-4770.5364677441012</c:v>
                </c:pt>
                <c:pt idx="2">
                  <c:v>59791.64662979584</c:v>
                </c:pt>
                <c:pt idx="3">
                  <c:v>-18136.650721153241</c:v>
                </c:pt>
                <c:pt idx="4">
                  <c:v>11832.849473330853</c:v>
                </c:pt>
                <c:pt idx="5">
                  <c:v>-53857.30968296717</c:v>
                </c:pt>
                <c:pt idx="6">
                  <c:v>12454.551440966112</c:v>
                </c:pt>
                <c:pt idx="7">
                  <c:v>-29186.650868243883</c:v>
                </c:pt>
                <c:pt idx="8">
                  <c:v>31382.015262577876</c:v>
                </c:pt>
                <c:pt idx="9">
                  <c:v>-57219.033232556263</c:v>
                </c:pt>
                <c:pt idx="10">
                  <c:v>57219.033232556263</c:v>
                </c:pt>
                <c:pt idx="11">
                  <c:v>19849.798082546309</c:v>
                </c:pt>
                <c:pt idx="12">
                  <c:v>20513.91747826631</c:v>
                </c:pt>
                <c:pt idx="13">
                  <c:v>-36207.662464852438</c:v>
                </c:pt>
                <c:pt idx="14">
                  <c:v>12028.85417659357</c:v>
                </c:pt>
                <c:pt idx="15">
                  <c:v>11832.849473330853</c:v>
                </c:pt>
                <c:pt idx="16">
                  <c:v>12441.973399742943</c:v>
                </c:pt>
              </c:numCache>
            </c:numRef>
          </c:val>
        </c:ser>
        <c:dLbls>
          <c:showLegendKey val="0"/>
          <c:showVal val="0"/>
          <c:showCatName val="0"/>
          <c:showSerName val="0"/>
          <c:showPercent val="0"/>
          <c:showBubbleSize val="0"/>
        </c:dLbls>
        <c:gapWidth val="219"/>
        <c:overlap val="-27"/>
        <c:axId val="-1717441856"/>
        <c:axId val="-1717440768"/>
      </c:barChart>
      <c:catAx>
        <c:axId val="-17174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0768"/>
        <c:crosses val="autoZero"/>
        <c:auto val="1"/>
        <c:lblAlgn val="ctr"/>
        <c:lblOffset val="100"/>
        <c:noMultiLvlLbl val="0"/>
      </c:catAx>
      <c:valAx>
        <c:axId val="-171744076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0</c:v>
                </c:pt>
                <c:pt idx="1">
                  <c:v>0</c:v>
                </c:pt>
                <c:pt idx="2">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-6998.381713716195</c:v>
                </c:pt>
                <c:pt idx="1">
                  <c:v>3498.122773807479</c:v>
                </c:pt>
                <c:pt idx="2">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18839.463910655628</c:v>
                </c:pt>
                <c:pt idx="1">
                  <c:v>22826.390546788756</c:v>
                </c:pt>
                <c:pt idx="2">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4938.0017723129786</c:v>
                </c:pt>
                <c:pt idx="1">
                  <c:v>8924.9284084461069</c:v>
                </c:pt>
                <c:pt idx="2">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8851.2854699714899</c:v>
                </c:pt>
                <c:pt idx="1">
                  <c:v>-4039.1682699267931</c:v>
                </c:pt>
                <c:pt idx="2">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23977.023076657744</c:v>
                </c:pt>
                <c:pt idx="1">
                  <c:v>11086.569336759459</c:v>
                </c:pt>
                <c:pt idx="2">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c:v>13881.183558145112</c:v>
                </c:pt>
                <c:pt idx="1">
                  <c:v>9043.9970492370303</c:v>
                </c:pt>
                <c:pt idx="2">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3415.6320906476358</c:v>
                </c:pt>
                <c:pt idx="1">
                  <c:v>26800.020142074594</c:v>
                </c:pt>
                <c:pt idx="2">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-20237.481698431933</c:v>
                </c:pt>
                <c:pt idx="1">
                  <c:v>28217.219019700773</c:v>
                </c:pt>
                <c:pt idx="2">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-23408.499343400981</c:v>
                </c:pt>
                <c:pt idx="1">
                  <c:v>37908.459948723947</c:v>
                </c:pt>
                <c:pt idx="2">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-9721.5129136738506</c:v>
                </c:pt>
                <c:pt idx="1">
                  <c:v>32300.279275434026</c:v>
                </c:pt>
                <c:pt idx="2">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-14681.92163950231</c:v>
                </c:pt>
                <c:pt idx="1">
                  <c:v>27339.870549605566</c:v>
                </c:pt>
                <c:pt idx="2"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1717439136"/>
        <c:axId val="-1717432608"/>
      </c:barChart>
      <c:catAx>
        <c:axId val="-17174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32608"/>
        <c:crosses val="autoZero"/>
        <c:auto val="1"/>
        <c:lblAlgn val="ctr"/>
        <c:lblOffset val="100"/>
        <c:noMultiLvlLbl val="0"/>
      </c:catAx>
      <c:valAx>
        <c:axId val="-171743260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3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Overview</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'daily (2)'!$I$35</c:f>
              <c:strCache>
                <c:ptCount val="1"/>
                <c:pt idx="0">
                  <c:v>ACT L%</c:v>
                </c:pt>
              </c:strCache>
            </c:strRef>
          </c:tx>
          <c:spPr>
            <a:solidFill>
              <a:schemeClr val="accent1"/>
            </a:solidFill>
            <a:ln>
              <a:noFill/>
            </a:ln>
            <a:effectLst/>
          </c:spPr>
          <c:invertIfNegative val="0"/>
          <c:cat>
            <c:numRef>
              <c:f>'daily (2)'!$H$36:$H$61</c:f>
              <c:numCache>
                <c:formatCode>General</c:formatCode>
                <c:ptCount val="4"/>
                <c:pt idx="0">
                  <c:v>20160801</c:v>
                </c:pt>
                <c:pt idx="1">
                  <c:v>20160802</c:v>
                </c:pt>
                <c:pt idx="2">
                  <c:v>20160803</c:v>
                </c:pt>
                <c:pt idx="3">
                  <c:v>20160804</c:v>
                </c:pt>
              </c:numCache>
            </c:numRef>
          </c:cat>
          <c:val>
            <c:numRef>
              <c:f>'daily (2)'!$I$36:$I$61</c:f>
              <c:numCache>
                <c:formatCode>0%</c:formatCode>
                <c:ptCount val="4"/>
                <c:pt idx="0">
                  <c:v>0.36708860759493672</c:v>
                </c:pt>
                <c:pt idx="1">
                  <c:v>0.379746835443038</c:v>
                </c:pt>
                <c:pt idx="2">
                  <c:v>0.51898734177215189</c:v>
                </c:pt>
                <c:pt idx="3">
                  <c:v>0.68354430379746833</c:v>
                </c:pt>
              </c:numCache>
            </c:numRef>
          </c:val>
        </c:ser>
        <c:dLbls>
          <c:showLegendKey val="0"/>
          <c:showVal val="0"/>
          <c:showCatName val="0"/>
          <c:showSerName val="0"/>
          <c:showPercent val="0"/>
          <c:showBubbleSize val="0"/>
        </c:dLbls>
        <c:gapWidth val="269"/>
        <c:axId val="-1717458720"/>
        <c:axId val="-1717452736"/>
      </c:barChart>
      <c:lineChart>
        <c:grouping val="standard"/>
        <c:varyColors val="0"/>
        <c:ser>
          <c:idx val="1"/>
          <c:order val="1"/>
          <c:tx>
            <c:strRef>
              <c:f>'daily (2)'!$J$35</c:f>
              <c:strCache>
                <c:ptCount val="1"/>
                <c:pt idx="0">
                  <c:v>Avg.Vol Act</c:v>
                </c:pt>
              </c:strCache>
            </c:strRef>
          </c:tx>
          <c:spPr>
            <a:ln w="38100" cap="rnd">
              <a:solidFill>
                <a:schemeClr val="accent2"/>
              </a:solidFill>
              <a:round/>
            </a:ln>
            <a:effectLst/>
          </c:spPr>
          <c:marker>
            <c:symbol val="none"/>
          </c:marker>
          <c:cat>
            <c:numRef>
              <c:f>'daily (2)'!$H$36:$H$61</c:f>
              <c:numCache>
                <c:formatCode>General</c:formatCode>
                <c:ptCount val="4"/>
                <c:pt idx="0">
                  <c:v>20160801</c:v>
                </c:pt>
                <c:pt idx="1">
                  <c:v>20160802</c:v>
                </c:pt>
                <c:pt idx="2">
                  <c:v>20160803</c:v>
                </c:pt>
                <c:pt idx="3">
                  <c:v>20160804</c:v>
                </c:pt>
              </c:numCache>
            </c:numRef>
          </c:cat>
          <c:val>
            <c:numRef>
              <c:f>'daily (2)'!$J$36:$J$61</c:f>
              <c:numCache>
                <c:formatCode>_(* #,##0.00_);_(* \(#,##0.00\);_(* "-"??_);_(@_)</c:formatCode>
                <c:ptCount val="4"/>
                <c:pt idx="0">
                  <c:v>1504.4436423393138</c:v>
                </c:pt>
                <c:pt idx="1">
                  <c:v>1557.4416711438985</c:v>
                </c:pt>
                <c:pt idx="2">
                  <c:v>1197.3370484625107</c:v>
                </c:pt>
                <c:pt idx="3">
                  <c:v>1270.9058641090676</c:v>
                </c:pt>
              </c:numCache>
            </c:numRef>
          </c:val>
          <c:smooth val="0"/>
        </c:ser>
        <c:dLbls>
          <c:showLegendKey val="0"/>
          <c:showVal val="0"/>
          <c:showCatName val="0"/>
          <c:showSerName val="0"/>
          <c:showPercent val="0"/>
          <c:showBubbleSize val="0"/>
        </c:dLbls>
        <c:marker val="1"/>
        <c:smooth val="0"/>
        <c:axId val="-1717445664"/>
        <c:axId val="-1717448384"/>
      </c:lineChart>
      <c:catAx>
        <c:axId val="-171745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17452736"/>
        <c:crosses val="autoZero"/>
        <c:auto val="1"/>
        <c:lblAlgn val="ctr"/>
        <c:lblOffset val="100"/>
        <c:noMultiLvlLbl val="0"/>
      </c:catAx>
      <c:valAx>
        <c:axId val="-1717452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8720"/>
        <c:crosses val="autoZero"/>
        <c:crossBetween val="between"/>
      </c:valAx>
      <c:valAx>
        <c:axId val="-1717448384"/>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5664"/>
        <c:crosses val="max"/>
        <c:crossBetween val="between"/>
      </c:valAx>
      <c:catAx>
        <c:axId val="-1717445664"/>
        <c:scaling>
          <c:orientation val="minMax"/>
        </c:scaling>
        <c:delete val="1"/>
        <c:axPos val="b"/>
        <c:numFmt formatCode="General" sourceLinked="1"/>
        <c:majorTickMark val="out"/>
        <c:minorTickMark val="none"/>
        <c:tickLblPos val="nextTo"/>
        <c:crossAx val="-17174483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fhist!$A$12</c:f>
              <c:strCache>
                <c:ptCount val="1"/>
                <c:pt idx="0">
                  <c:v>8/1/2016 0:00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fhist!$B$12:$J$12</c:f>
              <c:numCache>
                <c:formatCode>0%</c:formatCode>
                <c:ptCount val="9"/>
                <c:pt idx="0">
                  <c:v>0.36708860799999998</c:v>
                </c:pt>
                <c:pt idx="1">
                  <c:v>0.222222222</c:v>
                </c:pt>
                <c:pt idx="2">
                  <c:v>0</c:v>
                </c:pt>
                <c:pt idx="3">
                  <c:v>0.1</c:v>
                </c:pt>
                <c:pt idx="4">
                  <c:v>0.52380952400000003</c:v>
                </c:pt>
                <c:pt idx="5">
                  <c:v>1</c:v>
                </c:pt>
                <c:pt idx="6">
                  <c:v>0.8</c:v>
                </c:pt>
                <c:pt idx="7">
                  <c:v>0.3125</c:v>
                </c:pt>
                <c:pt idx="8">
                  <c:v>0.375</c:v>
                </c:pt>
              </c:numCache>
            </c:numRef>
          </c:val>
        </c:ser>
        <c:ser>
          <c:idx val="1"/>
          <c:order val="1"/>
          <c:tx>
            <c:strRef>
              <c:f>fhist!$A$13</c:f>
              <c:strCache>
                <c:ptCount val="1"/>
                <c:pt idx="0">
                  <c:v>8/2/2016 0:00</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fhist!$B$13:$J$13</c:f>
              <c:numCache>
                <c:formatCode>0%</c:formatCode>
                <c:ptCount val="9"/>
                <c:pt idx="0">
                  <c:v>0.37974683544299997</c:v>
                </c:pt>
                <c:pt idx="1">
                  <c:v>0.77777777777777701</c:v>
                </c:pt>
                <c:pt idx="2">
                  <c:v>0.42857142857142799</c:v>
                </c:pt>
                <c:pt idx="3">
                  <c:v>0.2</c:v>
                </c:pt>
                <c:pt idx="4">
                  <c:v>0.14285714285714199</c:v>
                </c:pt>
                <c:pt idx="5">
                  <c:v>0.66666666666666596</c:v>
                </c:pt>
                <c:pt idx="6">
                  <c:v>1</c:v>
                </c:pt>
                <c:pt idx="7">
                  <c:v>0.25</c:v>
                </c:pt>
                <c:pt idx="8">
                  <c:v>0.5</c:v>
                </c:pt>
              </c:numCache>
            </c:numRef>
          </c:val>
        </c:ser>
        <c:ser>
          <c:idx val="2"/>
          <c:order val="2"/>
          <c:tx>
            <c:strRef>
              <c:f>fhist!$A$14</c:f>
              <c:strCache>
                <c:ptCount val="1"/>
                <c:pt idx="0">
                  <c:v>8/3/2016 0:00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fhist!$B$14:$J$14</c:f>
              <c:numCache>
                <c:formatCode>0%</c:formatCode>
                <c:ptCount val="9"/>
                <c:pt idx="0">
                  <c:v>0.518987341772151</c:v>
                </c:pt>
                <c:pt idx="1">
                  <c:v>0.33333333333333298</c:v>
                </c:pt>
                <c:pt idx="2">
                  <c:v>1</c:v>
                </c:pt>
                <c:pt idx="3">
                  <c:v>0.6</c:v>
                </c:pt>
                <c:pt idx="4">
                  <c:v>0.42857142857142799</c:v>
                </c:pt>
                <c:pt idx="5">
                  <c:v>0.66666666666666596</c:v>
                </c:pt>
                <c:pt idx="6">
                  <c:v>0</c:v>
                </c:pt>
                <c:pt idx="7">
                  <c:v>0.5</c:v>
                </c:pt>
                <c:pt idx="8">
                  <c:v>0.75</c:v>
                </c:pt>
              </c:numCache>
            </c:numRef>
          </c:val>
        </c:ser>
        <c:ser>
          <c:idx val="3"/>
          <c:order val="3"/>
          <c:tx>
            <c:strRef>
              <c:f>fhist!$A$15</c:f>
              <c:strCache>
                <c:ptCount val="1"/>
                <c:pt idx="0">
                  <c:v>8/4/2016 0:00</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fhist!$B$15:$J$15</c:f>
              <c:numCache>
                <c:formatCode>0%</c:formatCode>
                <c:ptCount val="9"/>
                <c:pt idx="0">
                  <c:v>0.683544303797468</c:v>
                </c:pt>
                <c:pt idx="1">
                  <c:v>0.55555555555555503</c:v>
                </c:pt>
                <c:pt idx="2">
                  <c:v>0.85714285714285698</c:v>
                </c:pt>
                <c:pt idx="3">
                  <c:v>0.3</c:v>
                </c:pt>
                <c:pt idx="4">
                  <c:v>0.90476190476190399</c:v>
                </c:pt>
                <c:pt idx="5">
                  <c:v>0.33333333333333298</c:v>
                </c:pt>
                <c:pt idx="6">
                  <c:v>0.2</c:v>
                </c:pt>
                <c:pt idx="7">
                  <c:v>0.8125</c:v>
                </c:pt>
                <c:pt idx="8">
                  <c:v>0.75</c:v>
                </c:pt>
              </c:numCache>
            </c:numRef>
          </c:val>
        </c:ser>
        <c:dLbls>
          <c:dLblPos val="outEnd"/>
          <c:showLegendKey val="0"/>
          <c:showVal val="1"/>
          <c:showCatName val="0"/>
          <c:showSerName val="0"/>
          <c:showPercent val="0"/>
          <c:showBubbleSize val="0"/>
        </c:dLbls>
        <c:gapWidth val="164"/>
        <c:overlap val="-22"/>
        <c:axId val="-1717457632"/>
        <c:axId val="-1717460896"/>
      </c:barChart>
      <c:catAx>
        <c:axId val="-1717457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60896"/>
        <c:crosses val="autoZero"/>
        <c:auto val="1"/>
        <c:lblAlgn val="ctr"/>
        <c:lblOffset val="100"/>
        <c:noMultiLvlLbl val="0"/>
      </c:catAx>
      <c:valAx>
        <c:axId val="-1717460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'0806'!$X$2</c:f>
              <c:strCache>
                <c:ptCount val="1"/>
                <c:pt idx="0">
                  <c:v>currency</c:v>
                </c:pt>
              </c:strCache>
            </c:strRef>
          </c:tx>
          <c:spPr>
            <a:solidFill>
              <a:schemeClr val="accent1"/>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'0806'!$X$3</c:f>
              <c:strCache>
                <c:ptCount val="1"/>
                <c:pt idx="0">
                  <c:v>energy</c:v>
                </c:pt>
              </c:strCache>
            </c:strRef>
          </c:tx>
          <c:spPr>
            <a:solidFill>
              <a:schemeClr val="accent2"/>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'0806'!$X$4</c:f>
              <c:strCache>
                <c:ptCount val="1"/>
                <c:pt idx="0">
                  <c:v>grain</c:v>
                </c:pt>
              </c:strCache>
            </c:strRef>
          </c:tx>
          <c:spPr>
            <a:solidFill>
              <a:schemeClr val="accent3"/>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'0806'!$X$5</c:f>
              <c:strCache>
                <c:ptCount val="1"/>
                <c:pt idx="0">
                  <c:v>index</c:v>
                </c:pt>
              </c:strCache>
            </c:strRef>
          </c:tx>
          <c:spPr>
            <a:solidFill>
              <a:schemeClr val="accent4"/>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'0806'!$X$6</c:f>
              <c:strCache>
                <c:ptCount val="1"/>
                <c:pt idx="0">
                  <c:v>meat</c:v>
                </c:pt>
              </c:strCache>
            </c:strRef>
          </c:tx>
          <c:spPr>
            <a:solidFill>
              <a:schemeClr val="accent5"/>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'0806'!$X$7</c:f>
              <c:strCache>
                <c:ptCount val="1"/>
                <c:pt idx="0">
                  <c:v>metal</c:v>
                </c:pt>
              </c:strCache>
            </c:strRef>
          </c:tx>
          <c:spPr>
            <a:solidFill>
              <a:schemeClr val="accent6"/>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'0806'!$X$8</c:f>
              <c:strCache>
                <c:ptCount val="1"/>
                <c:pt idx="0">
                  <c:v>rates</c:v>
                </c:pt>
              </c:strCache>
            </c:strRef>
          </c:tx>
          <c:spPr>
            <a:solidFill>
              <a:schemeClr val="accent1">
                <a:lumMod val="60000"/>
              </a:schemeClr>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'0806'!$X$9</c:f>
              <c:strCache>
                <c:ptCount val="1"/>
                <c:pt idx="0">
                  <c:v>soft</c:v>
                </c:pt>
              </c:strCache>
            </c:strRef>
          </c:tx>
          <c:spPr>
            <a:solidFill>
              <a:schemeClr val="accent2">
                <a:lumMod val="60000"/>
              </a:schemeClr>
            </a:solidFill>
            <a:ln>
              <a:noFill/>
            </a:ln>
            <a:effectLst/>
          </c:spPr>
          <c:invertIfNegative val="0"/>
          <c:cat>
            <c:strRef>
              <c:f>'0806'!$Y$1:$AL$1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'0806'!$Y$9:$AL$9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717450016"/>
        <c:axId val="-1717451648"/>
      </c:barChart>
      <c:catAx>
        <c:axId val="-171745001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51648"/>
        <c:crosses val="autoZero"/>
        <c:auto val="1"/>
        <c:lblAlgn val="ctr"/>
        <c:lblOffset val="100"/>
        <c:noMultiLvlLbl val="0"/>
      </c:catAx>
      <c:valAx>
        <c:axId val="-1717451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'0805'!$X$2</c:f>
              <c:strCache>
                <c:ptCount val="1"/>
                <c:pt idx="0">
                  <c:v>currency</c:v>
                </c:pt>
              </c:strCache>
            </c:strRef>
          </c:tx>
          <c:spPr>
            <a:solidFill>
              <a:schemeClr val="accent1"/>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'0805'!$X$3</c:f>
              <c:strCache>
                <c:ptCount val="1"/>
                <c:pt idx="0">
                  <c:v>energy</c:v>
                </c:pt>
              </c:strCache>
            </c:strRef>
          </c:tx>
          <c:spPr>
            <a:solidFill>
              <a:schemeClr val="accent2"/>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'0805'!$X$4</c:f>
              <c:strCache>
                <c:ptCount val="1"/>
                <c:pt idx="0">
                  <c:v>grain</c:v>
                </c:pt>
              </c:strCache>
            </c:strRef>
          </c:tx>
          <c:spPr>
            <a:solidFill>
              <a:schemeClr val="accent3"/>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'0805'!$X$5</c:f>
              <c:strCache>
                <c:ptCount val="1"/>
                <c:pt idx="0">
                  <c:v>index</c:v>
                </c:pt>
              </c:strCache>
            </c:strRef>
          </c:tx>
          <c:spPr>
            <a:solidFill>
              <a:schemeClr val="accent4"/>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'0805'!$X$6</c:f>
              <c:strCache>
                <c:ptCount val="1"/>
                <c:pt idx="0">
                  <c:v>meat</c:v>
                </c:pt>
              </c:strCache>
            </c:strRef>
          </c:tx>
          <c:spPr>
            <a:solidFill>
              <a:schemeClr val="accent5"/>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'0805'!$X$7</c:f>
              <c:strCache>
                <c:ptCount val="1"/>
                <c:pt idx="0">
                  <c:v>metal</c:v>
                </c:pt>
              </c:strCache>
            </c:strRef>
          </c:tx>
          <c:spPr>
            <a:solidFill>
              <a:schemeClr val="accent6"/>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'0805'!$X$8</c:f>
              <c:strCache>
                <c:ptCount val="1"/>
                <c:pt idx="0">
                  <c:v>rates</c:v>
                </c:pt>
              </c:strCache>
            </c:strRef>
          </c:tx>
          <c:spPr>
            <a:solidFill>
              <a:schemeClr val="accent1">
                <a:lumMod val="60000"/>
              </a:schemeClr>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'0805'!$X$9</c:f>
              <c:strCache>
                <c:ptCount val="1"/>
                <c:pt idx="0">
                  <c:v>soft</c:v>
                </c:pt>
              </c:strCache>
            </c:strRef>
          </c:tx>
          <c:spPr>
            <a:solidFill>
              <a:schemeClr val="accent2">
                <a:lumMod val="60000"/>
              </a:schemeClr>
            </a:solidFill>
            <a:ln>
              <a:noFill/>
            </a:ln>
            <a:effectLst/>
          </c:spPr>
          <c:invertIfNegative val="0"/>
          <c:cat>
            <c:strRef>
              <c:f>'0805'!$Y$1:$AL$1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'0805'!$Y$9:$AL$9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717448928"/>
        <c:axId val="-1717458176"/>
      </c:barChart>
      <c:catAx>
        <c:axId val="-171744892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58176"/>
        <c:crosses val="autoZero"/>
        <c:auto val="1"/>
        <c:lblAlgn val="ctr"/>
        <c:lblOffset val="100"/>
        <c:noMultiLvlLbl val="0"/>
      </c:catAx>
      <c:valAx>
        <c:axId val="-1717458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'0804'!$X$2</c:f>
              <c:strCache>
                <c:ptCount val="1"/>
                <c:pt idx="0">
                  <c:v>currency</c:v>
                </c:pt>
              </c:strCache>
            </c:strRef>
          </c:tx>
          <c:spPr>
            <a:solidFill>
              <a:schemeClr val="accent1"/>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'0804'!$Y$2:$AL$2</c:f>
              <c:numCache>
                <c:formatCode>"$"#,##0_);[Red]\("$"#,##0\)</c:formatCode>
                <c:ptCount val="14"/>
                <c:pt idx="0">
                  <c:v>8562.7084029923408</c:v>
                </c:pt>
                <c:pt idx="1">
                  <c:v>314.23937988516968</c:v>
                </c:pt>
                <c:pt idx="2">
                  <c:v>-314.23937988516968</c:v>
                </c:pt>
                <c:pt idx="3">
                  <c:v>-3612.599529068983</c:v>
                </c:pt>
                <c:pt idx="4">
                  <c:v>-746.71146246543844</c:v>
                </c:pt>
                <c:pt idx="5">
                  <c:v>5713.177968993763</c:v>
                </c:pt>
                <c:pt idx="6">
                  <c:v>-746.71146246543844</c:v>
                </c:pt>
                <c:pt idx="7">
                  <c:v>-2074.4203769224914</c:v>
                </c:pt>
                <c:pt idx="8">
                  <c:v>1512.1356269842818</c:v>
                </c:pt>
                <c:pt idx="9">
                  <c:v>-3162.8616904443302</c:v>
                </c:pt>
                <c:pt idx="10">
                  <c:v>-3162.8616904443302</c:v>
                </c:pt>
                <c:pt idx="11">
                  <c:v>1336.6012214149575</c:v>
                </c:pt>
                <c:pt idx="12">
                  <c:v>-3162.8616904443302</c:v>
                </c:pt>
                <c:pt idx="13">
                  <c:v>-1062.397788359629</c:v>
                </c:pt>
              </c:numCache>
            </c:numRef>
          </c:val>
        </c:ser>
        <c:ser>
          <c:idx val="1"/>
          <c:order val="1"/>
          <c:tx>
            <c:strRef>
              <c:f>'0804'!$X$3</c:f>
              <c:strCache>
                <c:ptCount val="1"/>
                <c:pt idx="0">
                  <c:v>energy</c:v>
                </c:pt>
              </c:strCache>
            </c:strRef>
          </c:tx>
          <c:spPr>
            <a:solidFill>
              <a:schemeClr val="accent2"/>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'0804'!$Y$3:$AL$3</c:f>
              <c:numCache>
                <c:formatCode>"$"#,##0_);[Red]\("$"#,##0\)</c:formatCode>
                <c:ptCount val="14"/>
                <c:pt idx="0">
                  <c:v>10275.201833185052</c:v>
                </c:pt>
                <c:pt idx="1">
                  <c:v>9975.7301882400388</c:v>
                </c:pt>
                <c:pt idx="2">
                  <c:v>-9975.7301882400388</c:v>
                </c:pt>
                <c:pt idx="3">
                  <c:v>-9975.7301882400388</c:v>
                </c:pt>
                <c:pt idx="4">
                  <c:v>3968.5193262607072</c:v>
                </c:pt>
                <c:pt idx="5">
                  <c:v>2300.1992590718828</c:v>
                </c:pt>
                <c:pt idx="6">
                  <c:v>2300.1992590718828</c:v>
                </c:pt>
                <c:pt idx="7">
                  <c:v>-1918.8693849945244</c:v>
                </c:pt>
                <c:pt idx="8">
                  <c:v>5480.9057261899106</c:v>
                </c:pt>
                <c:pt idx="9">
                  <c:v>886.94706164123113</c:v>
                </c:pt>
                <c:pt idx="10">
                  <c:v>886.94706164123113</c:v>
                </c:pt>
                <c:pt idx="11">
                  <c:v>-1918.8693849945244</c:v>
                </c:pt>
                <c:pt idx="12">
                  <c:v>886.94706164123113</c:v>
                </c:pt>
                <c:pt idx="13">
                  <c:v>5381.7715236913591</c:v>
                </c:pt>
              </c:numCache>
            </c:numRef>
          </c:val>
        </c:ser>
        <c:ser>
          <c:idx val="2"/>
          <c:order val="2"/>
          <c:tx>
            <c:strRef>
              <c:f>'0804'!$X$4</c:f>
              <c:strCache>
                <c:ptCount val="1"/>
                <c:pt idx="0">
                  <c:v>grain</c:v>
                </c:pt>
              </c:strCache>
            </c:strRef>
          </c:tx>
          <c:spPr>
            <a:solidFill>
              <a:schemeClr val="accent3"/>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'0804'!$Y$4:$AL$4</c:f>
              <c:numCache>
                <c:formatCode>"$"#,##0_);[Red]\("$"#,##0\)</c:formatCode>
                <c:ptCount val="14"/>
                <c:pt idx="0">
                  <c:v>9275.8703081128642</c:v>
                </c:pt>
                <c:pt idx="1">
                  <c:v>-7283.7961045965258</c:v>
                </c:pt>
                <c:pt idx="2">
                  <c:v>7283.7961045965258</c:v>
                </c:pt>
                <c:pt idx="3">
                  <c:v>-110.70008569439142</c:v>
                </c:pt>
                <c:pt idx="4">
                  <c:v>-1533.498827995842</c:v>
                </c:pt>
                <c:pt idx="5">
                  <c:v>-1888.5288562909218</c:v>
                </c:pt>
                <c:pt idx="6">
                  <c:v>-4443.8198615868014</c:v>
                </c:pt>
                <c:pt idx="7">
                  <c:v>-8863.5486696929893</c:v>
                </c:pt>
                <c:pt idx="8">
                  <c:v>-1054.3195631702251</c:v>
                </c:pt>
                <c:pt idx="9">
                  <c:v>-110.70008569439142</c:v>
                </c:pt>
                <c:pt idx="10">
                  <c:v>1218.7254255035682</c:v>
                </c:pt>
                <c:pt idx="11">
                  <c:v>-4443.8198615868014</c:v>
                </c:pt>
                <c:pt idx="12">
                  <c:v>-110.70008569439142</c:v>
                </c:pt>
                <c:pt idx="13">
                  <c:v>1054.3195631702251</c:v>
                </c:pt>
              </c:numCache>
            </c:numRef>
          </c:val>
        </c:ser>
        <c:ser>
          <c:idx val="3"/>
          <c:order val="3"/>
          <c:tx>
            <c:strRef>
              <c:f>'0804'!$X$5</c:f>
              <c:strCache>
                <c:ptCount val="1"/>
                <c:pt idx="0">
                  <c:v>index</c:v>
                </c:pt>
              </c:strCache>
            </c:strRef>
          </c:tx>
          <c:spPr>
            <a:solidFill>
              <a:schemeClr val="accent4"/>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'0804'!$Y$5:$AL$5</c:f>
              <c:numCache>
                <c:formatCode>"$"#,##0_);[Red]\("$"#,##0\)</c:formatCode>
                <c:ptCount val="14"/>
                <c:pt idx="0">
                  <c:v>24553.588433831534</c:v>
                </c:pt>
                <c:pt idx="1">
                  <c:v>24353.67101021473</c:v>
                </c:pt>
                <c:pt idx="2">
                  <c:v>-24353.67101021473</c:v>
                </c:pt>
                <c:pt idx="3">
                  <c:v>9249.0117440068188</c:v>
                </c:pt>
                <c:pt idx="4">
                  <c:v>11993.059504992501</c:v>
                </c:pt>
                <c:pt idx="5">
                  <c:v>144.48449582480293</c:v>
                </c:pt>
                <c:pt idx="6">
                  <c:v>9417.4503954339962</c:v>
                </c:pt>
                <c:pt idx="7">
                  <c:v>-7628.0413290495189</c:v>
                </c:pt>
                <c:pt idx="8">
                  <c:v>1976.0718190589491</c:v>
                </c:pt>
                <c:pt idx="9">
                  <c:v>4369.339956965071</c:v>
                </c:pt>
                <c:pt idx="10">
                  <c:v>9023.2433945033663</c:v>
                </c:pt>
                <c:pt idx="11">
                  <c:v>2976.9055359151193</c:v>
                </c:pt>
                <c:pt idx="12">
                  <c:v>5307.4661145744294</c:v>
                </c:pt>
                <c:pt idx="13">
                  <c:v>-6855.7436061006983</c:v>
                </c:pt>
              </c:numCache>
            </c:numRef>
          </c:val>
        </c:ser>
        <c:ser>
          <c:idx val="4"/>
          <c:order val="4"/>
          <c:tx>
            <c:strRef>
              <c:f>'0804'!$X$6</c:f>
              <c:strCache>
                <c:ptCount val="1"/>
                <c:pt idx="0">
                  <c:v>meat</c:v>
                </c:pt>
              </c:strCache>
            </c:strRef>
          </c:tx>
          <c:spPr>
            <a:solidFill>
              <a:schemeClr val="accent5"/>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'0804'!$Y$6:$AL$6</c:f>
              <c:numCache>
                <c:formatCode>"$"#,##0_);[Red]\("$"#,##0\)</c:formatCode>
                <c:ptCount val="14"/>
                <c:pt idx="0">
                  <c:v>2179.7020516034499</c:v>
                </c:pt>
                <c:pt idx="1">
                  <c:v>-1982.7534149624307</c:v>
                </c:pt>
                <c:pt idx="2">
                  <c:v>1982.7534149624307</c:v>
                </c:pt>
                <c:pt idx="3">
                  <c:v>-1163.465072437089</c:v>
                </c:pt>
                <c:pt idx="4">
                  <c:v>-966.51643579607003</c:v>
                </c:pt>
                <c:pt idx="5">
                  <c:v>-1163.465072437089</c:v>
                </c:pt>
                <c:pt idx="6">
                  <c:v>-1163.465072437089</c:v>
                </c:pt>
                <c:pt idx="7">
                  <c:v>1982.7534149624307</c:v>
                </c:pt>
                <c:pt idx="8">
                  <c:v>-1163.465072437089</c:v>
                </c:pt>
                <c:pt idx="9">
                  <c:v>-1163.465072437089</c:v>
                </c:pt>
                <c:pt idx="10">
                  <c:v>-1163.465072437089</c:v>
                </c:pt>
                <c:pt idx="11">
                  <c:v>-1163.465072437089</c:v>
                </c:pt>
                <c:pt idx="12">
                  <c:v>-1163.465072437089</c:v>
                </c:pt>
                <c:pt idx="13">
                  <c:v>1163.465072437089</c:v>
                </c:pt>
              </c:numCache>
            </c:numRef>
          </c:val>
        </c:ser>
        <c:ser>
          <c:idx val="5"/>
          <c:order val="5"/>
          <c:tx>
            <c:strRef>
              <c:f>'0804'!$X$7</c:f>
              <c:strCache>
                <c:ptCount val="1"/>
                <c:pt idx="0">
                  <c:v>metal</c:v>
                </c:pt>
              </c:strCache>
            </c:strRef>
          </c:tx>
          <c:spPr>
            <a:solidFill>
              <a:schemeClr val="accent6"/>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'0804'!$Y$7:$AL$7</c:f>
              <c:numCache>
                <c:formatCode>"$"#,##0_);[Red]\("$"#,##0\)</c:formatCode>
                <c:ptCount val="14"/>
                <c:pt idx="0">
                  <c:v>3903.1515260032347</c:v>
                </c:pt>
                <c:pt idx="1">
                  <c:v>-2707.1528378581479</c:v>
                </c:pt>
                <c:pt idx="2">
                  <c:v>2707.1528378581479</c:v>
                </c:pt>
                <c:pt idx="3">
                  <c:v>-2821.0147926569521</c:v>
                </c:pt>
                <c:pt idx="4">
                  <c:v>1480.454232400695</c:v>
                </c:pt>
                <c:pt idx="5">
                  <c:v>3903.1515260032347</c:v>
                </c:pt>
                <c:pt idx="6">
                  <c:v>3903.1515260032347</c:v>
                </c:pt>
                <c:pt idx="7">
                  <c:v>3903.1515260032347</c:v>
                </c:pt>
                <c:pt idx="8">
                  <c:v>-1480.454232400695</c:v>
                </c:pt>
                <c:pt idx="9">
                  <c:v>-398.31749905441234</c:v>
                </c:pt>
                <c:pt idx="10">
                  <c:v>-2821.0147926569521</c:v>
                </c:pt>
                <c:pt idx="11">
                  <c:v>3903.1515260032347</c:v>
                </c:pt>
                <c:pt idx="12">
                  <c:v>-398.31749905441234</c:v>
                </c:pt>
                <c:pt idx="13">
                  <c:v>3903.1515260032347</c:v>
                </c:pt>
              </c:numCache>
            </c:numRef>
          </c:val>
        </c:ser>
        <c:ser>
          <c:idx val="6"/>
          <c:order val="6"/>
          <c:tx>
            <c:strRef>
              <c:f>'0804'!$X$8</c:f>
              <c:strCache>
                <c:ptCount val="1"/>
                <c:pt idx="0">
                  <c:v>rates</c:v>
                </c:pt>
              </c:strCache>
            </c:strRef>
          </c:tx>
          <c:spPr>
            <a:solidFill>
              <a:schemeClr val="accent1">
                <a:lumMod val="60000"/>
              </a:schemeClr>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'0804'!$Y$8:$AL$8</c:f>
              <c:numCache>
                <c:formatCode>"$"#,##0_);[Red]\("$"#,##0\)</c:formatCode>
                <c:ptCount val="14"/>
                <c:pt idx="0">
                  <c:v>20610.571403707148</c:v>
                </c:pt>
                <c:pt idx="1">
                  <c:v>-17178.479694837937</c:v>
                </c:pt>
                <c:pt idx="2">
                  <c:v>17178.479694837937</c:v>
                </c:pt>
                <c:pt idx="3">
                  <c:v>-14179.884516433247</c:v>
                </c:pt>
                <c:pt idx="4">
                  <c:v>8312.0640936908403</c:v>
                </c:pt>
                <c:pt idx="5">
                  <c:v>-13504.816981697337</c:v>
                </c:pt>
                <c:pt idx="6">
                  <c:v>-6203.8639092102958</c:v>
                </c:pt>
                <c:pt idx="7">
                  <c:v>17178.479694837937</c:v>
                </c:pt>
                <c:pt idx="8">
                  <c:v>16587.336696861592</c:v>
                </c:pt>
                <c:pt idx="9">
                  <c:v>-6203.8639092102958</c:v>
                </c:pt>
                <c:pt idx="10">
                  <c:v>8312.0640936908403</c:v>
                </c:pt>
                <c:pt idx="11">
                  <c:v>-14179.884516433247</c:v>
                </c:pt>
                <c:pt idx="12">
                  <c:v>-6878.9314439462059</c:v>
                </c:pt>
                <c:pt idx="13">
                  <c:v>-8611.316089638638</c:v>
                </c:pt>
              </c:numCache>
            </c:numRef>
          </c:val>
        </c:ser>
        <c:ser>
          <c:idx val="7"/>
          <c:order val="7"/>
          <c:tx>
            <c:strRef>
              <c:f>'0804'!$X$9</c:f>
              <c:strCache>
                <c:ptCount val="1"/>
                <c:pt idx="0">
                  <c:v>soft</c:v>
                </c:pt>
              </c:strCache>
            </c:strRef>
          </c:tx>
          <c:spPr>
            <a:solidFill>
              <a:schemeClr val="accent2">
                <a:lumMod val="60000"/>
              </a:schemeClr>
            </a:solidFill>
            <a:ln>
              <a:noFill/>
            </a:ln>
            <a:effectLst/>
          </c:spPr>
          <c:invertIfNegative val="0"/>
          <c:cat>
            <c:strRef>
              <c:f>'0804'!$Y$1:$AL$1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'0804'!$Y$9:$AL$9</c:f>
              <c:numCache>
                <c:formatCode>"$"#,##0_);[Red]\("$"#,##0\)</c:formatCode>
                <c:ptCount val="14"/>
                <c:pt idx="0">
                  <c:v>12144.42825641725</c:v>
                </c:pt>
                <c:pt idx="1">
                  <c:v>10592.198007802835</c:v>
                </c:pt>
                <c:pt idx="2">
                  <c:v>-10592.198007802835</c:v>
                </c:pt>
                <c:pt idx="3">
                  <c:v>-1892.7337041278352</c:v>
                </c:pt>
                <c:pt idx="4">
                  <c:v>4641.0804630579687</c:v>
                </c:pt>
                <c:pt idx="5">
                  <c:v>158.61823341040963</c:v>
                </c:pt>
                <c:pt idx="6">
                  <c:v>158.61823341040963</c:v>
                </c:pt>
                <c:pt idx="7">
                  <c:v>-8008.4191041700133</c:v>
                </c:pt>
                <c:pt idx="8">
                  <c:v>4564.7300018797459</c:v>
                </c:pt>
                <c:pt idx="9">
                  <c:v>-1892.7337041278352</c:v>
                </c:pt>
                <c:pt idx="10">
                  <c:v>2589.7285255197239</c:v>
                </c:pt>
                <c:pt idx="11">
                  <c:v>-1892.7337041278352</c:v>
                </c:pt>
                <c:pt idx="12">
                  <c:v>-1892.7337041278352</c:v>
                </c:pt>
                <c:pt idx="13">
                  <c:v>-4564.7300018797459</c:v>
                </c:pt>
              </c:numCache>
            </c:numRef>
          </c:val>
        </c:ser>
        <c:dLbls>
          <c:showLegendKey val="0"/>
          <c:showVal val="0"/>
          <c:showCatName val="0"/>
          <c:showSerName val="0"/>
          <c:showPercent val="0"/>
          <c:showBubbleSize val="0"/>
        </c:dLbls>
        <c:gapWidth val="150"/>
        <c:overlap val="100"/>
        <c:axId val="-1717455456"/>
        <c:axId val="-1717451104"/>
      </c:barChart>
      <c:catAx>
        <c:axId val="-171745545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51104"/>
        <c:crosses val="autoZero"/>
        <c:auto val="1"/>
        <c:lblAlgn val="ctr"/>
        <c:lblOffset val="100"/>
        <c:noMultiLvlLbl val="0"/>
      </c:catAx>
      <c:valAx>
        <c:axId val="-171745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P&amp;L By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'0803'!$X$2</c:f>
              <c:strCache>
                <c:ptCount val="1"/>
                <c:pt idx="0">
                  <c:v>currency</c:v>
                </c:pt>
              </c:strCache>
            </c:strRef>
          </c:tx>
          <c:spPr>
            <a:solidFill>
              <a:schemeClr val="accent1"/>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'0803'!$Y$2:$AL$2</c:f>
              <c:numCache>
                <c:formatCode>"$"#,##0_);[Red]\("$"#,##0\)</c:formatCode>
                <c:ptCount val="14"/>
                <c:pt idx="0">
                  <c:v>13467.999999999802</c:v>
                </c:pt>
                <c:pt idx="1">
                  <c:v>-11742.999999999955</c:v>
                </c:pt>
                <c:pt idx="2">
                  <c:v>11742.999999999955</c:v>
                </c:pt>
                <c:pt idx="3">
                  <c:v>13107.99999999972</c:v>
                </c:pt>
                <c:pt idx="4">
                  <c:v>12308.000000000427</c:v>
                </c:pt>
                <c:pt idx="5">
                  <c:v>5632.9999999956881</c:v>
                </c:pt>
                <c:pt idx="6">
                  <c:v>6892.9999999964039</c:v>
                </c:pt>
                <c:pt idx="7">
                  <c:v>-6128.0000000060354</c:v>
                </c:pt>
                <c:pt idx="8">
                  <c:v>-12308.000000000427</c:v>
                </c:pt>
                <c:pt idx="9">
                  <c:v>6892.9999999964039</c:v>
                </c:pt>
                <c:pt idx="10">
                  <c:v>13107.99999999972</c:v>
                </c:pt>
                <c:pt idx="11">
                  <c:v>6892.9999999964039</c:v>
                </c:pt>
                <c:pt idx="12">
                  <c:v>6892.9999999964039</c:v>
                </c:pt>
                <c:pt idx="13">
                  <c:v>6092.9999999971114</c:v>
                </c:pt>
              </c:numCache>
            </c:numRef>
          </c:val>
        </c:ser>
        <c:ser>
          <c:idx val="1"/>
          <c:order val="1"/>
          <c:tx>
            <c:strRef>
              <c:f>'0803'!$X$3</c:f>
              <c:strCache>
                <c:ptCount val="1"/>
                <c:pt idx="0">
                  <c:v>energy</c:v>
                </c:pt>
              </c:strCache>
            </c:strRef>
          </c:tx>
          <c:spPr>
            <a:solidFill>
              <a:schemeClr val="accent2"/>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'0803'!$Y$3:$AL$3</c:f>
              <c:numCache>
                <c:formatCode>"$"#,##0_);[Red]\("$"#,##0\)</c:formatCode>
                <c:ptCount val="14"/>
                <c:pt idx="0">
                  <c:v>15021.200000005179</c:v>
                </c:pt>
                <c:pt idx="1">
                  <c:v>15021.200000005179</c:v>
                </c:pt>
                <c:pt idx="2">
                  <c:v>-15021.200000005179</c:v>
                </c:pt>
                <c:pt idx="3">
                  <c:v>1498.7999999989593</c:v>
                </c:pt>
                <c:pt idx="4">
                  <c:v>-2226.7999999989029</c:v>
                </c:pt>
                <c:pt idx="5">
                  <c:v>3781.2000000009448</c:v>
                </c:pt>
                <c:pt idx="6">
                  <c:v>3781.2000000009448</c:v>
                </c:pt>
                <c:pt idx="7">
                  <c:v>-7933.2000000014268</c:v>
                </c:pt>
                <c:pt idx="8">
                  <c:v>-2226.7999999989029</c:v>
                </c:pt>
                <c:pt idx="9">
                  <c:v>3053.2000000010021</c:v>
                </c:pt>
                <c:pt idx="10">
                  <c:v>-2226.7999999989029</c:v>
                </c:pt>
                <c:pt idx="11">
                  <c:v>-2653.2000000015223</c:v>
                </c:pt>
                <c:pt idx="12">
                  <c:v>3053.2000000010021</c:v>
                </c:pt>
                <c:pt idx="13">
                  <c:v>3781.2000000009448</c:v>
                </c:pt>
              </c:numCache>
            </c:numRef>
          </c:val>
        </c:ser>
        <c:ser>
          <c:idx val="2"/>
          <c:order val="2"/>
          <c:tx>
            <c:strRef>
              <c:f>'0803'!$X$4</c:f>
              <c:strCache>
                <c:ptCount val="1"/>
                <c:pt idx="0">
                  <c:v>grain</c:v>
                </c:pt>
              </c:strCache>
            </c:strRef>
          </c:tx>
          <c:spPr>
            <a:solidFill>
              <a:schemeClr val="accent3"/>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'0803'!$Y$4:$AL$4</c:f>
              <c:numCache>
                <c:formatCode>"$"#,##0_);[Red]\("$"#,##0\)</c:formatCode>
                <c:ptCount val="14"/>
                <c:pt idx="0">
                  <c:v>6967.1881429628347</c:v>
                </c:pt>
                <c:pt idx="1">
                  <c:v>4452.8118570524748</c:v>
                </c:pt>
                <c:pt idx="2">
                  <c:v>-4452.8118570524748</c:v>
                </c:pt>
                <c:pt idx="3">
                  <c:v>-167.18814295826019</c:v>
                </c:pt>
                <c:pt idx="4">
                  <c:v>4452.8118570524748</c:v>
                </c:pt>
                <c:pt idx="5">
                  <c:v>3552.8118570555198</c:v>
                </c:pt>
                <c:pt idx="6">
                  <c:v>2152.8118570548336</c:v>
                </c:pt>
                <c:pt idx="7">
                  <c:v>1252.8118570427182</c:v>
                </c:pt>
                <c:pt idx="8">
                  <c:v>-4547.1881429652431</c:v>
                </c:pt>
                <c:pt idx="9">
                  <c:v>-167.18814295826019</c:v>
                </c:pt>
                <c:pt idx="10">
                  <c:v>-167.18814295826019</c:v>
                </c:pt>
                <c:pt idx="11">
                  <c:v>1232.8118570424263</c:v>
                </c:pt>
                <c:pt idx="12">
                  <c:v>-167.18814295826019</c:v>
                </c:pt>
                <c:pt idx="13">
                  <c:v>4547.1881429652431</c:v>
                </c:pt>
              </c:numCache>
            </c:numRef>
          </c:val>
        </c:ser>
        <c:ser>
          <c:idx val="3"/>
          <c:order val="3"/>
          <c:tx>
            <c:strRef>
              <c:f>'0803'!$X$5</c:f>
              <c:strCache>
                <c:ptCount val="1"/>
                <c:pt idx="0">
                  <c:v>index</c:v>
                </c:pt>
              </c:strCache>
            </c:strRef>
          </c:tx>
          <c:spPr>
            <a:solidFill>
              <a:schemeClr val="accent4"/>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'0803'!$Y$5:$AL$5</c:f>
              <c:numCache>
                <c:formatCode>"$"#,##0_);[Red]\("$"#,##0\)</c:formatCode>
                <c:ptCount val="14"/>
                <c:pt idx="0">
                  <c:v>28529.859917961301</c:v>
                </c:pt>
                <c:pt idx="1">
                  <c:v>-10784.73141795942</c:v>
                </c:pt>
                <c:pt idx="2">
                  <c:v>10784.73141795942</c:v>
                </c:pt>
                <c:pt idx="3">
                  <c:v>7593.6469604371969</c:v>
                </c:pt>
                <c:pt idx="4">
                  <c:v>19554.258197065254</c:v>
                </c:pt>
                <c:pt idx="5">
                  <c:v>10241.487960454631</c:v>
                </c:pt>
                <c:pt idx="6">
                  <c:v>13812.671960454098</c:v>
                </c:pt>
                <c:pt idx="7">
                  <c:v>18933.023017963686</c:v>
                </c:pt>
                <c:pt idx="8">
                  <c:v>-2060.7942193545605</c:v>
                </c:pt>
                <c:pt idx="9">
                  <c:v>-886.35303956163511</c:v>
                </c:pt>
                <c:pt idx="10">
                  <c:v>6625.6419597509785</c:v>
                </c:pt>
                <c:pt idx="11">
                  <c:v>18692.671960457141</c:v>
                </c:pt>
                <c:pt idx="12">
                  <c:v>7593.6469604371969</c:v>
                </c:pt>
                <c:pt idx="13">
                  <c:v>-6419.2057806442726</c:v>
                </c:pt>
              </c:numCache>
            </c:numRef>
          </c:val>
        </c:ser>
        <c:ser>
          <c:idx val="4"/>
          <c:order val="4"/>
          <c:tx>
            <c:strRef>
              <c:f>'0803'!$X$6</c:f>
              <c:strCache>
                <c:ptCount val="1"/>
                <c:pt idx="0">
                  <c:v>meat</c:v>
                </c:pt>
              </c:strCache>
            </c:strRef>
          </c:tx>
          <c:spPr>
            <a:solidFill>
              <a:schemeClr val="accent5"/>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'0803'!$Y$6:$AL$6</c:f>
              <c:numCache>
                <c:formatCode>"$"#,##0_);[Red]\("$"#,##0\)</c:formatCode>
                <c:ptCount val="14"/>
                <c:pt idx="0">
                  <c:v>4389.9999999916399</c:v>
                </c:pt>
                <c:pt idx="1">
                  <c:v>1110.0000000007519</c:v>
                </c:pt>
                <c:pt idx="2">
                  <c:v>-1110.0000000007519</c:v>
                </c:pt>
                <c:pt idx="3">
                  <c:v>-4389.9999999916399</c:v>
                </c:pt>
                <c:pt idx="4">
                  <c:v>-389.99999999844545</c:v>
                </c:pt>
                <c:pt idx="5">
                  <c:v>-1110.0000000007519</c:v>
                </c:pt>
                <c:pt idx="6">
                  <c:v>2889.999999992443</c:v>
                </c:pt>
                <c:pt idx="7">
                  <c:v>-1110.0000000007519</c:v>
                </c:pt>
                <c:pt idx="8">
                  <c:v>-4389.9999999916399</c:v>
                </c:pt>
                <c:pt idx="9">
                  <c:v>-4389.9999999916399</c:v>
                </c:pt>
                <c:pt idx="10">
                  <c:v>-4389.9999999916399</c:v>
                </c:pt>
                <c:pt idx="11">
                  <c:v>-1110.0000000007519</c:v>
                </c:pt>
                <c:pt idx="12">
                  <c:v>-4389.9999999916399</c:v>
                </c:pt>
                <c:pt idx="13">
                  <c:v>4389.9999999916399</c:v>
                </c:pt>
              </c:numCache>
            </c:numRef>
          </c:val>
        </c:ser>
        <c:ser>
          <c:idx val="5"/>
          <c:order val="5"/>
          <c:tx>
            <c:strRef>
              <c:f>'0803'!$X$7</c:f>
              <c:strCache>
                <c:ptCount val="1"/>
                <c:pt idx="0">
                  <c:v>metal</c:v>
                </c:pt>
              </c:strCache>
            </c:strRef>
          </c:tx>
          <c:spPr>
            <a:solidFill>
              <a:schemeClr val="accent6"/>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'0803'!$Y$7:$AL$7</c:f>
              <c:numCache>
                <c:formatCode>"$"#,##0_);[Red]\("$"#,##0\)</c:formatCode>
                <c:ptCount val="14"/>
                <c:pt idx="0">
                  <c:v>4275.0000000017299</c:v>
                </c:pt>
                <c:pt idx="1">
                  <c:v>1684.9999999998363</c:v>
                </c:pt>
                <c:pt idx="2">
                  <c:v>-1684.9999999998363</c:v>
                </c:pt>
                <c:pt idx="3">
                  <c:v>4275.0000000017299</c:v>
                </c:pt>
                <c:pt idx="4">
                  <c:v>65.000000001647777</c:v>
                </c:pt>
                <c:pt idx="5">
                  <c:v>3225.0000000010673</c:v>
                </c:pt>
                <c:pt idx="6">
                  <c:v>3225.0000000010673</c:v>
                </c:pt>
                <c:pt idx="7">
                  <c:v>1115.0000000023108</c:v>
                </c:pt>
                <c:pt idx="8">
                  <c:v>3225.0000000010673</c:v>
                </c:pt>
                <c:pt idx="9">
                  <c:v>3225.0000000010673</c:v>
                </c:pt>
                <c:pt idx="10">
                  <c:v>3225.0000000010673</c:v>
                </c:pt>
                <c:pt idx="11">
                  <c:v>4275.0000000017299</c:v>
                </c:pt>
                <c:pt idx="12">
                  <c:v>3225.0000000010673</c:v>
                </c:pt>
                <c:pt idx="13">
                  <c:v>-4275.0000000017299</c:v>
                </c:pt>
              </c:numCache>
            </c:numRef>
          </c:val>
        </c:ser>
        <c:ser>
          <c:idx val="6"/>
          <c:order val="6"/>
          <c:tx>
            <c:strRef>
              <c:f>'0803'!$X$8</c:f>
              <c:strCache>
                <c:ptCount val="1"/>
                <c:pt idx="0">
                  <c:v>rates</c:v>
                </c:pt>
              </c:strCache>
            </c:strRef>
          </c:tx>
          <c:spPr>
            <a:solidFill>
              <a:schemeClr val="accent1">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'0803'!$Y$8:$AL$8</c:f>
              <c:numCache>
                <c:formatCode>"$"#,##0_);[Red]\("$"#,##0\)</c:formatCode>
                <c:ptCount val="14"/>
                <c:pt idx="0">
                  <c:v>7515.4194283811721</c:v>
                </c:pt>
                <c:pt idx="1">
                  <c:v>5205.1094283800421</c:v>
                </c:pt>
                <c:pt idx="2">
                  <c:v>-5205.1094283800421</c:v>
                </c:pt>
                <c:pt idx="3">
                  <c:v>6374.8325716281415</c:v>
                </c:pt>
                <c:pt idx="4">
                  <c:v>-5481.8334283798595</c:v>
                </c:pt>
                <c:pt idx="5">
                  <c:v>4716.2465716285205</c:v>
                </c:pt>
                <c:pt idx="6">
                  <c:v>-1334.091428383228</c:v>
                </c:pt>
                <c:pt idx="7">
                  <c:v>-5205.1094283800421</c:v>
                </c:pt>
                <c:pt idx="8">
                  <c:v>-6499.8325716297786</c:v>
                </c:pt>
                <c:pt idx="9">
                  <c:v>-959.09142838348771</c:v>
                </c:pt>
                <c:pt idx="10">
                  <c:v>-5606.8334283814966</c:v>
                </c:pt>
                <c:pt idx="11">
                  <c:v>6374.8325716281415</c:v>
                </c:pt>
                <c:pt idx="12">
                  <c:v>-959.09142838348771</c:v>
                </c:pt>
                <c:pt idx="13">
                  <c:v>-834.09142838185107</c:v>
                </c:pt>
              </c:numCache>
            </c:numRef>
          </c:val>
        </c:ser>
        <c:ser>
          <c:idx val="7"/>
          <c:order val="7"/>
          <c:tx>
            <c:strRef>
              <c:f>'0803'!$X$9</c:f>
              <c:strCache>
                <c:ptCount val="1"/>
                <c:pt idx="0">
                  <c:v>soft</c:v>
                </c:pt>
              </c:strCache>
            </c:strRef>
          </c:tx>
          <c:spPr>
            <a:solidFill>
              <a:schemeClr val="accent2">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'0803'!$Y$9:$AL$9</c:f>
              <c:numCache>
                <c:formatCode>"$"#,##0_);[Red]\("$"#,##0\)</c:formatCode>
                <c:ptCount val="14"/>
                <c:pt idx="0">
                  <c:v>6041.5999999971082</c:v>
                </c:pt>
                <c:pt idx="1">
                  <c:v>4699.3999999980206</c:v>
                </c:pt>
                <c:pt idx="2">
                  <c:v>-4699.3999999980206</c:v>
                </c:pt>
                <c:pt idx="3">
                  <c:v>4560.5999999980268</c:v>
                </c:pt>
                <c:pt idx="4">
                  <c:v>4971.5999999971791</c:v>
                </c:pt>
                <c:pt idx="5">
                  <c:v>2714.3999999980047</c:v>
                </c:pt>
                <c:pt idx="6">
                  <c:v>4559.399999998117</c:v>
                </c:pt>
                <c:pt idx="7">
                  <c:v>-5768.3999999971384</c:v>
                </c:pt>
                <c:pt idx="8">
                  <c:v>4129.3999999970074</c:v>
                </c:pt>
                <c:pt idx="9">
                  <c:v>4559.399999998117</c:v>
                </c:pt>
                <c:pt idx="10">
                  <c:v>5901.5999999972046</c:v>
                </c:pt>
                <c:pt idx="11">
                  <c:v>2781.5999999979917</c:v>
                </c:pt>
                <c:pt idx="12">
                  <c:v>4626.599999998105</c:v>
                </c:pt>
                <c:pt idx="13">
                  <c:v>-4130.5999999969172</c:v>
                </c:pt>
              </c:numCache>
            </c:numRef>
          </c:val>
        </c:ser>
        <c:dLbls>
          <c:showLegendKey val="0"/>
          <c:showVal val="0"/>
          <c:showCatName val="0"/>
          <c:showSerName val="0"/>
          <c:showPercent val="0"/>
          <c:showBubbleSize val="0"/>
        </c:dLbls>
        <c:gapWidth val="150"/>
        <c:overlap val="100"/>
        <c:axId val="-1717445120"/>
        <c:axId val="-1717461440"/>
      </c:barChart>
      <c:catAx>
        <c:axId val="-171744512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61440"/>
        <c:crosses val="autoZero"/>
        <c:auto val="1"/>
        <c:lblAlgn val="ctr"/>
        <c:lblOffset val="100"/>
        <c:noMultiLvlLbl val="0"/>
      </c:catAx>
      <c:valAx>
        <c:axId val="-1717461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'0802'!$X$2</c:f>
              <c:strCache>
                <c:ptCount val="1"/>
                <c:pt idx="0">
                  <c:v>currency</c:v>
                </c:pt>
              </c:strCache>
            </c:strRef>
          </c:tx>
          <c:spPr>
            <a:solidFill>
              <a:schemeClr val="accent1"/>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'0802'!$Y$2:$AL$2</c:f>
              <c:numCache>
                <c:formatCode>"$"#,##0_);[Red]\("$"#,##0\)</c:formatCode>
                <c:ptCount val="14"/>
                <c:pt idx="0">
                  <c:v>15540.805553470613</c:v>
                </c:pt>
                <c:pt idx="1">
                  <c:v>6413.891817251395</c:v>
                </c:pt>
                <c:pt idx="2">
                  <c:v>-6413.891817251395</c:v>
                </c:pt>
                <c:pt idx="3">
                  <c:v>10806.288723299405</c:v>
                </c:pt>
                <c:pt idx="4">
                  <c:v>2623.6199706678881</c:v>
                </c:pt>
                <c:pt idx="5">
                  <c:v>-667.79117768755657</c:v>
                </c:pt>
                <c:pt idx="6">
                  <c:v>-3622.7622516613992</c:v>
                </c:pt>
                <c:pt idx="7">
                  <c:v>667.79117768755657</c:v>
                </c:pt>
                <c:pt idx="8">
                  <c:v>10068.499189350232</c:v>
                </c:pt>
                <c:pt idx="9">
                  <c:v>10806.288723299405</c:v>
                </c:pt>
                <c:pt idx="10">
                  <c:v>12755.896752080176</c:v>
                </c:pt>
                <c:pt idx="11">
                  <c:v>10806.288723299405</c:v>
                </c:pt>
                <c:pt idx="12">
                  <c:v>10806.288723299405</c:v>
                </c:pt>
                <c:pt idx="13">
                  <c:v>-10068.499189350232</c:v>
                </c:pt>
              </c:numCache>
            </c:numRef>
          </c:val>
        </c:ser>
        <c:ser>
          <c:idx val="1"/>
          <c:order val="1"/>
          <c:tx>
            <c:strRef>
              <c:f>'0802'!$X$3</c:f>
              <c:strCache>
                <c:ptCount val="1"/>
                <c:pt idx="0">
                  <c:v>energy</c:v>
                </c:pt>
              </c:strCache>
            </c:strRef>
          </c:tx>
          <c:spPr>
            <a:solidFill>
              <a:schemeClr val="accent2"/>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'0802'!$Y$3:$AL$3</c:f>
              <c:numCache>
                <c:formatCode>"$"#,##0_);[Red]\("$"#,##0\)</c:formatCode>
                <c:ptCount val="14"/>
                <c:pt idx="0">
                  <c:v>3731.1823408648534</c:v>
                </c:pt>
                <c:pt idx="1">
                  <c:v>-2193.97280938113</c:v>
                </c:pt>
                <c:pt idx="2">
                  <c:v>2193.97280938113</c:v>
                </c:pt>
                <c:pt idx="3">
                  <c:v>-2193.97280938113</c:v>
                </c:pt>
                <c:pt idx="4">
                  <c:v>-1482.4490315837436</c:v>
                </c:pt>
                <c:pt idx="5">
                  <c:v>54.760499899980232</c:v>
                </c:pt>
                <c:pt idx="6">
                  <c:v>54.760499899980232</c:v>
                </c:pt>
                <c:pt idx="7">
                  <c:v>2378.9344120521473</c:v>
                </c:pt>
                <c:pt idx="8">
                  <c:v>1297.4874289127263</c:v>
                </c:pt>
                <c:pt idx="9">
                  <c:v>-2193.97280938113</c:v>
                </c:pt>
                <c:pt idx="10">
                  <c:v>-2378.9344120521473</c:v>
                </c:pt>
                <c:pt idx="11">
                  <c:v>54.760499899980232</c:v>
                </c:pt>
                <c:pt idx="12">
                  <c:v>-2193.97280938113</c:v>
                </c:pt>
                <c:pt idx="13">
                  <c:v>-1297.4874289127263</c:v>
                </c:pt>
              </c:numCache>
            </c:numRef>
          </c:val>
        </c:ser>
        <c:ser>
          <c:idx val="2"/>
          <c:order val="2"/>
          <c:tx>
            <c:strRef>
              <c:f>'0802'!$X$4</c:f>
              <c:strCache>
                <c:ptCount val="1"/>
                <c:pt idx="0">
                  <c:v>grain</c:v>
                </c:pt>
              </c:strCache>
            </c:strRef>
          </c:tx>
          <c:spPr>
            <a:solidFill>
              <a:schemeClr val="accent3"/>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'0802'!$Y$4:$AL$4</c:f>
              <c:numCache>
                <c:formatCode>"$"#,##0_);[Red]\("$"#,##0\)</c:formatCode>
                <c:ptCount val="14"/>
                <c:pt idx="0">
                  <c:v>9795.378600757851</c:v>
                </c:pt>
                <c:pt idx="1">
                  <c:v>-6976.8888493044451</c:v>
                </c:pt>
                <c:pt idx="2">
                  <c:v>6976.8888493044451</c:v>
                </c:pt>
                <c:pt idx="3">
                  <c:v>-4476.6410959831692</c:v>
                </c:pt>
                <c:pt idx="4">
                  <c:v>-4517.5510185262738</c:v>
                </c:pt>
                <c:pt idx="5">
                  <c:v>6232.5816712629312</c:v>
                </c:pt>
                <c:pt idx="6">
                  <c:v>-2800.9632093702539</c:v>
                </c:pt>
                <c:pt idx="7">
                  <c:v>1406.3365242769989</c:v>
                </c:pt>
                <c:pt idx="8">
                  <c:v>-2293.7888812847295</c:v>
                </c:pt>
                <c:pt idx="9">
                  <c:v>-4485.9346082253378</c:v>
                </c:pt>
                <c:pt idx="10">
                  <c:v>-6202.5224173813585</c:v>
                </c:pt>
                <c:pt idx="11">
                  <c:v>4354.8107352963307</c:v>
                </c:pt>
                <c:pt idx="12">
                  <c:v>-4485.9346082253378</c:v>
                </c:pt>
                <c:pt idx="13">
                  <c:v>2284.4953690425618</c:v>
                </c:pt>
              </c:numCache>
            </c:numRef>
          </c:val>
        </c:ser>
        <c:ser>
          <c:idx val="3"/>
          <c:order val="3"/>
          <c:tx>
            <c:strRef>
              <c:f>'0802'!$X$5</c:f>
              <c:strCache>
                <c:ptCount val="1"/>
                <c:pt idx="0">
                  <c:v>index</c:v>
                </c:pt>
              </c:strCache>
            </c:strRef>
          </c:tx>
          <c:spPr>
            <a:solidFill>
              <a:schemeClr val="accent4"/>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'0802'!$Y$5:$AL$5</c:f>
              <c:numCache>
                <c:formatCode>"$"#,##0_);[Red]\("$"#,##0\)</c:formatCode>
                <c:ptCount val="14"/>
                <c:pt idx="0">
                  <c:v>47577.112794275105</c:v>
                </c:pt>
                <c:pt idx="1">
                  <c:v>-47577.112794275105</c:v>
                </c:pt>
                <c:pt idx="2">
                  <c:v>47577.112794275105</c:v>
                </c:pt>
                <c:pt idx="3">
                  <c:v>1012.9469624179872</c:v>
                </c:pt>
                <c:pt idx="4">
                  <c:v>19322.596555016236</c:v>
                </c:pt>
                <c:pt idx="5">
                  <c:v>24542.953542437706</c:v>
                </c:pt>
                <c:pt idx="6">
                  <c:v>21239.698794653275</c:v>
                </c:pt>
                <c:pt idx="7">
                  <c:v>26052.316032472922</c:v>
                </c:pt>
                <c:pt idx="8">
                  <c:v>-29151.99006718925</c:v>
                </c:pt>
                <c:pt idx="9">
                  <c:v>-9646.5667795693025</c:v>
                </c:pt>
                <c:pt idx="10">
                  <c:v>-3386.7321352487525</c:v>
                </c:pt>
                <c:pt idx="11">
                  <c:v>27703.114152041926</c:v>
                </c:pt>
                <c:pt idx="12">
                  <c:v>-3386.7321352487525</c:v>
                </c:pt>
                <c:pt idx="13">
                  <c:v>18492.476325201962</c:v>
                </c:pt>
              </c:numCache>
            </c:numRef>
          </c:val>
        </c:ser>
        <c:ser>
          <c:idx val="4"/>
          <c:order val="4"/>
          <c:tx>
            <c:strRef>
              <c:f>'0802'!$X$6</c:f>
              <c:strCache>
                <c:ptCount val="1"/>
                <c:pt idx="0">
                  <c:v>meat</c:v>
                </c:pt>
              </c:strCache>
            </c:strRef>
          </c:tx>
          <c:spPr>
            <a:solidFill>
              <a:schemeClr val="accent5"/>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'0802'!$Y$6:$AL$6</c:f>
              <c:numCache>
                <c:formatCode>"$"#,##0_);[Red]\("$"#,##0\)</c:formatCode>
                <c:ptCount val="14"/>
                <c:pt idx="0">
                  <c:v>1653.4005660329469</c:v>
                </c:pt>
                <c:pt idx="1">
                  <c:v>1413.6975957351885</c:v>
                </c:pt>
                <c:pt idx="2">
                  <c:v>-1413.6975957351885</c:v>
                </c:pt>
                <c:pt idx="3">
                  <c:v>-1413.6975957351885</c:v>
                </c:pt>
                <c:pt idx="4">
                  <c:v>-1653.4005660329469</c:v>
                </c:pt>
                <c:pt idx="5">
                  <c:v>448.14086846507018</c:v>
                </c:pt>
                <c:pt idx="6">
                  <c:v>-1413.6975957351885</c:v>
                </c:pt>
                <c:pt idx="7">
                  <c:v>-1413.6975957351885</c:v>
                </c:pt>
                <c:pt idx="8">
                  <c:v>-1653.4005660329469</c:v>
                </c:pt>
                <c:pt idx="9">
                  <c:v>-1413.6975957351885</c:v>
                </c:pt>
                <c:pt idx="10">
                  <c:v>-1653.4005660329469</c:v>
                </c:pt>
                <c:pt idx="11">
                  <c:v>-1413.6975957351885</c:v>
                </c:pt>
                <c:pt idx="12">
                  <c:v>-1413.6975957351885</c:v>
                </c:pt>
                <c:pt idx="13">
                  <c:v>1653.4005660329469</c:v>
                </c:pt>
              </c:numCache>
            </c:numRef>
          </c:val>
        </c:ser>
        <c:ser>
          <c:idx val="5"/>
          <c:order val="5"/>
          <c:tx>
            <c:strRef>
              <c:f>'0802'!$X$7</c:f>
              <c:strCache>
                <c:ptCount val="1"/>
                <c:pt idx="0">
                  <c:v>metal</c:v>
                </c:pt>
              </c:strCache>
            </c:strRef>
          </c:tx>
          <c:spPr>
            <a:solidFill>
              <a:schemeClr val="accent6"/>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'0802'!$Y$7:$AL$7</c:f>
              <c:numCache>
                <c:formatCode>"$"#,##0_);[Red]\("$"#,##0\)</c:formatCode>
                <c:ptCount val="14"/>
                <c:pt idx="0">
                  <c:v>5294.0097678739075</c:v>
                </c:pt>
                <c:pt idx="1">
                  <c:v>-3758.7323915707202</c:v>
                </c:pt>
                <c:pt idx="2">
                  <c:v>3758.7323915707202</c:v>
                </c:pt>
                <c:pt idx="3">
                  <c:v>-4339.9065625994917</c:v>
                </c:pt>
                <c:pt idx="4">
                  <c:v>-5294.0097678739075</c:v>
                </c:pt>
                <c:pt idx="5">
                  <c:v>-4339.9065625994917</c:v>
                </c:pt>
                <c:pt idx="6">
                  <c:v>-4339.9065625994917</c:v>
                </c:pt>
                <c:pt idx="7">
                  <c:v>-44.289261841628218</c:v>
                </c:pt>
                <c:pt idx="8">
                  <c:v>-2310.1987577215441</c:v>
                </c:pt>
                <c:pt idx="9">
                  <c:v>-4339.9065625994917</c:v>
                </c:pt>
                <c:pt idx="10">
                  <c:v>-4339.9065625994917</c:v>
                </c:pt>
                <c:pt idx="11">
                  <c:v>-4339.9065625994917</c:v>
                </c:pt>
                <c:pt idx="12">
                  <c:v>-4339.9065625994917</c:v>
                </c:pt>
                <c:pt idx="13">
                  <c:v>2310.1987577215441</c:v>
                </c:pt>
              </c:numCache>
            </c:numRef>
          </c:val>
        </c:ser>
        <c:ser>
          <c:idx val="6"/>
          <c:order val="6"/>
          <c:tx>
            <c:strRef>
              <c:f>'0802'!$X$8</c:f>
              <c:strCache>
                <c:ptCount val="1"/>
                <c:pt idx="0">
                  <c:v>rates</c:v>
                </c:pt>
              </c:strCache>
            </c:strRef>
          </c:tx>
          <c:spPr>
            <a:solidFill>
              <a:schemeClr val="accent1">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'0802'!$Y$8:$AL$8</c:f>
              <c:numCache>
                <c:formatCode>"$"#,##0_);[Red]\("$"#,##0\)</c:formatCode>
                <c:ptCount val="14"/>
                <c:pt idx="0">
                  <c:v>17776.382000161968</c:v>
                </c:pt>
                <c:pt idx="1">
                  <c:v>13054.731921539016</c:v>
                </c:pt>
                <c:pt idx="2">
                  <c:v>-13054.731921539016</c:v>
                </c:pt>
                <c:pt idx="3">
                  <c:v>-17432.607465867397</c:v>
                </c:pt>
                <c:pt idx="4">
                  <c:v>5004.7059581209305</c:v>
                </c:pt>
                <c:pt idx="5">
                  <c:v>-3008.4711069620353</c:v>
                </c:pt>
                <c:pt idx="6">
                  <c:v>2914.5748092433669</c:v>
                </c:pt>
                <c:pt idx="7">
                  <c:v>-13054.731921539016</c:v>
                </c:pt>
                <c:pt idx="8">
                  <c:v>-2323.0983387986216</c:v>
                </c:pt>
                <c:pt idx="9">
                  <c:v>-11112.659511635844</c:v>
                </c:pt>
                <c:pt idx="10">
                  <c:v>-8242.1678381081147</c:v>
                </c:pt>
                <c:pt idx="11">
                  <c:v>-15925.223595066745</c:v>
                </c:pt>
                <c:pt idx="12">
                  <c:v>-11112.659511635844</c:v>
                </c:pt>
                <c:pt idx="13">
                  <c:v>8643.0462930301765</c:v>
                </c:pt>
              </c:numCache>
            </c:numRef>
          </c:val>
        </c:ser>
        <c:ser>
          <c:idx val="7"/>
          <c:order val="7"/>
          <c:tx>
            <c:strRef>
              <c:f>'0802'!$X$9</c:f>
              <c:strCache>
                <c:ptCount val="1"/>
                <c:pt idx="0">
                  <c:v>soft</c:v>
                </c:pt>
              </c:strCache>
            </c:strRef>
          </c:tx>
          <c:spPr>
            <a:solidFill>
              <a:schemeClr val="accent2">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'0802'!$Y$9:$AL$9</c:f>
              <c:numCache>
                <c:formatCode>"$"#,##0_);[Red]\("$"#,##0\)</c:formatCode>
                <c:ptCount val="14"/>
                <c:pt idx="0">
                  <c:v>10767.528698923463</c:v>
                </c:pt>
                <c:pt idx="1">
                  <c:v>-4553.1510266197674</c:v>
                </c:pt>
                <c:pt idx="2">
                  <c:v>4553.1510266197674</c:v>
                </c:pt>
                <c:pt idx="3">
                  <c:v>7518.1386675449658</c:v>
                </c:pt>
                <c:pt idx="4">
                  <c:v>5633.8291876319463</c:v>
                </c:pt>
                <c:pt idx="5">
                  <c:v>-2428.6894880894279</c:v>
                </c:pt>
                <c:pt idx="6">
                  <c:v>6073.6605257360743</c:v>
                </c:pt>
                <c:pt idx="7">
                  <c:v>2759.2142972488873</c:v>
                </c:pt>
                <c:pt idx="8">
                  <c:v>-7187.6138583855063</c:v>
                </c:pt>
                <c:pt idx="9">
                  <c:v>6073.6605257360743</c:v>
                </c:pt>
                <c:pt idx="10">
                  <c:v>5633.8291876319463</c:v>
                </c:pt>
                <c:pt idx="11">
                  <c:v>7518.1386675449658</c:v>
                </c:pt>
                <c:pt idx="12">
                  <c:v>7267.2071780616088</c:v>
                </c:pt>
                <c:pt idx="13">
                  <c:v>5743.1357165766149</c:v>
                </c:pt>
              </c:numCache>
            </c:numRef>
          </c:val>
        </c:ser>
        <c:dLbls>
          <c:showLegendKey val="0"/>
          <c:showVal val="0"/>
          <c:showCatName val="0"/>
          <c:showSerName val="0"/>
          <c:showPercent val="0"/>
          <c:showBubbleSize val="0"/>
        </c:dLbls>
        <c:gapWidth val="150"/>
        <c:overlap val="100"/>
        <c:axId val="-1717450560"/>
        <c:axId val="-1717444576"/>
      </c:barChart>
      <c:catAx>
        <c:axId val="-171745056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44576"/>
        <c:crosses val="autoZero"/>
        <c:auto val="1"/>
        <c:lblAlgn val="ctr"/>
        <c:lblOffset val="100"/>
        <c:noMultiLvlLbl val="0"/>
      </c:catAx>
      <c:valAx>
        <c:axId val="-1717444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5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'0801'!$X$2</c:f>
              <c:strCache>
                <c:ptCount val="1"/>
                <c:pt idx="0">
                  <c:v>currency</c:v>
                </c:pt>
              </c:strCache>
            </c:strRef>
          </c:tx>
          <c:spPr>
            <a:solidFill>
              <a:schemeClr val="accent1"/>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'0801'!$Y$2:$AL$2</c:f>
              <c:numCache>
                <c:formatCode>"$"#,##0_);[Red]\("$"#,##0\)</c:formatCode>
                <c:ptCount val="14"/>
                <c:pt idx="0">
                  <c:v>6931.4922492276037</c:v>
                </c:pt>
                <c:pt idx="1">
                  <c:v>-4561.7917095451312</c:v>
                </c:pt>
                <c:pt idx="2">
                  <c:v>4561.7917095451312</c:v>
                </c:pt>
                <c:pt idx="3">
                  <c:v>6255.9054627891965</c:v>
                </c:pt>
                <c:pt idx="4">
                  <c:v>-1972.8108136714457</c:v>
                </c:pt>
                <c:pt idx="5">
                  <c:v>-4298.3125135986529</c:v>
                </c:pt>
                <c:pt idx="6">
                  <c:v>1310.5948383025402</c:v>
                </c:pt>
                <c:pt idx="7">
                  <c:v>4450.6166783696935</c:v>
                </c:pt>
                <c:pt idx="8">
                  <c:v>-1101.702633666991</c:v>
                </c:pt>
                <c:pt idx="9">
                  <c:v>4973.8993000370601</c:v>
                </c:pt>
                <c:pt idx="10">
                  <c:v>3181.3920154507614</c:v>
                </c:pt>
                <c:pt idx="11">
                  <c:v>5469.1436451753525</c:v>
                </c:pt>
                <c:pt idx="12">
                  <c:v>4973.8993000370601</c:v>
                </c:pt>
                <c:pt idx="13">
                  <c:v>-180.30352908514715</c:v>
                </c:pt>
              </c:numCache>
            </c:numRef>
          </c:val>
        </c:ser>
        <c:ser>
          <c:idx val="1"/>
          <c:order val="1"/>
          <c:tx>
            <c:strRef>
              <c:f>'0801'!$X$3</c:f>
              <c:strCache>
                <c:ptCount val="1"/>
                <c:pt idx="0">
                  <c:v>energy</c:v>
                </c:pt>
              </c:strCache>
            </c:strRef>
          </c:tx>
          <c:spPr>
            <a:solidFill>
              <a:schemeClr val="accent2"/>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'0801'!$Y$3:$AL$3</c:f>
              <c:numCache>
                <c:formatCode>"$"#,##0_);[Red]\("$"#,##0\)</c:formatCode>
                <c:ptCount val="14"/>
                <c:pt idx="0">
                  <c:v>16552.100072736099</c:v>
                </c:pt>
                <c:pt idx="1">
                  <c:v>-16552.100072736099</c:v>
                </c:pt>
                <c:pt idx="2">
                  <c:v>16552.100072736099</c:v>
                </c:pt>
                <c:pt idx="3">
                  <c:v>11438.249840787459</c:v>
                </c:pt>
                <c:pt idx="4">
                  <c:v>-7997.525346477657</c:v>
                </c:pt>
                <c:pt idx="5">
                  <c:v>7859.4938390366797</c:v>
                </c:pt>
                <c:pt idx="6">
                  <c:v>-7859.4938390366797</c:v>
                </c:pt>
                <c:pt idx="7">
                  <c:v>3421.5545291177577</c:v>
                </c:pt>
                <c:pt idx="8">
                  <c:v>-157.20147263302306</c:v>
                </c:pt>
                <c:pt idx="9">
                  <c:v>3421.5545291177577</c:v>
                </c:pt>
                <c:pt idx="10">
                  <c:v>-2648.43851677983</c:v>
                </c:pt>
                <c:pt idx="11">
                  <c:v>3421.5545291177577</c:v>
                </c:pt>
                <c:pt idx="12">
                  <c:v>3421.5545291177577</c:v>
                </c:pt>
                <c:pt idx="13">
                  <c:v>-7859.4938390366797</c:v>
                </c:pt>
              </c:numCache>
            </c:numRef>
          </c:val>
        </c:ser>
        <c:ser>
          <c:idx val="2"/>
          <c:order val="2"/>
          <c:tx>
            <c:strRef>
              <c:f>'0801'!$X$4</c:f>
              <c:strCache>
                <c:ptCount val="1"/>
                <c:pt idx="0">
                  <c:v>grain</c:v>
                </c:pt>
              </c:strCache>
            </c:strRef>
          </c:tx>
          <c:spPr>
            <a:solidFill>
              <a:schemeClr val="accent3"/>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'0801'!$Y$4:$AL$4</c:f>
              <c:numCache>
                <c:formatCode>"$"#,##0_);[Red]\("$"#,##0\)</c:formatCode>
                <c:ptCount val="14"/>
                <c:pt idx="0">
                  <c:v>15053.972755331835</c:v>
                </c:pt>
                <c:pt idx="1">
                  <c:v>-15053.972755331835</c:v>
                </c:pt>
                <c:pt idx="2">
                  <c:v>15053.972755331835</c:v>
                </c:pt>
                <c:pt idx="3">
                  <c:v>14356.977047177692</c:v>
                </c:pt>
                <c:pt idx="4">
                  <c:v>-120.85256788582558</c:v>
                </c:pt>
                <c:pt idx="5">
                  <c:v>-11231.817960459242</c:v>
                </c:pt>
                <c:pt idx="6">
                  <c:v>12769.517208842675</c:v>
                </c:pt>
                <c:pt idx="7">
                  <c:v>-2205.552165626289</c:v>
                </c:pt>
                <c:pt idx="8">
                  <c:v>-5012.6928983597027</c:v>
                </c:pt>
                <c:pt idx="9">
                  <c:v>14157.221098428996</c:v>
                </c:pt>
                <c:pt idx="10">
                  <c:v>7835.7276913458445</c:v>
                </c:pt>
                <c:pt idx="11">
                  <c:v>12969.273157591373</c:v>
                </c:pt>
                <c:pt idx="12">
                  <c:v>14157.221098428996</c:v>
                </c:pt>
                <c:pt idx="13">
                  <c:v>4812.9369496110057</c:v>
                </c:pt>
              </c:numCache>
            </c:numRef>
          </c:val>
        </c:ser>
        <c:ser>
          <c:idx val="3"/>
          <c:order val="3"/>
          <c:tx>
            <c:strRef>
              <c:f>'0801'!$X$5</c:f>
              <c:strCache>
                <c:ptCount val="1"/>
                <c:pt idx="0">
                  <c:v>index</c:v>
                </c:pt>
              </c:strCache>
            </c:strRef>
          </c:tx>
          <c:spPr>
            <a:solidFill>
              <a:schemeClr val="accent4"/>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'0801'!$Y$5:$AL$5</c:f>
              <c:numCache>
                <c:formatCode>"$"#,##0_);[Red]\("$"#,##0\)</c:formatCode>
                <c:ptCount val="14"/>
                <c:pt idx="0">
                  <c:v>26241.507243962842</c:v>
                </c:pt>
                <c:pt idx="1">
                  <c:v>9379.2671583741485</c:v>
                </c:pt>
                <c:pt idx="2">
                  <c:v>-9379.2671583741485</c:v>
                </c:pt>
                <c:pt idx="3">
                  <c:v>16059.843696935182</c:v>
                </c:pt>
                <c:pt idx="4">
                  <c:v>-11870.990477480944</c:v>
                </c:pt>
                <c:pt idx="5">
                  <c:v>3244.2682002730999</c:v>
                </c:pt>
                <c:pt idx="6">
                  <c:v>-6276.0983595862699</c:v>
                </c:pt>
                <c:pt idx="7">
                  <c:v>-14216.735537069633</c:v>
                </c:pt>
                <c:pt idx="8">
                  <c:v>-378.92713022126691</c:v>
                </c:pt>
                <c:pt idx="9">
                  <c:v>232.36931521090128</c:v>
                </c:pt>
                <c:pt idx="10">
                  <c:v>309.28719245397997</c:v>
                </c:pt>
                <c:pt idx="11">
                  <c:v>-3433.1471945210287</c:v>
                </c:pt>
                <c:pt idx="12">
                  <c:v>232.36931521090128</c:v>
                </c:pt>
                <c:pt idx="13">
                  <c:v>-15448.547251503016</c:v>
                </c:pt>
              </c:numCache>
            </c:numRef>
          </c:val>
        </c:ser>
        <c:ser>
          <c:idx val="4"/>
          <c:order val="4"/>
          <c:tx>
            <c:strRef>
              <c:f>'0801'!$X$6</c:f>
              <c:strCache>
                <c:ptCount val="1"/>
                <c:pt idx="0">
                  <c:v>meat</c:v>
                </c:pt>
              </c:strCache>
            </c:strRef>
          </c:tx>
          <c:spPr>
            <a:solidFill>
              <a:schemeClr val="accent5"/>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'0801'!$Y$6:$AL$6</c:f>
              <c:numCache>
                <c:formatCode>"$"#,##0_);[Red]\("$"#,##0\)</c:formatCode>
                <c:ptCount val="14"/>
                <c:pt idx="0">
                  <c:v>10069.003875579428</c:v>
                </c:pt>
                <c:pt idx="1">
                  <c:v>10069.003875579428</c:v>
                </c:pt>
                <c:pt idx="2">
                  <c:v>-10069.003875579428</c:v>
                </c:pt>
                <c:pt idx="3">
                  <c:v>10069.003875579428</c:v>
                </c:pt>
                <c:pt idx="4">
                  <c:v>10069.003875579428</c:v>
                </c:pt>
                <c:pt idx="5">
                  <c:v>4310.3733094667186</c:v>
                </c:pt>
                <c:pt idx="6">
                  <c:v>4978.8091253748207</c:v>
                </c:pt>
                <c:pt idx="7">
                  <c:v>-10069.003875579428</c:v>
                </c:pt>
                <c:pt idx="8">
                  <c:v>-4978.8091253748207</c:v>
                </c:pt>
                <c:pt idx="9">
                  <c:v>10069.003875579428</c:v>
                </c:pt>
                <c:pt idx="10">
                  <c:v>10069.003875579428</c:v>
                </c:pt>
                <c:pt idx="11">
                  <c:v>-4310.3733094667186</c:v>
                </c:pt>
                <c:pt idx="12">
                  <c:v>10069.003875579428</c:v>
                </c:pt>
                <c:pt idx="13">
                  <c:v>4978.8091253748207</c:v>
                </c:pt>
              </c:numCache>
            </c:numRef>
          </c:val>
        </c:ser>
        <c:ser>
          <c:idx val="5"/>
          <c:order val="5"/>
          <c:tx>
            <c:strRef>
              <c:f>'0801'!$X$7</c:f>
              <c:strCache>
                <c:ptCount val="1"/>
                <c:pt idx="0">
                  <c:v>metal</c:v>
                </c:pt>
              </c:strCache>
            </c:strRef>
          </c:tx>
          <c:spPr>
            <a:solidFill>
              <a:schemeClr val="accent6"/>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'0801'!$Y$7:$AL$7</c:f>
              <c:numCache>
                <c:formatCode>"$"#,##0_);[Red]\("$"#,##0\)</c:formatCode>
                <c:ptCount val="14"/>
                <c:pt idx="0">
                  <c:v>4876.4321326993522</c:v>
                </c:pt>
                <c:pt idx="1">
                  <c:v>-2252.6209315710325</c:v>
                </c:pt>
                <c:pt idx="2">
                  <c:v>2252.6209315710325</c:v>
                </c:pt>
                <c:pt idx="3">
                  <c:v>-2698.2192135000537</c:v>
                </c:pt>
                <c:pt idx="4">
                  <c:v>-130.18340610019197</c:v>
                </c:pt>
                <c:pt idx="5">
                  <c:v>4876.4321326993522</c:v>
                </c:pt>
                <c:pt idx="6">
                  <c:v>-4876.4321326993522</c:v>
                </c:pt>
                <c:pt idx="7">
                  <c:v>-315.41487582882917</c:v>
                </c:pt>
                <c:pt idx="8">
                  <c:v>-4876.4321326993522</c:v>
                </c:pt>
                <c:pt idx="9">
                  <c:v>-4876.4321326993522</c:v>
                </c:pt>
                <c:pt idx="10">
                  <c:v>-2698.2192135000537</c:v>
                </c:pt>
                <c:pt idx="11">
                  <c:v>-2698.2192135000537</c:v>
                </c:pt>
                <c:pt idx="12">
                  <c:v>-2698.2192135000537</c:v>
                </c:pt>
                <c:pt idx="13">
                  <c:v>2698.2192135000537</c:v>
                </c:pt>
              </c:numCache>
            </c:numRef>
          </c:val>
        </c:ser>
        <c:ser>
          <c:idx val="6"/>
          <c:order val="6"/>
          <c:tx>
            <c:strRef>
              <c:f>'0801'!$X$8</c:f>
              <c:strCache>
                <c:ptCount val="1"/>
                <c:pt idx="0">
                  <c:v>rates</c:v>
                </c:pt>
              </c:strCache>
            </c:strRef>
          </c:tx>
          <c:spPr>
            <a:solidFill>
              <a:schemeClr val="accent1">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'0801'!$Y$8:$AL$8</c:f>
              <c:numCache>
                <c:formatCode>"$"#,##0_);[Red]\("$"#,##0\)</c:formatCode>
                <c:ptCount val="14"/>
                <c:pt idx="0">
                  <c:v>13435.248604081915</c:v>
                </c:pt>
                <c:pt idx="1">
                  <c:v>8755.8035154487352</c:v>
                </c:pt>
                <c:pt idx="2">
                  <c:v>-8755.8035154487352</c:v>
                </c:pt>
                <c:pt idx="3">
                  <c:v>4957.9764657520027</c:v>
                </c:pt>
                <c:pt idx="4">
                  <c:v>-4041.2481632461086</c:v>
                </c:pt>
                <c:pt idx="5">
                  <c:v>-4041.2481632461086</c:v>
                </c:pt>
                <c:pt idx="6">
                  <c:v>6803.7031831066006</c:v>
                </c:pt>
                <c:pt idx="7">
                  <c:v>-8755.8035154487352</c:v>
                </c:pt>
                <c:pt idx="8">
                  <c:v>-918.89315694948607</c:v>
                </c:pt>
                <c:pt idx="9">
                  <c:v>9033.8335489319379</c:v>
                </c:pt>
                <c:pt idx="10">
                  <c:v>-4041.2481632461086</c:v>
                </c:pt>
                <c:pt idx="11">
                  <c:v>243.42111354937435</c:v>
                </c:pt>
                <c:pt idx="12">
                  <c:v>3427.0535562580208</c:v>
                </c:pt>
                <c:pt idx="13">
                  <c:v>4994.7502401294196</c:v>
                </c:pt>
              </c:numCache>
            </c:numRef>
          </c:val>
        </c:ser>
        <c:ser>
          <c:idx val="7"/>
          <c:order val="7"/>
          <c:tx>
            <c:strRef>
              <c:f>'0801'!$X$9</c:f>
              <c:strCache>
                <c:ptCount val="1"/>
                <c:pt idx="0">
                  <c:v>soft</c:v>
                </c:pt>
              </c:strCache>
            </c:strRef>
          </c:tx>
          <c:spPr>
            <a:solidFill>
              <a:schemeClr val="accent2">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'0801'!$Y$9:$AL$9</c:f>
              <c:numCache>
                <c:formatCode>"$"#,##0_);[Red]\("$"#,##0\)</c:formatCode>
                <c:ptCount val="14"/>
                <c:pt idx="0">
                  <c:v>15160.185314811526</c:v>
                </c:pt>
                <c:pt idx="1">
                  <c:v>-843.73474406943217</c:v>
                </c:pt>
                <c:pt idx="2">
                  <c:v>843.73474406943217</c:v>
                </c:pt>
                <c:pt idx="3">
                  <c:v>11528.667189328338</c:v>
                </c:pt>
                <c:pt idx="4">
                  <c:v>7820.9421782560867</c:v>
                </c:pt>
                <c:pt idx="5">
                  <c:v>-3740.1462048140929</c:v>
                </c:pt>
                <c:pt idx="6">
                  <c:v>3740.1462048140929</c:v>
                </c:pt>
                <c:pt idx="7">
                  <c:v>-10532.586719606803</c:v>
                </c:pt>
                <c:pt idx="8">
                  <c:v>-600.21849897172399</c:v>
                </c:pt>
                <c:pt idx="9">
                  <c:v>12553.351143947246</c:v>
                </c:pt>
                <c:pt idx="10">
                  <c:v>9936.1859294795468</c:v>
                </c:pt>
                <c:pt idx="11">
                  <c:v>5750.5795855511169</c:v>
                </c:pt>
                <c:pt idx="12">
                  <c:v>11528.667189328338</c:v>
                </c:pt>
                <c:pt idx="13">
                  <c:v>1624.9024535906296</c:v>
                </c:pt>
              </c:numCache>
            </c:numRef>
          </c:val>
        </c:ser>
        <c:dLbls>
          <c:showLegendKey val="0"/>
          <c:showVal val="0"/>
          <c:showCatName val="0"/>
          <c:showSerName val="0"/>
          <c:showPercent val="0"/>
          <c:showBubbleSize val="0"/>
        </c:dLbls>
        <c:gapWidth val="150"/>
        <c:overlap val="100"/>
        <c:axId val="-1717444032"/>
        <c:axId val="-1717459808"/>
      </c:barChart>
      <c:catAx>
        <c:axId val="-1717444032"/>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717459808"/>
        <c:crosses val="autoZero"/>
        <c:auto val="1"/>
        <c:lblAlgn val="ctr"/>
        <c:lblOffset val="100"/>
        <c:noMultiLvlLbl val="0"/>
      </c:catAx>
      <c:valAx>
        <c:axId val="-1717459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29</xdr:col>
      <xdr:colOff>142875</xdr:colOff>
      <xdr:row>3</xdr:row>
      <xdr:rowOff>109536</xdr:rowOff>
    </xdr:from>
    <xdr:to>
      <xdr:col>38</xdr:col>
      <xdr:colOff>1160463</xdr:colOff>
      <xdr:row>31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314325</xdr:colOff>
      <xdr:row>5</xdr:row>
      <xdr:rowOff>85725</xdr:rowOff>
    </xdr:from>
    <xdr:to>
      <xdr:col>19</xdr:col>
      <xdr:colOff>457200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295274</xdr:colOff>
      <xdr:row>0</xdr:row>
      <xdr:rowOff>23811</xdr:rowOff>
    </xdr:from>
    <xdr:to>
      <xdr:col>26</xdr:col>
      <xdr:colOff>304799</xdr:colOff>
      <xdr:row>35</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67235</xdr:colOff>
      <xdr:row>17</xdr:row>
      <xdr:rowOff>89652</xdr:rowOff>
    </xdr:from>
    <xdr:to>
      <xdr:col>73</xdr:col>
      <xdr:colOff>67234</xdr:colOff>
      <xdr:row>50</xdr:row>
      <xdr:rowOff>168086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42586</v>
          </cell>
        </row>
        <row r="2">
          <cell r="A2" t="str">
            <v>AC</v>
          </cell>
          <cell r="B2" t="str">
            <v>@ACU6</v>
          </cell>
          <cell r="C2">
            <v>1.4039999999999999</v>
          </cell>
          <cell r="D2">
            <v>2.9440778500000001E-2</v>
          </cell>
          <cell r="E2">
            <v>2.1090909090900001E-2</v>
          </cell>
          <cell r="F2">
            <v>1</v>
          </cell>
          <cell r="K2">
            <v>-2</v>
          </cell>
          <cell r="N2">
            <v>3</v>
          </cell>
          <cell r="U2">
            <v>-1</v>
          </cell>
          <cell r="Y2">
            <v>1</v>
          </cell>
          <cell r="AC2">
            <v>0</v>
          </cell>
        </row>
        <row r="3">
          <cell r="A3" t="str">
            <v>AD</v>
          </cell>
          <cell r="B3" t="str">
            <v>@ADU6</v>
          </cell>
          <cell r="C3">
            <v>0.76239999999999997</v>
          </cell>
          <cell r="D3">
            <v>7.8300000000000002E-3</v>
          </cell>
          <cell r="E3">
            <v>7.2664817016799997E-3</v>
          </cell>
          <cell r="F3">
            <v>1</v>
          </cell>
        </row>
        <row r="4">
          <cell r="A4" t="str">
            <v>AEX</v>
          </cell>
          <cell r="B4" t="str">
            <v>AEXQ6</v>
          </cell>
          <cell r="C4">
            <v>441.85</v>
          </cell>
          <cell r="D4">
            <v>5.5170310395</v>
          </cell>
          <cell r="E4">
            <v>1.0982725088699999E-2</v>
          </cell>
          <cell r="F4">
            <v>1</v>
          </cell>
        </row>
        <row r="5">
          <cell r="A5" t="str">
            <v>BO</v>
          </cell>
          <cell r="B5" t="str">
            <v>@BOZ6</v>
          </cell>
          <cell r="C5">
            <v>31.03</v>
          </cell>
          <cell r="D5">
            <v>0.71550000000000002</v>
          </cell>
          <cell r="E5">
            <v>7.1405387861100001E-3</v>
          </cell>
          <cell r="F5">
            <v>1</v>
          </cell>
        </row>
        <row r="6">
          <cell r="A6" t="str">
            <v>BP</v>
          </cell>
          <cell r="B6" t="str">
            <v>@BPU6</v>
          </cell>
          <cell r="C6">
            <v>1.3124</v>
          </cell>
          <cell r="D6">
            <v>1.7805000000000001E-2</v>
          </cell>
          <cell r="E6">
            <v>-1.50844277674E-2</v>
          </cell>
          <cell r="F6">
            <v>-1</v>
          </cell>
        </row>
        <row r="7">
          <cell r="A7" t="str">
            <v>C</v>
          </cell>
          <cell r="B7" t="str">
            <v>@CZ6</v>
          </cell>
          <cell r="C7">
            <v>331</v>
          </cell>
          <cell r="D7">
            <v>10.1155163235</v>
          </cell>
          <cell r="E7">
            <v>-1.1940298507500001E-2</v>
          </cell>
          <cell r="F7">
            <v>-1</v>
          </cell>
        </row>
        <row r="8">
          <cell r="A8" t="str">
            <v>CC</v>
          </cell>
          <cell r="B8" t="str">
            <v>@CCU6</v>
          </cell>
          <cell r="C8">
            <v>2991</v>
          </cell>
          <cell r="D8">
            <v>64.3</v>
          </cell>
          <cell r="E8">
            <v>-6.6822586034099999E-4</v>
          </cell>
          <cell r="F8">
            <v>-1</v>
          </cell>
        </row>
        <row r="9">
          <cell r="A9" t="str">
            <v>CD</v>
          </cell>
          <cell r="B9" t="str">
            <v>@CDU6</v>
          </cell>
          <cell r="C9">
            <v>0.76870000000000005</v>
          </cell>
          <cell r="D9">
            <v>6.5024999999999996E-3</v>
          </cell>
          <cell r="E9">
            <v>5.0993723849399996E-3</v>
          </cell>
          <cell r="F9">
            <v>1</v>
          </cell>
        </row>
        <row r="10">
          <cell r="A10" t="str">
            <v>CGB</v>
          </cell>
          <cell r="B10" t="str">
            <v>CBU6</v>
          </cell>
          <cell r="C10">
            <v>147.97</v>
          </cell>
          <cell r="D10">
            <v>0.71150000000000002</v>
          </cell>
          <cell r="E10">
            <v>4.4803475663599997E-3</v>
          </cell>
          <cell r="F10">
            <v>1</v>
          </cell>
        </row>
        <row r="11">
          <cell r="A11" t="str">
            <v>CL</v>
          </cell>
          <cell r="B11" t="str">
            <v>QCLU6</v>
          </cell>
          <cell r="C11">
            <v>41.93</v>
          </cell>
          <cell r="D11">
            <v>1.440110577</v>
          </cell>
          <cell r="E11">
            <v>2.69409747735E-2</v>
          </cell>
          <cell r="F11">
            <v>1</v>
          </cell>
        </row>
        <row r="12">
          <cell r="A12" t="str">
            <v>CT</v>
          </cell>
          <cell r="B12" t="str">
            <v>@CTZ6</v>
          </cell>
          <cell r="C12">
            <v>75.83</v>
          </cell>
          <cell r="D12">
            <v>1.8935</v>
          </cell>
          <cell r="E12">
            <v>2.0729573293799999E-2</v>
          </cell>
          <cell r="F12">
            <v>1</v>
          </cell>
        </row>
        <row r="13">
          <cell r="A13" t="str">
            <v>CU</v>
          </cell>
          <cell r="B13" t="str">
            <v>@EUU6</v>
          </cell>
          <cell r="C13">
            <v>1.1149500000000001</v>
          </cell>
          <cell r="D13">
            <v>7.1124999999999999E-3</v>
          </cell>
          <cell r="E13">
            <v>-1.5671173994799999E-3</v>
          </cell>
          <cell r="F13">
            <v>-1</v>
          </cell>
        </row>
        <row r="14">
          <cell r="A14" t="str">
            <v>DX</v>
          </cell>
          <cell r="B14" t="str">
            <v>@DXU6</v>
          </cell>
          <cell r="C14">
            <v>95.716999999999999</v>
          </cell>
          <cell r="D14">
            <v>0.57925000000000004</v>
          </cell>
          <cell r="E14">
            <v>2.00994504057E-3</v>
          </cell>
          <cell r="F14">
            <v>1</v>
          </cell>
        </row>
        <row r="15">
          <cell r="A15" t="str">
            <v>EBL</v>
          </cell>
          <cell r="B15" t="str">
            <v>BDU6</v>
          </cell>
          <cell r="C15">
            <v>167.59</v>
          </cell>
          <cell r="D15">
            <v>0.752</v>
          </cell>
          <cell r="E15">
            <v>5.7009121459400004E-3</v>
          </cell>
          <cell r="F15">
            <v>1</v>
          </cell>
        </row>
        <row r="16">
          <cell r="A16" t="str">
            <v>EBM</v>
          </cell>
          <cell r="B16" t="str">
            <v>BLU6</v>
          </cell>
          <cell r="C16">
            <v>133.63999999999999</v>
          </cell>
          <cell r="D16">
            <v>0.20899999999999999</v>
          </cell>
          <cell r="E16">
            <v>2.0244432781E-3</v>
          </cell>
          <cell r="F16">
            <v>1</v>
          </cell>
        </row>
        <row r="17">
          <cell r="A17" t="str">
            <v>EBS</v>
          </cell>
          <cell r="B17" t="str">
            <v>EZU6</v>
          </cell>
          <cell r="C17">
            <v>112</v>
          </cell>
          <cell r="D17">
            <v>4.3249999999999997E-2</v>
          </cell>
          <cell r="E17">
            <v>3.57270453734E-4</v>
          </cell>
          <cell r="F17">
            <v>1</v>
          </cell>
        </row>
        <row r="18">
          <cell r="A18" t="str">
            <v>ED</v>
          </cell>
          <cell r="B18" t="str">
            <v>@EDZ6</v>
          </cell>
          <cell r="C18">
            <v>99.13</v>
          </cell>
          <cell r="D18">
            <v>3.4500000000000003E-2</v>
          </cell>
          <cell r="E18">
            <v>5.0441361916699999E-5</v>
          </cell>
          <cell r="F18">
            <v>1</v>
          </cell>
        </row>
        <row r="19">
          <cell r="A19" t="str">
            <v>EMD</v>
          </cell>
          <cell r="B19" t="str">
            <v>@EMDU6</v>
          </cell>
          <cell r="C19">
            <v>1544.4</v>
          </cell>
          <cell r="D19">
            <v>14.1</v>
          </cell>
          <cell r="E19">
            <v>6.4754257592400003E-5</v>
          </cell>
          <cell r="F19">
            <v>1</v>
          </cell>
        </row>
        <row r="20">
          <cell r="A20" t="str">
            <v>ES</v>
          </cell>
          <cell r="B20" t="str">
            <v>@ESU6</v>
          </cell>
          <cell r="C20">
            <v>2159.25</v>
          </cell>
          <cell r="D20">
            <v>15.487500000000001</v>
          </cell>
          <cell r="E20">
            <v>1.0431154381099999E-3</v>
          </cell>
          <cell r="F20">
            <v>1</v>
          </cell>
        </row>
        <row r="21">
          <cell r="A21" t="str">
            <v>FC</v>
          </cell>
          <cell r="B21" t="str">
            <v>@GFU6</v>
          </cell>
          <cell r="C21">
            <v>145.22499999999999</v>
          </cell>
          <cell r="D21">
            <v>3.192163941</v>
          </cell>
          <cell r="E21">
            <v>6.7808103508700001E-4</v>
          </cell>
          <cell r="F21">
            <v>1</v>
          </cell>
        </row>
        <row r="22">
          <cell r="A22" t="str">
            <v>FCH</v>
          </cell>
          <cell r="B22" t="str">
            <v>MTQ6</v>
          </cell>
          <cell r="C22">
            <v>4345</v>
          </cell>
          <cell r="D22">
            <v>59.1231182175</v>
          </cell>
          <cell r="E22">
            <v>5.5542698449399996E-3</v>
          </cell>
          <cell r="F22">
            <v>1</v>
          </cell>
        </row>
        <row r="23">
          <cell r="A23" t="str">
            <v>FDX</v>
          </cell>
          <cell r="B23" t="str">
            <v>DXMU6</v>
          </cell>
          <cell r="C23">
            <v>10214</v>
          </cell>
          <cell r="D23">
            <v>138.55000000000001</v>
          </cell>
          <cell r="E23">
            <v>4.86989030449E-3</v>
          </cell>
          <cell r="F23">
            <v>1</v>
          </cell>
        </row>
        <row r="24">
          <cell r="A24" t="str">
            <v>FEI</v>
          </cell>
          <cell r="B24" t="str">
            <v>IEZ6</v>
          </cell>
          <cell r="C24">
            <v>100.33499999999999</v>
          </cell>
          <cell r="D24">
            <v>1.225E-2</v>
          </cell>
          <cell r="E24">
            <v>9.9676052828199998E-5</v>
          </cell>
          <cell r="F24">
            <v>1</v>
          </cell>
        </row>
        <row r="25">
          <cell r="A25" t="str">
            <v>FFI</v>
          </cell>
          <cell r="B25" t="str">
            <v>LFU6</v>
          </cell>
          <cell r="C25">
            <v>6689.5</v>
          </cell>
          <cell r="D25">
            <v>66.224999999999994</v>
          </cell>
          <cell r="E25">
            <v>1.6178034330899999E-2</v>
          </cell>
          <cell r="F25">
            <v>1</v>
          </cell>
        </row>
        <row r="26">
          <cell r="A26" t="str">
            <v>FLG</v>
          </cell>
          <cell r="B26" t="str">
            <v>LGU6</v>
          </cell>
          <cell r="C26">
            <v>131.47</v>
          </cell>
          <cell r="D26">
            <v>0.73050000000000004</v>
          </cell>
          <cell r="E26">
            <v>1.32562620424E-2</v>
          </cell>
          <cell r="F26">
            <v>1</v>
          </cell>
        </row>
        <row r="27">
          <cell r="A27" t="str">
            <v>FSS</v>
          </cell>
          <cell r="B27" t="str">
            <v>LLZ6</v>
          </cell>
          <cell r="C27">
            <v>99.76</v>
          </cell>
          <cell r="D27">
            <v>3.4000000000000002E-2</v>
          </cell>
          <cell r="E27">
            <v>7.0217674791899995E-4</v>
          </cell>
          <cell r="F27">
            <v>1</v>
          </cell>
        </row>
        <row r="28">
          <cell r="A28" t="str">
            <v>FV</v>
          </cell>
          <cell r="B28" t="str">
            <v>@FVU6</v>
          </cell>
          <cell r="C28">
            <v>122.0703125</v>
          </cell>
          <cell r="D28">
            <v>0.3203125</v>
          </cell>
          <cell r="E28">
            <v>1.6025641025600001E-3</v>
          </cell>
          <cell r="F28">
            <v>1</v>
          </cell>
        </row>
        <row r="29">
          <cell r="A29" t="str">
            <v>GC</v>
          </cell>
          <cell r="B29" t="str">
            <v>QGCZ6</v>
          </cell>
          <cell r="C29">
            <v>1367.4</v>
          </cell>
          <cell r="D29">
            <v>17.803851457499999</v>
          </cell>
          <cell r="E29">
            <v>1.9784568036899999E-3</v>
          </cell>
          <cell r="F29">
            <v>1</v>
          </cell>
        </row>
        <row r="30">
          <cell r="A30" t="str">
            <v>HCM</v>
          </cell>
          <cell r="B30" t="str">
            <v>HHIQ6</v>
          </cell>
          <cell r="C30">
            <v>9013</v>
          </cell>
          <cell r="D30">
            <v>136.790561451</v>
          </cell>
          <cell r="E30">
            <v>5.0178412131999996E-3</v>
          </cell>
          <cell r="F30">
            <v>1</v>
          </cell>
        </row>
        <row r="31">
          <cell r="A31" t="str">
            <v>HG</v>
          </cell>
          <cell r="B31" t="str">
            <v>QHGU6</v>
          </cell>
          <cell r="C31">
            <v>217.4</v>
          </cell>
          <cell r="D31">
            <v>4.49</v>
          </cell>
          <cell r="E31">
            <v>-1.1143961792099999E-2</v>
          </cell>
          <cell r="F31">
            <v>-1</v>
          </cell>
        </row>
        <row r="32">
          <cell r="A32" t="str">
            <v>HIC</v>
          </cell>
          <cell r="B32" t="str">
            <v>HSIQ6</v>
          </cell>
          <cell r="C32">
            <v>21812</v>
          </cell>
          <cell r="D32">
            <v>291.93469387800002</v>
          </cell>
          <cell r="E32">
            <v>6.1349693251500003E-3</v>
          </cell>
          <cell r="F32">
            <v>1</v>
          </cell>
        </row>
        <row r="33">
          <cell r="A33" t="str">
            <v>HO</v>
          </cell>
          <cell r="B33" t="str">
            <v>QHOU6</v>
          </cell>
          <cell r="C33">
            <v>1.3259000000000001</v>
          </cell>
          <cell r="D33">
            <v>4.2240317999999999E-2</v>
          </cell>
          <cell r="E33">
            <v>2.9825242718400001E-2</v>
          </cell>
          <cell r="F33">
            <v>1</v>
          </cell>
        </row>
        <row r="34">
          <cell r="A34" t="str">
            <v>JY</v>
          </cell>
          <cell r="B34" t="str">
            <v>@JYU6</v>
          </cell>
          <cell r="C34">
            <v>0.98995</v>
          </cell>
          <cell r="D34">
            <v>1.3695000000000001E-2</v>
          </cell>
          <cell r="E34">
            <v>-3.02953799546E-4</v>
          </cell>
          <cell r="F34">
            <v>-1</v>
          </cell>
        </row>
        <row r="35">
          <cell r="A35" t="str">
            <v>KC</v>
          </cell>
          <cell r="B35" t="str">
            <v>@KCU6</v>
          </cell>
          <cell r="C35">
            <v>142.1</v>
          </cell>
          <cell r="D35">
            <v>4.2575000000000003</v>
          </cell>
          <cell r="E35">
            <v>1.2108262108300001E-2</v>
          </cell>
          <cell r="F35">
            <v>1</v>
          </cell>
        </row>
        <row r="36">
          <cell r="A36" t="str">
            <v>KW</v>
          </cell>
          <cell r="B36" t="str">
            <v>@KWU6</v>
          </cell>
          <cell r="C36">
            <v>405.75</v>
          </cell>
          <cell r="D36">
            <v>10.95</v>
          </cell>
          <cell r="E36">
            <v>-1.5767131594900001E-2</v>
          </cell>
          <cell r="F36">
            <v>-1</v>
          </cell>
        </row>
        <row r="37">
          <cell r="A37" t="str">
            <v>LB</v>
          </cell>
          <cell r="B37" t="str">
            <v>@LBU6</v>
          </cell>
          <cell r="C37">
            <v>317.10000000000002</v>
          </cell>
          <cell r="D37">
            <v>6.7149999999999999</v>
          </cell>
          <cell r="E37">
            <v>6.6666666666700004E-3</v>
          </cell>
          <cell r="F37">
            <v>1</v>
          </cell>
        </row>
        <row r="38">
          <cell r="A38" t="str">
            <v>LC</v>
          </cell>
          <cell r="B38" t="str">
            <v>@LEV6</v>
          </cell>
          <cell r="C38">
            <v>114.77500000000001</v>
          </cell>
          <cell r="D38">
            <v>2.1364649545000001</v>
          </cell>
          <cell r="E38">
            <v>-3.6892361111099999E-3</v>
          </cell>
          <cell r="F38">
            <v>-1</v>
          </cell>
        </row>
        <row r="39">
          <cell r="A39" t="str">
            <v>LCO</v>
          </cell>
          <cell r="B39" t="str">
            <v>EBZ6</v>
          </cell>
          <cell r="C39">
            <v>45.15</v>
          </cell>
          <cell r="D39">
            <v>1.4025000000000001</v>
          </cell>
          <cell r="E39">
            <v>2.5437201907800001E-2</v>
          </cell>
          <cell r="F39">
            <v>1</v>
          </cell>
        </row>
        <row r="40">
          <cell r="A40" t="str">
            <v>LGO</v>
          </cell>
          <cell r="B40" t="str">
            <v>GASU6</v>
          </cell>
          <cell r="C40">
            <v>373.25</v>
          </cell>
          <cell r="D40">
            <v>13.2970490325</v>
          </cell>
          <cell r="E40">
            <v>9.4658553076400007E-3</v>
          </cell>
          <cell r="F40">
            <v>1</v>
          </cell>
        </row>
        <row r="41">
          <cell r="A41" t="str">
            <v>LH</v>
          </cell>
          <cell r="B41" t="str">
            <v>@HEV6</v>
          </cell>
          <cell r="C41">
            <v>58.5</v>
          </cell>
          <cell r="D41">
            <v>1.5604148250000001</v>
          </cell>
          <cell r="E41">
            <v>-1.6806722689099999E-2</v>
          </cell>
          <cell r="F41">
            <v>-1</v>
          </cell>
        </row>
        <row r="42">
          <cell r="A42" t="str">
            <v>LRC</v>
          </cell>
          <cell r="B42" t="str">
            <v>LRCU6</v>
          </cell>
          <cell r="C42">
            <v>1817</v>
          </cell>
          <cell r="D42">
            <v>28.95</v>
          </cell>
          <cell r="E42">
            <v>-5.4734537493199998E-3</v>
          </cell>
          <cell r="F42">
            <v>-1</v>
          </cell>
        </row>
        <row r="43">
          <cell r="A43" t="str">
            <v>LSU</v>
          </cell>
          <cell r="B43" t="str">
            <v>QWV6</v>
          </cell>
          <cell r="C43">
            <v>542.70000000000005</v>
          </cell>
          <cell r="D43">
            <v>11.78</v>
          </cell>
          <cell r="E43">
            <v>2.7062831188499999E-2</v>
          </cell>
          <cell r="F43">
            <v>1</v>
          </cell>
        </row>
        <row r="44">
          <cell r="A44" t="str">
            <v>MEM</v>
          </cell>
          <cell r="B44" t="str">
            <v>@MMEU6</v>
          </cell>
          <cell r="C44">
            <v>881</v>
          </cell>
          <cell r="D44">
            <v>10.99</v>
          </cell>
          <cell r="E44">
            <v>6.2821245002899996E-3</v>
          </cell>
          <cell r="F44">
            <v>1</v>
          </cell>
        </row>
        <row r="45">
          <cell r="A45" t="str">
            <v>MFX</v>
          </cell>
          <cell r="B45" t="str">
            <v>IBQ6</v>
          </cell>
          <cell r="C45">
            <v>8371.4</v>
          </cell>
          <cell r="D45">
            <v>145.085321163</v>
          </cell>
          <cell r="E45">
            <v>1.3425337449300001E-2</v>
          </cell>
          <cell r="F45">
            <v>1</v>
          </cell>
        </row>
        <row r="46">
          <cell r="A46" t="str">
            <v>MP</v>
          </cell>
          <cell r="B46" t="str">
            <v>@PXU6</v>
          </cell>
          <cell r="C46">
            <v>5.2630000000000003E-2</v>
          </cell>
          <cell r="D46">
            <v>5.6550000000000003E-4</v>
          </cell>
          <cell r="E46">
            <v>1.5223596574699999E-3</v>
          </cell>
          <cell r="F46">
            <v>1</v>
          </cell>
        </row>
        <row r="47">
          <cell r="A47" t="str">
            <v>MW</v>
          </cell>
          <cell r="B47" t="str">
            <v>@MWU6</v>
          </cell>
          <cell r="C47">
            <v>488.75</v>
          </cell>
          <cell r="D47">
            <v>8.7874999999999996</v>
          </cell>
          <cell r="E47">
            <v>-7.6142131979699997E-3</v>
          </cell>
          <cell r="F47">
            <v>-1</v>
          </cell>
        </row>
        <row r="48">
          <cell r="A48" t="str">
            <v>NE</v>
          </cell>
          <cell r="B48" t="str">
            <v>@NEU6</v>
          </cell>
          <cell r="C48">
            <v>0.71630000000000005</v>
          </cell>
          <cell r="D48">
            <v>8.1449999999999995E-3</v>
          </cell>
          <cell r="E48">
            <v>3.783632287E-3</v>
          </cell>
          <cell r="F48">
            <v>1</v>
          </cell>
        </row>
        <row r="49">
          <cell r="A49" t="str">
            <v>NG</v>
          </cell>
          <cell r="B49" t="str">
            <v>QNGU6</v>
          </cell>
          <cell r="C49">
            <v>2.8340000000000001</v>
          </cell>
          <cell r="D49">
            <v>9.6850000000000006E-2</v>
          </cell>
          <cell r="E49">
            <v>-1.7611835153199999E-3</v>
          </cell>
          <cell r="F49">
            <v>-1</v>
          </cell>
        </row>
        <row r="50">
          <cell r="A50" t="str">
            <v>NIY</v>
          </cell>
          <cell r="B50" t="str">
            <v>@NKDU6</v>
          </cell>
          <cell r="C50">
            <v>16220</v>
          </cell>
          <cell r="D50">
            <v>362.5</v>
          </cell>
          <cell r="E50">
            <v>9.9626400996300005E-3</v>
          </cell>
          <cell r="F50">
            <v>1</v>
          </cell>
        </row>
        <row r="51">
          <cell r="A51" t="str">
            <v>NQ</v>
          </cell>
          <cell r="B51" t="str">
            <v>@NQU6</v>
          </cell>
          <cell r="C51">
            <v>4743.75</v>
          </cell>
          <cell r="D51">
            <v>39.975000000000001</v>
          </cell>
          <cell r="E51">
            <v>3.27816845556E-3</v>
          </cell>
          <cell r="F51">
            <v>1</v>
          </cell>
        </row>
        <row r="52">
          <cell r="A52" t="str">
            <v>O</v>
          </cell>
          <cell r="B52" t="str">
            <v>@OZ6</v>
          </cell>
          <cell r="C52">
            <v>185.75</v>
          </cell>
          <cell r="D52">
            <v>5.3875000000000002</v>
          </cell>
          <cell r="E52">
            <v>-1.7195767195799998E-2</v>
          </cell>
          <cell r="F52">
            <v>-1</v>
          </cell>
        </row>
        <row r="53">
          <cell r="A53" t="str">
            <v>OJ</v>
          </cell>
          <cell r="B53" t="str">
            <v>@OJU6</v>
          </cell>
          <cell r="C53">
            <v>175.15</v>
          </cell>
          <cell r="D53">
            <v>6.22</v>
          </cell>
          <cell r="E53">
            <v>1.3013302487E-2</v>
          </cell>
          <cell r="F53">
            <v>1</v>
          </cell>
        </row>
        <row r="54">
          <cell r="A54" t="str">
            <v>PA</v>
          </cell>
          <cell r="B54" t="str">
            <v>QPAU6</v>
          </cell>
          <cell r="C54">
            <v>706</v>
          </cell>
          <cell r="D54">
            <v>16.022500000000001</v>
          </cell>
          <cell r="E54">
            <v>-1.0996707991899999E-2</v>
          </cell>
          <cell r="F54">
            <v>-1</v>
          </cell>
        </row>
        <row r="55">
          <cell r="A55" t="str">
            <v>PL</v>
          </cell>
          <cell r="B55" t="str">
            <v>QPLV6</v>
          </cell>
          <cell r="C55">
            <v>1165</v>
          </cell>
          <cell r="D55">
            <v>22.46</v>
          </cell>
          <cell r="E55">
            <v>-3.9329685362500004E-3</v>
          </cell>
          <cell r="F55">
            <v>-1</v>
          </cell>
        </row>
        <row r="56">
          <cell r="A56" t="str">
            <v>RB</v>
          </cell>
          <cell r="B56" t="str">
            <v>QRBU6</v>
          </cell>
          <cell r="C56">
            <v>1.3680000000000001</v>
          </cell>
          <cell r="D56">
            <v>4.42511825E-2</v>
          </cell>
          <cell r="E56">
            <v>1.3408400622300001E-2</v>
          </cell>
          <cell r="F56">
            <v>1</v>
          </cell>
        </row>
        <row r="57">
          <cell r="A57" t="str">
            <v>RR</v>
          </cell>
          <cell r="B57" t="str">
            <v>@RRU6</v>
          </cell>
          <cell r="C57">
            <v>9.3249999999999993</v>
          </cell>
          <cell r="D57">
            <v>0.2155</v>
          </cell>
          <cell r="E57">
            <v>-2.3048716605600001E-2</v>
          </cell>
          <cell r="F57">
            <v>-1</v>
          </cell>
        </row>
        <row r="58">
          <cell r="A58" t="str">
            <v>RS</v>
          </cell>
          <cell r="B58" t="str">
            <v>@RSX6</v>
          </cell>
          <cell r="C58">
            <v>446.9</v>
          </cell>
          <cell r="D58">
            <v>9.02</v>
          </cell>
          <cell r="E58">
            <v>2.0179372197299998E-3</v>
          </cell>
          <cell r="F58">
            <v>1</v>
          </cell>
        </row>
        <row r="59">
          <cell r="A59" t="str">
            <v>S</v>
          </cell>
          <cell r="B59" t="str">
            <v>@SX6</v>
          </cell>
          <cell r="C59">
            <v>956.75</v>
          </cell>
          <cell r="D59">
            <v>31.675000000000001</v>
          </cell>
          <cell r="E59">
            <v>1.30821559393E-3</v>
          </cell>
          <cell r="F59">
            <v>1</v>
          </cell>
        </row>
        <row r="60">
          <cell r="A60" t="str">
            <v>SB</v>
          </cell>
          <cell r="B60" t="str">
            <v>@SBV6</v>
          </cell>
          <cell r="C60">
            <v>19.7</v>
          </cell>
          <cell r="D60">
            <v>0.59</v>
          </cell>
          <cell r="E60">
            <v>3.4663865546199997E-2</v>
          </cell>
          <cell r="F60">
            <v>1</v>
          </cell>
        </row>
        <row r="61">
          <cell r="A61" t="str">
            <v>SF</v>
          </cell>
          <cell r="B61" t="str">
            <v>@SFU6</v>
          </cell>
          <cell r="C61">
            <v>1.0293000000000001</v>
          </cell>
          <cell r="D61">
            <v>7.4250000000000002E-3</v>
          </cell>
          <cell r="E61">
            <v>-5.8258083308999995E-4</v>
          </cell>
          <cell r="F61">
            <v>-1</v>
          </cell>
        </row>
        <row r="62">
          <cell r="A62" t="str">
            <v>SI</v>
          </cell>
          <cell r="B62" t="str">
            <v>QSIU6</v>
          </cell>
          <cell r="C62">
            <v>2044.3</v>
          </cell>
          <cell r="D62">
            <v>47.63</v>
          </cell>
          <cell r="E62">
            <v>-1.36778857897E-3</v>
          </cell>
          <cell r="F62">
            <v>-1</v>
          </cell>
        </row>
        <row r="63">
          <cell r="A63" t="str">
            <v>SIN</v>
          </cell>
          <cell r="B63" t="str">
            <v>INQ6</v>
          </cell>
          <cell r="C63">
            <v>8604</v>
          </cell>
          <cell r="D63">
            <v>85.880930879000005</v>
          </cell>
          <cell r="E63">
            <v>2.2715359077399998E-3</v>
          </cell>
          <cell r="F63">
            <v>1</v>
          </cell>
        </row>
        <row r="64">
          <cell r="A64" t="str">
            <v>SJB</v>
          </cell>
          <cell r="B64" t="str">
            <v>BBU6</v>
          </cell>
          <cell r="C64">
            <v>151.41999999999999</v>
          </cell>
          <cell r="D64">
            <v>0.46300000000000002</v>
          </cell>
          <cell r="E64">
            <v>-1.2532154871099999E-3</v>
          </cell>
          <cell r="F64">
            <v>-1</v>
          </cell>
        </row>
        <row r="65">
          <cell r="A65" t="str">
            <v>SM</v>
          </cell>
          <cell r="B65" t="str">
            <v>@SMZ6</v>
          </cell>
          <cell r="C65">
            <v>324</v>
          </cell>
          <cell r="D65">
            <v>11.93</v>
          </cell>
          <cell r="E65">
            <v>-7.3529411764700001E-3</v>
          </cell>
          <cell r="F65">
            <v>-1</v>
          </cell>
        </row>
        <row r="66">
          <cell r="A66" t="str">
            <v>SMI</v>
          </cell>
          <cell r="B66" t="str">
            <v>SWU6</v>
          </cell>
          <cell r="C66">
            <v>8075</v>
          </cell>
          <cell r="D66">
            <v>85.45</v>
          </cell>
          <cell r="E66">
            <v>9.5011876484600005E-3</v>
          </cell>
          <cell r="F66">
            <v>1</v>
          </cell>
        </row>
        <row r="67">
          <cell r="A67" t="str">
            <v>SSG</v>
          </cell>
          <cell r="B67" t="str">
            <v>SSQ6</v>
          </cell>
          <cell r="C67">
            <v>310.8</v>
          </cell>
          <cell r="D67">
            <v>3.9212073890000001</v>
          </cell>
          <cell r="E67">
            <v>1.9342359767900001E-3</v>
          </cell>
          <cell r="F67">
            <v>1</v>
          </cell>
        </row>
        <row r="68">
          <cell r="A68" t="str">
            <v>STW</v>
          </cell>
          <cell r="B68" t="str">
            <v>TWQ6</v>
          </cell>
          <cell r="C68">
            <v>335</v>
          </cell>
          <cell r="D68">
            <v>4.1016070375</v>
          </cell>
          <cell r="E68">
            <v>3.89571471381E-3</v>
          </cell>
          <cell r="F68">
            <v>1</v>
          </cell>
        </row>
        <row r="69">
          <cell r="A69" t="str">
            <v>SXE</v>
          </cell>
          <cell r="B69" t="str">
            <v>EXU6</v>
          </cell>
          <cell r="C69">
            <v>2925</v>
          </cell>
          <cell r="D69">
            <v>42.7</v>
          </cell>
          <cell r="E69">
            <v>6.1919504644000001E-3</v>
          </cell>
          <cell r="F69">
            <v>1</v>
          </cell>
        </row>
        <row r="70">
          <cell r="A70" t="str">
            <v>TF</v>
          </cell>
          <cell r="B70" t="str">
            <v>@TFSU6</v>
          </cell>
          <cell r="C70">
            <v>1210.5</v>
          </cell>
          <cell r="D70">
            <v>13.68</v>
          </cell>
          <cell r="E70">
            <v>-4.1288191577199999E-4</v>
          </cell>
          <cell r="F70">
            <v>-1</v>
          </cell>
        </row>
        <row r="71">
          <cell r="A71" t="str">
            <v>TU</v>
          </cell>
          <cell r="B71" t="str">
            <v>@TUU6</v>
          </cell>
          <cell r="C71">
            <v>109.515625</v>
          </cell>
          <cell r="D71">
            <v>9.1796875E-2</v>
          </cell>
          <cell r="E71">
            <v>4.9960745128800003E-4</v>
          </cell>
          <cell r="F71">
            <v>1</v>
          </cell>
        </row>
        <row r="72">
          <cell r="A72" t="str">
            <v>TY</v>
          </cell>
          <cell r="B72" t="str">
            <v>@TYU6</v>
          </cell>
          <cell r="C72">
            <v>132.953125</v>
          </cell>
          <cell r="D72">
            <v>0.58046874999999998</v>
          </cell>
          <cell r="E72">
            <v>2.8285209192700001E-3</v>
          </cell>
          <cell r="F72">
            <v>1</v>
          </cell>
        </row>
        <row r="73">
          <cell r="A73" t="str">
            <v>US</v>
          </cell>
          <cell r="B73" t="str">
            <v>@USU6</v>
          </cell>
          <cell r="C73">
            <v>173.15625</v>
          </cell>
          <cell r="D73">
            <v>1.7625</v>
          </cell>
          <cell r="E73">
            <v>5.8086767108400002E-3</v>
          </cell>
          <cell r="F73">
            <v>1</v>
          </cell>
        </row>
        <row r="74">
          <cell r="A74" t="str">
            <v>VX</v>
          </cell>
          <cell r="B74" t="str">
            <v>@VXQ6</v>
          </cell>
          <cell r="C74">
            <v>13.425000000000001</v>
          </cell>
          <cell r="D74">
            <v>0.66749999999999998</v>
          </cell>
          <cell r="E74">
            <v>-2.8933092224199999E-2</v>
          </cell>
          <cell r="F74">
            <v>-1</v>
          </cell>
        </row>
        <row r="75">
          <cell r="A75" t="str">
            <v>W</v>
          </cell>
          <cell r="B75" t="str">
            <v>@WU6</v>
          </cell>
          <cell r="C75">
            <v>403.25</v>
          </cell>
          <cell r="D75">
            <v>12.9375</v>
          </cell>
          <cell r="E75">
            <v>-1.7062766605700001E-2</v>
          </cell>
          <cell r="F75">
            <v>-1</v>
          </cell>
        </row>
        <row r="76">
          <cell r="A76" t="str">
            <v>YA</v>
          </cell>
          <cell r="B76" t="str">
            <v>APU6</v>
          </cell>
          <cell r="C76">
            <v>5435</v>
          </cell>
          <cell r="D76">
            <v>52</v>
          </cell>
          <cell r="E76">
            <v>2.9525742757000001E-3</v>
          </cell>
          <cell r="F76">
            <v>1</v>
          </cell>
        </row>
        <row r="77">
          <cell r="A77" t="str">
            <v>YB</v>
          </cell>
          <cell r="B77" t="str">
            <v>HBSZ6</v>
          </cell>
          <cell r="C77">
            <v>98.31</v>
          </cell>
          <cell r="D77">
            <v>2.8521988500000001E-2</v>
          </cell>
          <cell r="E77">
            <v>0</v>
          </cell>
          <cell r="F77">
            <v>1</v>
          </cell>
        </row>
        <row r="78">
          <cell r="A78" t="str">
            <v>YM</v>
          </cell>
          <cell r="B78" t="str">
            <v>@YMU6</v>
          </cell>
          <cell r="C78">
            <v>18273</v>
          </cell>
          <cell r="D78">
            <v>124.7</v>
          </cell>
          <cell r="E78">
            <v>2.1895013410700001E-4</v>
          </cell>
          <cell r="F78">
            <v>1</v>
          </cell>
        </row>
        <row r="79">
          <cell r="A79" t="str">
            <v>YT2</v>
          </cell>
          <cell r="B79" t="str">
            <v>HTSU6</v>
          </cell>
          <cell r="C79">
            <v>98.6</v>
          </cell>
          <cell r="D79">
            <v>0.06</v>
          </cell>
          <cell r="E79">
            <v>-1.01409593348E-4</v>
          </cell>
          <cell r="F79">
            <v>-1</v>
          </cell>
        </row>
        <row r="80">
          <cell r="A80" t="str">
            <v>YT3</v>
          </cell>
          <cell r="B80" t="str">
            <v>HXSU6</v>
          </cell>
          <cell r="C80">
            <v>98.04</v>
          </cell>
          <cell r="D80">
            <v>7.3999999999999996E-2</v>
          </cell>
          <cell r="E80">
            <v>-1.52975370965E-4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1.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1"/>
  <sheetViews>
    <sheetView tabSelected="1" topLeftCell="U16" workbookViewId="0">
      <selection activeCell="AL70" sqref="AL70"/>
    </sheetView>
  </sheetViews>
  <sheetFormatPr defaultRowHeight="15" outlineLevelRow="1" x14ac:dyDescent="0.25"/>
  <cols>
    <col min="1" max="1" width="12.42578125" bestFit="1" customWidth="1"/>
    <col min="2" max="2" width="14.140625" bestFit="1" customWidth="1"/>
    <col min="3" max="3" width="13.42578125" customWidth="1"/>
    <col min="4" max="4" width="13" customWidth="1"/>
    <col min="5" max="5" width="12.28515625" customWidth="1"/>
    <col min="6" max="6" width="12.5703125" customWidth="1"/>
    <col min="7" max="7" width="6.42578125" bestFit="1" customWidth="1"/>
    <col min="8" max="8" width="14" customWidth="1"/>
    <col min="9" max="9" width="11.42578125" customWidth="1"/>
    <col min="10" max="10" width="12.7109375" customWidth="1"/>
    <col min="11" max="11" width="13.28515625" style="1" customWidth="1"/>
    <col min="12" max="17" width="12.7109375" customWidth="1"/>
    <col min="18" max="18" width="14.85546875" style="1" customWidth="1"/>
    <col min="19" max="19" width="13.42578125" style="1" bestFit="1" customWidth="1"/>
    <col min="20" max="20" width="12.7109375" bestFit="1" customWidth="1"/>
    <col min="21" max="21" width="10.85546875" bestFit="1" customWidth="1"/>
    <col min="22" max="22" width="12" bestFit="1" customWidth="1"/>
    <col min="23" max="23" width="10.5703125" bestFit="1" customWidth="1"/>
    <col min="24" max="24" width="9.85546875" bestFit="1" customWidth="1"/>
    <col min="25" max="25" width="2.5703125" customWidth="1"/>
    <col min="26" max="26" width="10.5703125" bestFit="1" customWidth="1"/>
    <col min="27" max="27" width="10.85546875" bestFit="1" customWidth="1"/>
    <col min="28" max="28" width="13.28515625" bestFit="1" customWidth="1"/>
    <col min="29" max="29" width="11.140625" bestFit="1" customWidth="1"/>
    <col min="30" max="30" width="10.5703125" bestFit="1" customWidth="1"/>
    <col min="31" max="31" width="13.85546875" bestFit="1" customWidth="1"/>
    <col min="32" max="32" width="13.28515625" bestFit="1" customWidth="1"/>
    <col min="33" max="33" width="13.85546875" bestFit="1" customWidth="1"/>
    <col min="34" max="34" width="14.5703125" bestFit="1" customWidth="1"/>
    <col min="35" max="35" width="11.5703125" bestFit="1" customWidth="1"/>
    <col min="36" max="37" width="10.85546875" bestFit="1" customWidth="1"/>
    <col min="38" max="39" width="18.28515625" customWidth="1"/>
    <col min="40" max="40" width="11.5703125" bestFit="1" customWidth="1"/>
    <col min="41" max="41" width="9.85546875" bestFit="1" customWidth="1"/>
    <col min="42" max="42" width="12.5703125" bestFit="1" customWidth="1"/>
    <col min="43" max="43" width="10.85546875" bestFit="1" customWidth="1"/>
  </cols>
  <sheetData>
    <row r="1" spans="3:19" x14ac:dyDescent="0.25">
      <c r="C1" s="194">
        <f ca="1">TODAY()</f>
        <v>42587</v>
      </c>
      <c r="D1" t="s">
        <v>1173</v>
      </c>
      <c r="E1" s="194"/>
      <c r="F1" t="s">
        <v>1285</v>
      </c>
      <c r="K1"/>
      <c r="R1"/>
      <c r="S1"/>
    </row>
    <row r="2" spans="3:19" x14ac:dyDescent="0.25">
      <c r="C2" s="194">
        <f>CurrInfo!G12</f>
        <v>42583</v>
      </c>
      <c r="D2" t="s">
        <v>1124</v>
      </c>
      <c r="E2" s="194"/>
      <c r="G2" t="s">
        <v>1155</v>
      </c>
      <c r="K2"/>
      <c r="R2"/>
      <c r="S2"/>
    </row>
    <row r="3" spans="3:19" x14ac:dyDescent="0.25">
      <c r="C3" s="139">
        <f>[3]futuresATR!$A$1</f>
        <v>42586</v>
      </c>
      <c r="D3" t="s">
        <v>1125</v>
      </c>
      <c r="F3" s="104"/>
      <c r="G3" t="s">
        <v>1207</v>
      </c>
      <c r="K3"/>
      <c r="R3"/>
      <c r="S3"/>
    </row>
    <row r="4" spans="3:19" x14ac:dyDescent="0.25">
      <c r="F4" s="104"/>
      <c r="G4" s="267" t="s">
        <v>1170</v>
      </c>
      <c r="K4"/>
      <c r="R4"/>
      <c r="S4"/>
    </row>
    <row r="5" spans="3:19" x14ac:dyDescent="0.25">
      <c r="F5" s="104"/>
      <c r="G5" s="267" t="s">
        <v>1172</v>
      </c>
      <c r="K5"/>
      <c r="R5"/>
      <c r="S5"/>
    </row>
    <row r="6" spans="3:19" x14ac:dyDescent="0.25">
      <c r="F6" s="104"/>
      <c r="G6" s="267" t="s">
        <v>1171</v>
      </c>
      <c r="K6"/>
      <c r="R6"/>
      <c r="S6"/>
    </row>
    <row r="7" spans="3:19" x14ac:dyDescent="0.25">
      <c r="E7" s="104"/>
      <c r="F7" s="104"/>
      <c r="G7" s="267" t="s">
        <v>1156</v>
      </c>
      <c r="K7"/>
      <c r="R7"/>
      <c r="S7"/>
    </row>
    <row r="8" spans="3:19" x14ac:dyDescent="0.25">
      <c r="F8" s="104"/>
      <c r="G8" s="267" t="s">
        <v>1212</v>
      </c>
      <c r="K8"/>
      <c r="R8"/>
      <c r="S8"/>
    </row>
    <row r="9" spans="3:19" x14ac:dyDescent="0.25">
      <c r="G9" t="s">
        <v>1167</v>
      </c>
      <c r="K9"/>
      <c r="R9"/>
      <c r="S9"/>
    </row>
    <row r="10" spans="3:19" x14ac:dyDescent="0.25">
      <c r="F10" s="104"/>
      <c r="G10" s="267" t="s">
        <v>1283</v>
      </c>
      <c r="K10"/>
      <c r="R10"/>
      <c r="S10"/>
    </row>
    <row r="11" spans="3:19" x14ac:dyDescent="0.25">
      <c r="F11" s="104"/>
      <c r="G11" s="267" t="s">
        <v>1284</v>
      </c>
      <c r="R11"/>
      <c r="S11"/>
    </row>
    <row r="12" spans="3:19" x14ac:dyDescent="0.25">
      <c r="F12" s="104"/>
      <c r="G12" s="267" t="s">
        <v>1247</v>
      </c>
      <c r="K12"/>
      <c r="R12"/>
      <c r="S12"/>
    </row>
    <row r="13" spans="3:19" x14ac:dyDescent="0.25">
      <c r="F13" s="104"/>
      <c r="G13" s="267" t="s">
        <v>1249</v>
      </c>
      <c r="K13"/>
      <c r="R13"/>
      <c r="S13"/>
    </row>
    <row r="14" spans="3:19" x14ac:dyDescent="0.25">
      <c r="F14" s="104"/>
      <c r="G14" s="267" t="s">
        <v>1250</v>
      </c>
      <c r="K14"/>
      <c r="R14"/>
      <c r="S14"/>
    </row>
    <row r="15" spans="3:19" x14ac:dyDescent="0.25">
      <c r="F15" s="104"/>
      <c r="G15" s="267" t="s">
        <v>1211</v>
      </c>
      <c r="K15"/>
      <c r="R15"/>
      <c r="S15"/>
    </row>
    <row r="16" spans="3:19" x14ac:dyDescent="0.25">
      <c r="F16" s="104"/>
      <c r="G16" t="s">
        <v>1210</v>
      </c>
      <c r="K16"/>
      <c r="R16"/>
      <c r="S16"/>
    </row>
    <row r="17" spans="2:26" x14ac:dyDescent="0.25">
      <c r="F17" s="104"/>
      <c r="G17" t="s">
        <v>1174</v>
      </c>
      <c r="K17"/>
      <c r="R17"/>
      <c r="S17"/>
    </row>
    <row r="18" spans="2:26" x14ac:dyDescent="0.25">
      <c r="G18" s="268" t="s">
        <v>1244</v>
      </c>
    </row>
    <row r="19" spans="2:26" x14ac:dyDescent="0.25">
      <c r="F19" s="104"/>
      <c r="G19" s="104"/>
    </row>
    <row r="20" spans="2:26" x14ac:dyDescent="0.25">
      <c r="E20" s="104"/>
      <c r="F20" s="104"/>
      <c r="G20" s="104"/>
    </row>
    <row r="21" spans="2:26" ht="15.75" thickBot="1" x14ac:dyDescent="0.3">
      <c r="Y21" s="1"/>
    </row>
    <row r="22" spans="2:26" ht="15.75" thickBot="1" x14ac:dyDescent="0.3">
      <c r="G22" s="312" t="s">
        <v>1235</v>
      </c>
      <c r="H22" s="312"/>
      <c r="I22" s="312"/>
      <c r="J22" s="306" t="s">
        <v>1262</v>
      </c>
      <c r="K22" s="307"/>
      <c r="L22" s="307"/>
      <c r="M22" s="308"/>
      <c r="N22" s="306" t="s">
        <v>1275</v>
      </c>
      <c r="O22" s="307"/>
      <c r="P22" s="307"/>
      <c r="Q22" s="308"/>
      <c r="R22" s="306" t="s">
        <v>1263</v>
      </c>
      <c r="S22" s="307"/>
      <c r="T22" s="308"/>
      <c r="U22" s="306" t="s">
        <v>1264</v>
      </c>
      <c r="V22" s="307"/>
      <c r="W22" s="307"/>
      <c r="X22" s="308"/>
      <c r="Y22" s="303"/>
      <c r="Z22" s="303"/>
    </row>
    <row r="23" spans="2:26" x14ac:dyDescent="0.25">
      <c r="G23" s="313" t="s">
        <v>1276</v>
      </c>
      <c r="H23" s="313"/>
      <c r="I23" s="313"/>
      <c r="J23" s="316" t="s">
        <v>1230</v>
      </c>
      <c r="K23" s="316"/>
      <c r="L23" s="316"/>
      <c r="M23" s="316"/>
      <c r="N23" s="317" t="s">
        <v>1280</v>
      </c>
      <c r="O23" s="317"/>
      <c r="P23" s="317"/>
      <c r="Q23" s="317"/>
      <c r="R23" s="310" t="s">
        <v>1232</v>
      </c>
      <c r="S23" s="310"/>
      <c r="T23" s="310"/>
      <c r="U23" s="298" t="s">
        <v>1223</v>
      </c>
      <c r="Y23" s="303"/>
      <c r="Z23" s="303"/>
    </row>
    <row r="24" spans="2:26" x14ac:dyDescent="0.25">
      <c r="I24" s="278"/>
      <c r="J24" s="318" t="s">
        <v>1233</v>
      </c>
      <c r="K24" s="318"/>
      <c r="L24" s="318"/>
      <c r="M24" s="318"/>
      <c r="N24" s="314" t="s">
        <v>1260</v>
      </c>
      <c r="O24" s="314"/>
      <c r="P24" s="314"/>
      <c r="Q24" s="314"/>
      <c r="R24" s="311" t="s">
        <v>1261</v>
      </c>
      <c r="S24" s="311"/>
      <c r="T24" s="311"/>
      <c r="U24" s="299" t="s">
        <v>1225</v>
      </c>
      <c r="Y24" s="1"/>
      <c r="Z24" s="1"/>
    </row>
    <row r="25" spans="2:26" x14ac:dyDescent="0.25">
      <c r="J25" s="309" t="s">
        <v>1234</v>
      </c>
      <c r="K25" s="309"/>
      <c r="L25" s="309"/>
      <c r="M25" s="309"/>
      <c r="N25" s="315" t="s">
        <v>1279</v>
      </c>
      <c r="O25" s="315"/>
      <c r="P25" s="315"/>
      <c r="Q25" s="315"/>
      <c r="T25" s="1"/>
      <c r="U25" s="300" t="s">
        <v>1282</v>
      </c>
      <c r="V25" s="253"/>
      <c r="W25" s="1"/>
      <c r="X25" s="1"/>
      <c r="Y25" s="1"/>
      <c r="Z25" s="1"/>
    </row>
    <row r="26" spans="2:26" x14ac:dyDescent="0.25">
      <c r="J26" s="302"/>
      <c r="K26" s="302"/>
      <c r="L26" s="302"/>
      <c r="M26" s="302"/>
      <c r="N26" s="302"/>
      <c r="O26" s="302"/>
      <c r="U26" s="301" t="s">
        <v>1226</v>
      </c>
      <c r="V26" s="303"/>
      <c r="W26" s="303"/>
      <c r="X26" s="303"/>
    </row>
    <row r="27" spans="2:26" x14ac:dyDescent="0.25">
      <c r="U27" s="305" t="s">
        <v>1259</v>
      </c>
      <c r="V27" s="303"/>
      <c r="W27" s="303"/>
      <c r="X27" s="303"/>
    </row>
    <row r="28" spans="2:26" x14ac:dyDescent="0.25">
      <c r="B28" s="193">
        <f>B30/B29</f>
        <v>0.34261487658865813</v>
      </c>
      <c r="C28" s="193">
        <f>C30/C29</f>
        <v>0.58666136609945851</v>
      </c>
      <c r="D28" s="193">
        <f t="shared" ref="D28:F28" si="0">D30/D29</f>
        <v>0.21912006002701623</v>
      </c>
      <c r="E28" s="193">
        <f t="shared" si="0"/>
        <v>0.28735810404549472</v>
      </c>
      <c r="F28" s="193">
        <f t="shared" si="0"/>
        <v>-0.16230331911137791</v>
      </c>
      <c r="G28" s="193"/>
      <c r="I28" s="193"/>
      <c r="J28" t="s">
        <v>1227</v>
      </c>
      <c r="K28" s="193">
        <f t="shared" ref="K28:L28" si="1">K30/K29</f>
        <v>1.7372390180429822</v>
      </c>
      <c r="L28" s="193">
        <f t="shared" si="1"/>
        <v>-0.24874909531150569</v>
      </c>
      <c r="M28" s="193">
        <f>M30/M29</f>
        <v>0.24874909531150569</v>
      </c>
      <c r="N28" s="193">
        <f t="shared" ref="N28" si="2">N30/N29</f>
        <v>0.36054905274829058</v>
      </c>
      <c r="O28" s="193">
        <f t="shared" ref="O28:P28" si="3">O30/O29</f>
        <v>0.80728721332221842</v>
      </c>
      <c r="P28" s="193">
        <f t="shared" si="3"/>
        <v>0.55569023571724951</v>
      </c>
      <c r="Q28" s="193">
        <f t="shared" ref="Q28" si="4">Q30/Q29</f>
        <v>0.94676996474956376</v>
      </c>
      <c r="R28" s="193">
        <f t="shared" ref="R28:S28" si="5">R30/R29</f>
        <v>-0.2895281785580629</v>
      </c>
      <c r="S28" s="193">
        <f t="shared" si="5"/>
        <v>-0.41919084458515132</v>
      </c>
      <c r="T28" s="193">
        <f t="shared" ref="T28" si="6">T30/T29</f>
        <v>0.28742886394544787</v>
      </c>
      <c r="U28" s="193">
        <f t="shared" ref="U28:V28" si="7">U30/U29</f>
        <v>0.72970385815191574</v>
      </c>
      <c r="V28" s="193">
        <f t="shared" si="7"/>
        <v>0.63552588252681796</v>
      </c>
      <c r="W28" s="193">
        <f t="shared" ref="W28:X28" si="8">W30/W29</f>
        <v>0.42634665051273957</v>
      </c>
      <c r="X28" s="193">
        <f t="shared" si="8"/>
        <v>0.23462606224638524</v>
      </c>
      <c r="Y28" s="193"/>
    </row>
    <row r="29" spans="2:26" x14ac:dyDescent="0.25">
      <c r="B29" s="137">
        <f>STDEV(B37:B999)</f>
        <v>11910.097118532965</v>
      </c>
      <c r="C29" s="137">
        <f>STDEV(C37:C999)</f>
        <v>11903.002613032575</v>
      </c>
      <c r="D29" s="137">
        <f>STDEV(D37:D999)</f>
        <v>17167.190762758706</v>
      </c>
      <c r="E29" s="137">
        <f>STDEV(E37:E999)</f>
        <v>12654.880662703266</v>
      </c>
      <c r="F29" s="137">
        <f>STDEV(F37:F999)</f>
        <v>27810.901319447516</v>
      </c>
      <c r="G29" s="137"/>
      <c r="I29" s="137"/>
      <c r="J29" t="s">
        <v>1203</v>
      </c>
      <c r="K29" s="137">
        <f>STDEV(K58:K63)</f>
        <v>45839.314929097869</v>
      </c>
      <c r="L29" s="137">
        <f t="shared" ref="L29:X29" si="9">STDEV(L58:L63)</f>
        <v>23725.301000318643</v>
      </c>
      <c r="M29" s="137">
        <f t="shared" si="9"/>
        <v>23725.301000318643</v>
      </c>
      <c r="N29" s="137">
        <f t="shared" si="9"/>
        <v>38716.245626491</v>
      </c>
      <c r="O29" s="137">
        <f t="shared" si="9"/>
        <v>17786.771028075847</v>
      </c>
      <c r="P29" s="137">
        <f t="shared" si="9"/>
        <v>16638.618020137463</v>
      </c>
      <c r="Q29" s="137">
        <f t="shared" si="9"/>
        <v>14343.011558162263</v>
      </c>
      <c r="R29" s="137">
        <f t="shared" si="9"/>
        <v>20546.421939021933</v>
      </c>
      <c r="S29" s="137">
        <f t="shared" si="9"/>
        <v>23776.404220049251</v>
      </c>
      <c r="T29" s="137">
        <f t="shared" si="9"/>
        <v>25678.927300903822</v>
      </c>
      <c r="U29" s="137">
        <f t="shared" si="9"/>
        <v>12466.027044999666</v>
      </c>
      <c r="V29" s="137">
        <f t="shared" si="9"/>
        <v>21171.480602354495</v>
      </c>
      <c r="W29" s="137">
        <f t="shared" si="9"/>
        <v>22852.161892216798</v>
      </c>
      <c r="X29" s="137">
        <f t="shared" si="9"/>
        <v>14442.599209106696</v>
      </c>
      <c r="Y29" s="137"/>
    </row>
    <row r="30" spans="2:26" ht="15.75" thickBot="1" x14ac:dyDescent="0.3">
      <c r="B30" s="186">
        <f>AVERAGE(B37:B999)</f>
        <v>4080.5764544251047</v>
      </c>
      <c r="C30" s="186">
        <f>AVERAGE(C37:C999)</f>
        <v>6983.0317736471143</v>
      </c>
      <c r="D30" s="186">
        <f>AVERAGE(D37:D999)</f>
        <v>3761.6758704309264</v>
      </c>
      <c r="E30" s="186">
        <f>AVERAGE(E37:E999)</f>
        <v>3636.4825141564042</v>
      </c>
      <c r="F30" s="186">
        <f>AVERAGE(F37:F999)</f>
        <v>-4513.8015916253307</v>
      </c>
      <c r="G30" s="186"/>
      <c r="H30" s="186"/>
      <c r="I30" s="186"/>
      <c r="J30" s="186" t="s">
        <v>1200</v>
      </c>
      <c r="K30" s="186">
        <f>AVERAGE(K58:K63)</f>
        <v>79633.846455188992</v>
      </c>
      <c r="L30" s="186">
        <f t="shared" ref="L30:X30" si="10">AVERAGE(L58:L63)</f>
        <v>-5901.6471598224234</v>
      </c>
      <c r="M30" s="186">
        <f t="shared" si="10"/>
        <v>5901.6471598224234</v>
      </c>
      <c r="N30" s="186">
        <f t="shared" si="10"/>
        <v>13959.105686601479</v>
      </c>
      <c r="O30" s="186">
        <f t="shared" si="10"/>
        <v>14359.03281725572</v>
      </c>
      <c r="P30" s="186">
        <f t="shared" si="10"/>
        <v>9245.9175696194616</v>
      </c>
      <c r="Q30" s="186">
        <f t="shared" si="10"/>
        <v>13579.532547323872</v>
      </c>
      <c r="R30" s="186">
        <f t="shared" si="10"/>
        <v>-5948.7681198904429</v>
      </c>
      <c r="S30" s="186">
        <f t="shared" si="10"/>
        <v>-9966.8509662004017</v>
      </c>
      <c r="T30" s="186">
        <f t="shared" si="10"/>
        <v>7380.864901436531</v>
      </c>
      <c r="U30" s="186">
        <f t="shared" si="10"/>
        <v>9096.5080305623815</v>
      </c>
      <c r="V30" s="186">
        <f t="shared" si="10"/>
        <v>13455.023894210748</v>
      </c>
      <c r="W30" s="186">
        <f t="shared" si="10"/>
        <v>9742.9426797215001</v>
      </c>
      <c r="X30" s="186">
        <f t="shared" si="10"/>
        <v>3388.6101810354621</v>
      </c>
      <c r="Y30" s="186"/>
    </row>
    <row r="31" spans="2:26" x14ac:dyDescent="0.25">
      <c r="B31" s="279">
        <f>SUM(B37:B1005)</f>
        <v>110175.56426947782</v>
      </c>
      <c r="C31" s="279">
        <f>SUM(C37:C1005)</f>
        <v>188541.85788847209</v>
      </c>
      <c r="D31" s="279">
        <f>SUM(D37:D1005)</f>
        <v>75233.517408618529</v>
      </c>
      <c r="E31" s="279">
        <f>SUM(E37:E1005)</f>
        <v>72729.650283128081</v>
      </c>
      <c r="F31" s="279">
        <f>SUM(F37:F1005)</f>
        <v>-90276.031832506618</v>
      </c>
      <c r="G31" s="256"/>
      <c r="I31" s="256"/>
      <c r="J31" t="s">
        <v>1242</v>
      </c>
      <c r="K31" s="279">
        <f t="shared" ref="K31:X31" si="11">SUM(K37:K1005)</f>
        <v>2001818.5438491439</v>
      </c>
      <c r="L31" s="279">
        <f>SUM(L37:L1005)</f>
        <v>-38393.405920884907</v>
      </c>
      <c r="M31" s="279">
        <f t="shared" si="11"/>
        <v>38393.405920884907</v>
      </c>
      <c r="N31" s="279">
        <f t="shared" si="11"/>
        <v>174948.04529477845</v>
      </c>
      <c r="O31" s="279">
        <f t="shared" si="11"/>
        <v>120660.06328344211</v>
      </c>
      <c r="P31" s="279">
        <f t="shared" si="11"/>
        <v>66683.1255738529</v>
      </c>
      <c r="Q31" s="279">
        <f t="shared" si="11"/>
        <v>98612.086176081153</v>
      </c>
      <c r="R31" s="279">
        <f t="shared" si="11"/>
        <v>41222.084014838256</v>
      </c>
      <c r="S31" s="279">
        <f t="shared" si="11"/>
        <v>89014.411278297237</v>
      </c>
      <c r="T31" s="279">
        <f t="shared" si="11"/>
        <v>130979.2232655657</v>
      </c>
      <c r="U31" s="279">
        <f t="shared" si="11"/>
        <v>126973.23538694478</v>
      </c>
      <c r="V31" s="279">
        <f t="shared" si="11"/>
        <v>67275.119471053738</v>
      </c>
      <c r="W31" s="279">
        <f t="shared" si="11"/>
        <v>48714.713398607499</v>
      </c>
      <c r="X31" s="279">
        <f t="shared" si="11"/>
        <v>16943.050905177312</v>
      </c>
      <c r="Y31" s="256"/>
    </row>
    <row r="32" spans="2:26" x14ac:dyDescent="0.25">
      <c r="B32" s="280">
        <f>SUM(B58:B90)</f>
        <v>-14646.686170348607</v>
      </c>
      <c r="C32" s="280">
        <f t="shared" ref="C32:F32" si="12">SUM(C58:C90)</f>
        <v>67962.197021265194</v>
      </c>
      <c r="D32" s="280">
        <f t="shared" si="12"/>
        <v>54340.46426625632</v>
      </c>
      <c r="E32" s="280">
        <f t="shared" si="12"/>
        <v>44158.069793221461</v>
      </c>
      <c r="F32" s="280">
        <f t="shared" si="12"/>
        <v>22356.779413708842</v>
      </c>
      <c r="G32" s="256"/>
      <c r="I32" s="256"/>
      <c r="J32" t="s">
        <v>1243</v>
      </c>
      <c r="K32" s="280">
        <f t="shared" ref="K32:L32" si="13">SUM(K58:K90)</f>
        <v>398169.23227594496</v>
      </c>
      <c r="L32" s="280">
        <f t="shared" si="13"/>
        <v>-29508.235799112117</v>
      </c>
      <c r="M32" s="280">
        <f>SUM(M58:M90)</f>
        <v>29508.235799112117</v>
      </c>
      <c r="N32" s="280">
        <f t="shared" ref="N32:W32" si="14">SUM(N58:N90)</f>
        <v>69795.528433007392</v>
      </c>
      <c r="O32" s="280">
        <f t="shared" si="14"/>
        <v>71795.164086278601</v>
      </c>
      <c r="P32" s="280">
        <f t="shared" si="14"/>
        <v>46229.587848097304</v>
      </c>
      <c r="Q32" s="280">
        <f t="shared" si="14"/>
        <v>67897.662736619357</v>
      </c>
      <c r="R32" s="280">
        <f t="shared" si="14"/>
        <v>-29743.840599452215</v>
      </c>
      <c r="S32" s="280">
        <f t="shared" si="14"/>
        <v>-49834.254831002007</v>
      </c>
      <c r="T32" s="280">
        <f t="shared" si="14"/>
        <v>36904.324507182653</v>
      </c>
      <c r="U32" s="280">
        <f t="shared" si="14"/>
        <v>45482.540152811904</v>
      </c>
      <c r="V32" s="280">
        <f t="shared" si="14"/>
        <v>67275.119471053738</v>
      </c>
      <c r="W32" s="280">
        <f t="shared" si="14"/>
        <v>48714.713398607499</v>
      </c>
      <c r="X32" s="280">
        <f t="shared" ref="X32" si="15">SUM(X58:X90)</f>
        <v>16943.050905177312</v>
      </c>
      <c r="Y32" s="256"/>
    </row>
    <row r="33" spans="1:42" x14ac:dyDescent="0.25">
      <c r="C33" s="256"/>
      <c r="D33" s="256"/>
      <c r="E33" s="256"/>
      <c r="F33" s="256"/>
      <c r="G33" s="256"/>
      <c r="H33" t="s">
        <v>1202</v>
      </c>
      <c r="I33" t="s">
        <v>1208</v>
      </c>
      <c r="J33" s="137">
        <f>SUM('FuturesInfo (3)'!W2:W80)</f>
        <v>185931.91407128912</v>
      </c>
      <c r="L33" s="278"/>
      <c r="M33" s="265"/>
      <c r="N33" s="265"/>
      <c r="O33" s="265"/>
      <c r="P33" s="265"/>
      <c r="Q33" s="265"/>
      <c r="R33" s="256"/>
      <c r="S33" s="256"/>
      <c r="T33" s="256"/>
      <c r="W33" s="137"/>
      <c r="X33" s="137"/>
      <c r="Y33" s="137"/>
      <c r="Z33" s="256"/>
      <c r="AA33" s="256"/>
      <c r="AB33" s="256"/>
      <c r="AC33" s="256"/>
      <c r="AD33" s="256"/>
      <c r="AE33" s="256"/>
      <c r="AF33" s="256"/>
      <c r="AG33" s="256"/>
      <c r="AH33" s="256"/>
      <c r="AI33" s="256"/>
      <c r="AJ33" s="256"/>
    </row>
    <row r="34" spans="1:42" x14ac:dyDescent="0.25">
      <c r="C34" s="256"/>
      <c r="D34" s="280"/>
      <c r="E34" s="280"/>
      <c r="F34" s="280" t="s">
        <v>1255</v>
      </c>
      <c r="G34" s="256">
        <f>AVERAGE(G37:G61)</f>
        <v>0.61771428571428577</v>
      </c>
      <c r="I34" t="s">
        <v>1177</v>
      </c>
      <c r="J34" s="137">
        <f>AVERAGE('FuturesInfo (3)'!W2:W80)</f>
        <v>2353.5685325479635</v>
      </c>
      <c r="L34" s="258" t="s">
        <v>1197</v>
      </c>
      <c r="M34" s="259" t="s">
        <v>1198</v>
      </c>
      <c r="N34" s="271" t="s">
        <v>1201</v>
      </c>
      <c r="O34" s="270" t="s">
        <v>1194</v>
      </c>
      <c r="P34" s="278" t="s">
        <v>1189</v>
      </c>
      <c r="Q34" s="260" t="s">
        <v>1195</v>
      </c>
      <c r="R34" s="262" t="s">
        <v>1192</v>
      </c>
      <c r="S34" s="243" t="s">
        <v>1193</v>
      </c>
      <c r="T34" s="263" t="s">
        <v>1196</v>
      </c>
      <c r="U34" s="245" t="s">
        <v>1191</v>
      </c>
      <c r="V34" s="269" t="s">
        <v>1190</v>
      </c>
      <c r="W34" s="273" t="s">
        <v>1217</v>
      </c>
      <c r="X34" s="304" t="s">
        <v>1274</v>
      </c>
      <c r="Y34" s="137"/>
      <c r="AD34" s="258" t="s">
        <v>1197</v>
      </c>
      <c r="AE34" s="259" t="s">
        <v>1198</v>
      </c>
      <c r="AF34" s="271" t="s">
        <v>1201</v>
      </c>
      <c r="AG34" s="270" t="s">
        <v>1194</v>
      </c>
      <c r="AH34" s="278" t="s">
        <v>1189</v>
      </c>
      <c r="AI34" s="260" t="s">
        <v>1195</v>
      </c>
      <c r="AJ34" s="262" t="s">
        <v>1192</v>
      </c>
      <c r="AK34" s="243" t="s">
        <v>1193</v>
      </c>
      <c r="AL34" s="263" t="s">
        <v>1196</v>
      </c>
      <c r="AM34" s="245" t="s">
        <v>1191</v>
      </c>
      <c r="AN34" s="269" t="s">
        <v>1190</v>
      </c>
      <c r="AO34" s="273" t="s">
        <v>1217</v>
      </c>
      <c r="AP34" s="137"/>
    </row>
    <row r="35" spans="1:42" x14ac:dyDescent="0.25">
      <c r="A35" t="s">
        <v>1277</v>
      </c>
      <c r="B35" s="276" t="s">
        <v>1220</v>
      </c>
      <c r="C35" s="276" t="s">
        <v>1221</v>
      </c>
      <c r="D35" t="s">
        <v>1175</v>
      </c>
      <c r="E35" t="s">
        <v>1180</v>
      </c>
      <c r="F35" t="s">
        <v>1176</v>
      </c>
      <c r="G35" t="s">
        <v>1228</v>
      </c>
      <c r="I35" s="253" t="s">
        <v>1166</v>
      </c>
      <c r="J35" s="253" t="s">
        <v>1178</v>
      </c>
      <c r="K35" s="253" t="s">
        <v>1165</v>
      </c>
      <c r="L35" s="258" t="s">
        <v>1163</v>
      </c>
      <c r="M35" s="259" t="s">
        <v>1162</v>
      </c>
      <c r="N35" s="271" t="s">
        <v>1199</v>
      </c>
      <c r="O35" s="270" t="s">
        <v>1237</v>
      </c>
      <c r="P35" s="186" t="s">
        <v>1281</v>
      </c>
      <c r="Q35" s="260" t="s">
        <v>1278</v>
      </c>
      <c r="R35" s="262" t="s">
        <v>1183</v>
      </c>
      <c r="S35" s="243" t="s">
        <v>1185</v>
      </c>
      <c r="T35" s="263" t="s">
        <v>1241</v>
      </c>
      <c r="U35" s="245" t="s">
        <v>1219</v>
      </c>
      <c r="V35" s="269" t="s">
        <v>1218</v>
      </c>
      <c r="W35" s="273" t="s">
        <v>1222</v>
      </c>
      <c r="X35" s="305" t="s">
        <v>1258</v>
      </c>
      <c r="Y35" s="253"/>
      <c r="AA35" t="str">
        <f>D35</f>
        <v>yoko</v>
      </c>
      <c r="AB35" t="str">
        <f t="shared" ref="AB35:AC35" si="16">E35</f>
        <v>toshi</v>
      </c>
      <c r="AC35" t="str">
        <f t="shared" si="16"/>
        <v>hidemi</v>
      </c>
      <c r="AD35" s="258" t="s">
        <v>1163</v>
      </c>
      <c r="AE35" s="259" t="s">
        <v>1162</v>
      </c>
      <c r="AF35" s="271" t="s">
        <v>1199</v>
      </c>
      <c r="AG35" s="270" t="s">
        <v>1237</v>
      </c>
      <c r="AH35" s="186" t="s">
        <v>1240</v>
      </c>
      <c r="AI35" s="260" t="s">
        <v>1238</v>
      </c>
      <c r="AJ35" s="262" t="s">
        <v>1183</v>
      </c>
      <c r="AK35" s="243" t="s">
        <v>1185</v>
      </c>
      <c r="AL35" s="263" t="s">
        <v>1241</v>
      </c>
      <c r="AM35" s="245" t="s">
        <v>1219</v>
      </c>
      <c r="AN35" s="269" t="s">
        <v>1218</v>
      </c>
      <c r="AO35" s="273" t="s">
        <v>1222</v>
      </c>
      <c r="AP35" s="253" t="s">
        <v>1251</v>
      </c>
    </row>
    <row r="36" spans="1:42" hidden="1" outlineLevel="1" x14ac:dyDescent="0.25">
      <c r="B36" s="186">
        <v>0</v>
      </c>
      <c r="C36" s="186">
        <v>0</v>
      </c>
      <c r="D36" s="186"/>
      <c r="E36" s="186"/>
      <c r="F36" s="186"/>
      <c r="G36" s="193">
        <f t="shared" ref="G36:G62" si="17">(COUNTIF(O36:X36,"&gt;"&amp;0)/COUNT(O36:X36))</f>
        <v>0.25</v>
      </c>
      <c r="H36">
        <v>20160629</v>
      </c>
      <c r="I36" s="254">
        <v>0.73417721518987344</v>
      </c>
      <c r="K36" s="186">
        <v>78284.028995627057</v>
      </c>
      <c r="L36" s="277">
        <v>20410.988150789821</v>
      </c>
      <c r="M36" s="277">
        <v>-20410.988150789821</v>
      </c>
      <c r="N36" s="277">
        <v>-26689.432453322839</v>
      </c>
      <c r="O36" s="1"/>
      <c r="P36" s="109">
        <v>-10320.701441179261</v>
      </c>
      <c r="Q36" s="109">
        <v>-8799.8353434053806</v>
      </c>
      <c r="R36" s="253">
        <v>22016.342196629197</v>
      </c>
      <c r="S36" s="275">
        <v>-1802.2842120044415</v>
      </c>
      <c r="T36" s="275"/>
      <c r="U36" s="253"/>
      <c r="V36" s="253"/>
      <c r="W36" s="253"/>
    </row>
    <row r="37" spans="1:42" hidden="1" outlineLevel="1" x14ac:dyDescent="0.25">
      <c r="B37" s="186">
        <v>0</v>
      </c>
      <c r="C37" s="186">
        <v>0</v>
      </c>
      <c r="D37" s="186"/>
      <c r="E37" s="186"/>
      <c r="F37" s="186"/>
      <c r="G37" s="193">
        <f t="shared" si="17"/>
        <v>0.2857142857142857</v>
      </c>
      <c r="H37">
        <v>20160630</v>
      </c>
      <c r="I37" s="254">
        <v>0.70886075949367089</v>
      </c>
      <c r="K37" s="186">
        <v>72162.799869859591</v>
      </c>
      <c r="L37" s="277">
        <v>-1550.8270559324883</v>
      </c>
      <c r="M37" s="277">
        <v>1550.8270559324883</v>
      </c>
      <c r="N37" s="277">
        <v>2789.4596528649477</v>
      </c>
      <c r="O37" s="253">
        <v>-16760.115288284433</v>
      </c>
      <c r="P37" s="109">
        <v>185.74391967023473</v>
      </c>
      <c r="Q37" s="109">
        <v>-715.64138303623315</v>
      </c>
      <c r="R37" s="253">
        <v>14477.812354592679</v>
      </c>
      <c r="S37" s="275">
        <v>-14621.311775368318</v>
      </c>
      <c r="T37" s="275">
        <v>-6019.1455117373889</v>
      </c>
      <c r="U37" s="253">
        <v>-14745.173860375333</v>
      </c>
      <c r="V37" s="253"/>
      <c r="W37" s="253"/>
      <c r="AD37" s="186">
        <v>-99.506840140828331</v>
      </c>
      <c r="AE37" s="186">
        <v>2789.4596528649477</v>
      </c>
      <c r="AF37" s="186">
        <v>14477.812354592679</v>
      </c>
      <c r="AG37" s="186">
        <v>-14745.173860375333</v>
      </c>
      <c r="AH37" s="186">
        <v>-14621.311775368318</v>
      </c>
      <c r="AI37" s="186">
        <v>-16760.115288284433</v>
      </c>
      <c r="AJ37" s="186">
        <v>715.64138303623315</v>
      </c>
      <c r="AK37" s="186">
        <v>-6019.1455117373889</v>
      </c>
      <c r="AL37" s="186">
        <v>-1550.8270559324883</v>
      </c>
      <c r="AM37" s="186">
        <v>-99.506840140828331</v>
      </c>
      <c r="AN37" s="186">
        <v>2789.4596528649477</v>
      </c>
      <c r="AO37" s="186">
        <v>0</v>
      </c>
      <c r="AP37" s="186">
        <v>0</v>
      </c>
    </row>
    <row r="38" spans="1:42" hidden="1" outlineLevel="1" x14ac:dyDescent="0.25">
      <c r="B38" s="186">
        <v>6062.0492905701249</v>
      </c>
      <c r="C38" s="186">
        <v>2903.4877059248529</v>
      </c>
      <c r="D38" s="186"/>
      <c r="E38" s="186"/>
      <c r="F38" s="186"/>
      <c r="G38" s="193">
        <f t="shared" si="17"/>
        <v>1</v>
      </c>
      <c r="H38">
        <v>20160701</v>
      </c>
      <c r="I38" s="254">
        <v>0.63291139240506333</v>
      </c>
      <c r="J38" s="110"/>
      <c r="K38" s="186">
        <v>17202.866277856876</v>
      </c>
      <c r="L38" s="277">
        <v>3539.3243547223628</v>
      </c>
      <c r="M38" s="277">
        <v>-3539.3243547223628</v>
      </c>
      <c r="N38" s="277">
        <v>4885.7902033930941</v>
      </c>
      <c r="O38" s="253">
        <v>5127.0540824589871</v>
      </c>
      <c r="P38" s="109">
        <v>5230.2361036355696</v>
      </c>
      <c r="Q38" s="109">
        <v>1942.7805709255354</v>
      </c>
      <c r="R38" s="253">
        <v>3123.8906142981177</v>
      </c>
      <c r="S38" s="275">
        <v>2903.4877059248529</v>
      </c>
      <c r="T38" s="275">
        <v>6062.0492905701249</v>
      </c>
      <c r="U38" s="253">
        <v>4219.567375347101</v>
      </c>
      <c r="V38" s="253"/>
      <c r="W38" s="253"/>
      <c r="Z38" s="186"/>
      <c r="AD38" s="186">
        <v>2684.7251880408025</v>
      </c>
      <c r="AE38" s="186">
        <v>7675.2498562580422</v>
      </c>
      <c r="AF38" s="186">
        <v>17601.702968890797</v>
      </c>
      <c r="AG38" s="186">
        <v>-10525.606485028231</v>
      </c>
      <c r="AH38" s="186">
        <v>-11717.824069443464</v>
      </c>
      <c r="AI38" s="186">
        <v>-11633.061205825445</v>
      </c>
      <c r="AJ38" s="186">
        <v>-1227.1391878893023</v>
      </c>
      <c r="AK38" s="186">
        <v>42.903778832735952</v>
      </c>
      <c r="AL38" s="186">
        <v>1988.4972987898745</v>
      </c>
      <c r="AM38" s="186">
        <v>2684.7251880408025</v>
      </c>
      <c r="AN38" s="186">
        <v>7675.2498562580422</v>
      </c>
      <c r="AO38" s="186">
        <v>2903.4877059248529</v>
      </c>
      <c r="AP38" s="186">
        <v>6062.0492905701249</v>
      </c>
    </row>
    <row r="39" spans="1:42" hidden="1" outlineLevel="1" x14ac:dyDescent="0.25">
      <c r="B39" s="186">
        <v>17146.956763393795</v>
      </c>
      <c r="C39" s="186">
        <v>8232.0806462246474</v>
      </c>
      <c r="D39" s="186"/>
      <c r="E39" s="186"/>
      <c r="F39" s="186"/>
      <c r="G39" s="193">
        <f t="shared" si="17"/>
        <v>1</v>
      </c>
      <c r="H39">
        <v>20160704</v>
      </c>
      <c r="I39" s="193">
        <v>0.44303797468354428</v>
      </c>
      <c r="J39" s="110"/>
      <c r="K39" s="186">
        <v>125039.53332099751</v>
      </c>
      <c r="L39" s="277">
        <v>-94078.91454640853</v>
      </c>
      <c r="M39" s="277">
        <v>94078.91454640853</v>
      </c>
      <c r="N39" s="277">
        <v>-853.45463417676388</v>
      </c>
      <c r="O39" s="253">
        <v>42853.770333542925</v>
      </c>
      <c r="P39" s="109">
        <v>11969.804178746746</v>
      </c>
      <c r="Q39" s="109">
        <v>32771.270227728186</v>
      </c>
      <c r="R39" s="253">
        <v>14283.773277967919</v>
      </c>
      <c r="S39" s="275">
        <v>8232.0806462246474</v>
      </c>
      <c r="T39" s="275">
        <v>17146.956763393795</v>
      </c>
      <c r="U39" s="253">
        <v>31868.40578613125</v>
      </c>
      <c r="V39" s="253"/>
      <c r="W39" s="253"/>
      <c r="Z39" s="186"/>
      <c r="AD39" s="186">
        <v>4834.5164256529279</v>
      </c>
      <c r="AE39" s="186">
        <v>6821.7952220812786</v>
      </c>
      <c r="AF39" s="186">
        <v>31885.476246858714</v>
      </c>
      <c r="AG39" s="186">
        <v>21342.799301103019</v>
      </c>
      <c r="AH39" s="186">
        <v>-3485.743423218817</v>
      </c>
      <c r="AI39" s="186">
        <v>31220.70912771748</v>
      </c>
      <c r="AJ39" s="186">
        <v>-33998.409415617491</v>
      </c>
      <c r="AK39" s="186">
        <v>17189.860542226532</v>
      </c>
      <c r="AL39" s="186">
        <v>-92090.41724761865</v>
      </c>
      <c r="AM39" s="186">
        <v>4834.5164256529279</v>
      </c>
      <c r="AN39" s="186">
        <v>6821.7952220812786</v>
      </c>
      <c r="AO39" s="186">
        <v>11135.568352149501</v>
      </c>
      <c r="AP39" s="186">
        <v>23209.00605396392</v>
      </c>
    </row>
    <row r="40" spans="1:42" hidden="1" outlineLevel="1" x14ac:dyDescent="0.25">
      <c r="B40" s="186">
        <v>-2988.995113347698</v>
      </c>
      <c r="C40" s="186">
        <v>20341.244671467579</v>
      </c>
      <c r="D40" s="186"/>
      <c r="E40" s="186"/>
      <c r="F40" s="186"/>
      <c r="G40" s="193">
        <f t="shared" si="17"/>
        <v>0.42857142857142855</v>
      </c>
      <c r="H40">
        <v>20160705</v>
      </c>
      <c r="I40" s="254">
        <v>0.41772151898734178</v>
      </c>
      <c r="J40" s="110"/>
      <c r="K40" s="186">
        <v>70175.6018297017</v>
      </c>
      <c r="L40" s="277">
        <v>-23064.113871430502</v>
      </c>
      <c r="M40" s="277">
        <v>23064.113871430502</v>
      </c>
      <c r="N40" s="277">
        <v>-9944.8641879268325</v>
      </c>
      <c r="O40" s="186">
        <v>-3100.8691747080147</v>
      </c>
      <c r="P40" s="109">
        <v>4437.6510063115629</v>
      </c>
      <c r="Q40" s="109">
        <v>-2448.6700672231527</v>
      </c>
      <c r="R40" s="253">
        <v>24471.628211817722</v>
      </c>
      <c r="S40" s="275">
        <v>20341.244671467579</v>
      </c>
      <c r="T40" s="275">
        <v>-9952.017752380405</v>
      </c>
      <c r="U40" s="253">
        <v>-1373.2413483199225</v>
      </c>
      <c r="V40" s="253"/>
      <c r="W40" s="253"/>
      <c r="Z40" s="186"/>
      <c r="AD40" s="186">
        <v>19435.939322798029</v>
      </c>
      <c r="AE40" s="186">
        <v>-3123.068965845554</v>
      </c>
      <c r="AF40" s="186">
        <v>56357.104458676433</v>
      </c>
      <c r="AG40" s="186">
        <v>19969.557952783096</v>
      </c>
      <c r="AH40" s="186">
        <v>16855.501248248762</v>
      </c>
      <c r="AI40" s="186">
        <v>28119.839953009465</v>
      </c>
      <c r="AJ40" s="186">
        <v>-31549.739348394338</v>
      </c>
      <c r="AK40" s="186">
        <v>7237.8427898461268</v>
      </c>
      <c r="AL40" s="186">
        <v>-115154.53111904915</v>
      </c>
      <c r="AM40" s="186">
        <v>19435.939322798029</v>
      </c>
      <c r="AN40" s="186">
        <v>-3123.068965845554</v>
      </c>
      <c r="AO40" s="186">
        <v>31476.81302361708</v>
      </c>
      <c r="AP40" s="186">
        <v>20220.010940616223</v>
      </c>
    </row>
    <row r="41" spans="1:42" hidden="1" outlineLevel="1" x14ac:dyDescent="0.25">
      <c r="B41" s="186">
        <v>8698.6730734290541</v>
      </c>
      <c r="C41" s="186">
        <v>-538.87021125133253</v>
      </c>
      <c r="D41" s="186"/>
      <c r="E41" s="186"/>
      <c r="F41" s="186"/>
      <c r="G41" s="193">
        <f t="shared" si="17"/>
        <v>0.42857142857142855</v>
      </c>
      <c r="H41">
        <v>20160706</v>
      </c>
      <c r="I41" s="254">
        <v>0.45569620253164556</v>
      </c>
      <c r="J41" s="110"/>
      <c r="K41" s="186">
        <v>80775.730635117245</v>
      </c>
      <c r="L41" s="277">
        <v>-25682.698963517327</v>
      </c>
      <c r="M41" s="277">
        <v>25682.698963517327</v>
      </c>
      <c r="N41" s="277">
        <v>12606.327940685191</v>
      </c>
      <c r="O41" s="186">
        <v>-9978.2981744579956</v>
      </c>
      <c r="P41" s="109">
        <v>-6154.92968889863</v>
      </c>
      <c r="Q41" s="109">
        <v>-15176.57133445279</v>
      </c>
      <c r="R41" s="253">
        <v>4240.1177712936224</v>
      </c>
      <c r="S41" s="275">
        <v>8698.6730734290541</v>
      </c>
      <c r="T41" s="275">
        <v>-538.87021125133253</v>
      </c>
      <c r="U41" s="253">
        <v>3915.5749852087324</v>
      </c>
      <c r="V41" s="253"/>
      <c r="W41" s="253"/>
      <c r="Z41" s="186"/>
      <c r="AD41" s="186">
        <v>32298.54519780404</v>
      </c>
      <c r="AE41" s="186">
        <v>9483.2589748396367</v>
      </c>
      <c r="AF41" s="186">
        <v>60597.222229970052</v>
      </c>
      <c r="AG41" s="186">
        <v>23885.132937991828</v>
      </c>
      <c r="AH41" s="186">
        <v>25554.174321677816</v>
      </c>
      <c r="AI41" s="186">
        <v>18141.541778551469</v>
      </c>
      <c r="AJ41" s="186">
        <v>-16373.168013941548</v>
      </c>
      <c r="AK41" s="186">
        <v>6698.972578594794</v>
      </c>
      <c r="AL41" s="186">
        <v>-140837.23008256647</v>
      </c>
      <c r="AM41" s="186">
        <v>32298.54519780404</v>
      </c>
      <c r="AN41" s="186">
        <v>9483.2589748396367</v>
      </c>
      <c r="AO41" s="186">
        <v>30937.942812365749</v>
      </c>
      <c r="AP41" s="186">
        <v>28918.684014045277</v>
      </c>
    </row>
    <row r="42" spans="1:42" hidden="1" outlineLevel="1" x14ac:dyDescent="0.25">
      <c r="B42" s="186">
        <v>18796.356755101406</v>
      </c>
      <c r="C42" s="186">
        <v>11869.509102825608</v>
      </c>
      <c r="D42" s="186"/>
      <c r="E42" s="186"/>
      <c r="F42" s="186"/>
      <c r="G42" s="193">
        <f t="shared" si="17"/>
        <v>0.5714285714285714</v>
      </c>
      <c r="H42">
        <v>20160707</v>
      </c>
      <c r="I42" s="254">
        <v>0.69620253164556967</v>
      </c>
      <c r="J42" s="110"/>
      <c r="K42" s="186">
        <v>85336.302190161354</v>
      </c>
      <c r="L42" s="277">
        <v>45530.878061724761</v>
      </c>
      <c r="M42" s="277">
        <v>-45530.878061724761</v>
      </c>
      <c r="N42" s="277">
        <v>1570.0641959817483</v>
      </c>
      <c r="O42" s="186">
        <v>-3315.8446972954089</v>
      </c>
      <c r="P42" s="109">
        <v>-7044.7145301923119</v>
      </c>
      <c r="Q42" s="109">
        <v>-488.88592953376781</v>
      </c>
      <c r="R42" s="253">
        <v>10952.982153208502</v>
      </c>
      <c r="S42" s="275">
        <v>18796.356755101406</v>
      </c>
      <c r="T42" s="275">
        <v>11869.509102825608</v>
      </c>
      <c r="U42" s="253">
        <v>8937.005841388609</v>
      </c>
      <c r="V42" s="253"/>
      <c r="W42" s="253"/>
      <c r="Z42" s="186"/>
      <c r="AD42" s="186">
        <v>35329.635506073231</v>
      </c>
      <c r="AE42" s="186">
        <v>11053.323170821384</v>
      </c>
      <c r="AF42" s="186">
        <v>71550.204383178556</v>
      </c>
      <c r="AG42" s="186">
        <v>32822.138779380439</v>
      </c>
      <c r="AH42" s="186">
        <v>44350.531076779225</v>
      </c>
      <c r="AI42" s="186">
        <v>14825.697081256061</v>
      </c>
      <c r="AJ42" s="186">
        <v>-15884.28208440778</v>
      </c>
      <c r="AK42" s="186">
        <v>18568.481681420402</v>
      </c>
      <c r="AL42" s="186">
        <v>-95306.352020841703</v>
      </c>
      <c r="AM42" s="186">
        <v>35329.635506073231</v>
      </c>
      <c r="AN42" s="186">
        <v>11053.323170821384</v>
      </c>
      <c r="AO42" s="186">
        <v>42807.451915191356</v>
      </c>
      <c r="AP42" s="186">
        <v>47715.040769146683</v>
      </c>
    </row>
    <row r="43" spans="1:42" hidden="1" outlineLevel="1" x14ac:dyDescent="0.25">
      <c r="B43" s="186">
        <v>-8343.9192341167345</v>
      </c>
      <c r="C43" s="186">
        <v>-697.97344144455792</v>
      </c>
      <c r="D43" s="262">
        <v>-6998.381713716195</v>
      </c>
      <c r="E43" s="270">
        <v>3498.122773807479</v>
      </c>
      <c r="F43" s="258">
        <v>50809.378788326329</v>
      </c>
      <c r="G43" s="193">
        <f t="shared" si="17"/>
        <v>0.7142857142857143</v>
      </c>
      <c r="H43" s="1">
        <v>20160708</v>
      </c>
      <c r="I43" s="254">
        <v>0.569620253164557</v>
      </c>
      <c r="J43" s="110"/>
      <c r="K43" s="186">
        <v>105529.38666803343</v>
      </c>
      <c r="L43" s="277">
        <v>50809.378788326329</v>
      </c>
      <c r="M43" s="277">
        <v>-50809.378788326329</v>
      </c>
      <c r="N43" s="277">
        <v>826.80228839114955</v>
      </c>
      <c r="O43" s="186">
        <v>3498.122773807479</v>
      </c>
      <c r="P43" s="109">
        <v>18356.43058861711</v>
      </c>
      <c r="Q43" s="109">
        <v>10495.935179809116</v>
      </c>
      <c r="R43" s="253">
        <v>-6998.381713716195</v>
      </c>
      <c r="S43" s="275">
        <v>-8343.9192341167345</v>
      </c>
      <c r="T43" s="275">
        <v>59.174927366389511</v>
      </c>
      <c r="U43" s="253">
        <v>5568.6388082382928</v>
      </c>
      <c r="V43" s="253"/>
      <c r="W43" s="253"/>
      <c r="Z43" s="186"/>
      <c r="AD43" s="186">
        <v>29648.29913713393</v>
      </c>
      <c r="AE43" s="186">
        <v>11880.125459212533</v>
      </c>
      <c r="AF43" s="186">
        <v>64551.822669462359</v>
      </c>
      <c r="AG43" s="186">
        <v>38390.77758761873</v>
      </c>
      <c r="AH43" s="186">
        <v>36006.611842662489</v>
      </c>
      <c r="AI43" s="186">
        <v>18323.819855063539</v>
      </c>
      <c r="AJ43" s="186">
        <v>-26380.217264216895</v>
      </c>
      <c r="AK43" s="186">
        <v>18627.65660878679</v>
      </c>
      <c r="AL43" s="186">
        <v>-44496.973232515375</v>
      </c>
      <c r="AM43" s="186">
        <v>29648.29913713393</v>
      </c>
      <c r="AN43" s="186">
        <v>11880.125459212533</v>
      </c>
      <c r="AO43" s="186">
        <v>42109.4784737468</v>
      </c>
      <c r="AP43" s="186">
        <v>39371.121535029946</v>
      </c>
    </row>
    <row r="44" spans="1:42" hidden="1" outlineLevel="1" x14ac:dyDescent="0.25">
      <c r="B44" s="186">
        <v>-5576.7460327772442</v>
      </c>
      <c r="C44" s="186">
        <v>-3979.5118635639587</v>
      </c>
      <c r="D44" s="245">
        <v>25837.845624371821</v>
      </c>
      <c r="E44" s="270">
        <v>19328.267772981279</v>
      </c>
      <c r="F44" s="259">
        <v>-91062.905325477492</v>
      </c>
      <c r="G44" s="193">
        <f t="shared" si="17"/>
        <v>0.2857142857142857</v>
      </c>
      <c r="H44" s="1">
        <v>20160711</v>
      </c>
      <c r="I44" s="254">
        <v>0.620253164556962</v>
      </c>
      <c r="J44" s="110"/>
      <c r="K44" s="186">
        <v>110195.77395712283</v>
      </c>
      <c r="L44" s="277">
        <v>91062.905325477492</v>
      </c>
      <c r="M44" s="277">
        <v>-91062.905325477492</v>
      </c>
      <c r="N44" s="277">
        <v>-31994.94867113862</v>
      </c>
      <c r="O44" s="186">
        <v>19328.267772981279</v>
      </c>
      <c r="P44" s="109">
        <v>-19168.361198275477</v>
      </c>
      <c r="Q44" s="109">
        <v>18377.576976710778</v>
      </c>
      <c r="R44" s="253">
        <v>-25837.845624371821</v>
      </c>
      <c r="S44" s="275">
        <v>-3979.5118635639587</v>
      </c>
      <c r="T44" s="275">
        <v>-5576.7460327772442</v>
      </c>
      <c r="U44" s="253">
        <v>-13183.984356237324</v>
      </c>
      <c r="V44" s="253"/>
      <c r="W44" s="253"/>
      <c r="Z44" s="186"/>
      <c r="AD44" s="186">
        <v>8507.8635949626405</v>
      </c>
      <c r="AE44" s="186">
        <v>-20114.823211926087</v>
      </c>
      <c r="AF44" s="186">
        <v>38713.977045090534</v>
      </c>
      <c r="AG44" s="186">
        <v>25206.793231381405</v>
      </c>
      <c r="AH44" s="186">
        <v>32027.09997909853</v>
      </c>
      <c r="AI44" s="186">
        <v>37652.087628044814</v>
      </c>
      <c r="AJ44" s="186">
        <v>-44757.794240927673</v>
      </c>
      <c r="AK44" s="186">
        <v>13050.910576009546</v>
      </c>
      <c r="AL44" s="186">
        <v>46565.932092962117</v>
      </c>
      <c r="AM44" s="186">
        <v>8507.8635949626405</v>
      </c>
      <c r="AN44" s="186">
        <v>-20114.823211926087</v>
      </c>
      <c r="AO44" s="186">
        <v>38129.966610182841</v>
      </c>
      <c r="AP44" s="186">
        <v>33794.375502252704</v>
      </c>
    </row>
    <row r="45" spans="1:42" hidden="1" outlineLevel="1" x14ac:dyDescent="0.25">
      <c r="B45" s="186">
        <v>5856.4383096387674</v>
      </c>
      <c r="C45" s="186">
        <v>5329.3060169929095</v>
      </c>
      <c r="D45" s="270">
        <v>-13901.462138342649</v>
      </c>
      <c r="E45" s="270">
        <v>-13901.462138342649</v>
      </c>
      <c r="F45" s="259">
        <v>4621.0210541478</v>
      </c>
      <c r="G45" s="193">
        <f t="shared" si="17"/>
        <v>0.42857142857142855</v>
      </c>
      <c r="H45" s="1">
        <v>20160712</v>
      </c>
      <c r="I45" s="254">
        <v>0.620253164556962</v>
      </c>
      <c r="J45" s="110">
        <v>847.21193575884763</v>
      </c>
      <c r="K45" s="186">
        <v>66929.74292494898</v>
      </c>
      <c r="L45" s="277">
        <v>-4621.0210541478</v>
      </c>
      <c r="M45" s="277">
        <v>4621.0210541478</v>
      </c>
      <c r="N45" s="277">
        <v>14522.329623946101</v>
      </c>
      <c r="O45" s="186">
        <v>-13901.462138342649</v>
      </c>
      <c r="P45" s="109">
        <v>-7156.4600212881605</v>
      </c>
      <c r="Q45" s="109">
        <v>-24189.450853991977</v>
      </c>
      <c r="R45" s="253">
        <v>13508.250645239907</v>
      </c>
      <c r="S45" s="275">
        <v>5856.4383096387674</v>
      </c>
      <c r="T45" s="275">
        <v>7659.4989797216567</v>
      </c>
      <c r="U45" s="253">
        <v>-2007.897569244423</v>
      </c>
      <c r="V45" s="253"/>
      <c r="W45" s="253"/>
      <c r="Z45" s="186"/>
      <c r="AD45" s="186">
        <v>27766.705563690004</v>
      </c>
      <c r="AE45" s="186">
        <v>-5592.493587979985</v>
      </c>
      <c r="AF45" s="186">
        <v>52222.227690330445</v>
      </c>
      <c r="AG45" s="186">
        <v>23198.895662136983</v>
      </c>
      <c r="AH45" s="186">
        <v>37883.538288737298</v>
      </c>
      <c r="AI45" s="186">
        <v>23750.625489702164</v>
      </c>
      <c r="AJ45" s="186">
        <v>-20568.343386935696</v>
      </c>
      <c r="AK45" s="186">
        <v>20710.409555731203</v>
      </c>
      <c r="AL45" s="186">
        <v>41944.911038814316</v>
      </c>
      <c r="AM45" s="186">
        <v>27766.705563690004</v>
      </c>
      <c r="AN45" s="186">
        <v>-5592.493587979985</v>
      </c>
      <c r="AO45" s="186">
        <v>43459.272627175749</v>
      </c>
      <c r="AP45" s="186">
        <v>39650.813811891472</v>
      </c>
    </row>
    <row r="46" spans="1:42" hidden="1" outlineLevel="1" x14ac:dyDescent="0.25">
      <c r="B46" s="186">
        <v>11784.23231000345</v>
      </c>
      <c r="C46" s="186">
        <v>7872.440316650167</v>
      </c>
      <c r="D46" s="245">
        <v>3913.2836976585113</v>
      </c>
      <c r="E46" s="270">
        <v>-12964.0966783729</v>
      </c>
      <c r="F46" s="260">
        <v>-368.01446793959911</v>
      </c>
      <c r="G46" s="193">
        <f t="shared" si="17"/>
        <v>0.5714285714285714</v>
      </c>
      <c r="H46" s="1">
        <v>20160713</v>
      </c>
      <c r="I46" s="254">
        <v>0.59493670886075944</v>
      </c>
      <c r="J46" s="110">
        <v>1065.5295082255843</v>
      </c>
      <c r="K46" s="186">
        <v>84176.831149821141</v>
      </c>
      <c r="L46" s="277">
        <v>48966.428138419215</v>
      </c>
      <c r="M46" s="277">
        <v>-48966.428138419215</v>
      </c>
      <c r="N46" s="277">
        <v>18554.603085784289</v>
      </c>
      <c r="O46" s="186">
        <v>-12964.0966783729</v>
      </c>
      <c r="P46" s="109">
        <v>-561.75062790309528</v>
      </c>
      <c r="Q46" s="109">
        <v>368.01446793959911</v>
      </c>
      <c r="R46" s="253">
        <v>-3913.2836976585113</v>
      </c>
      <c r="S46" s="275">
        <v>11951.094274303983</v>
      </c>
      <c r="T46" s="275">
        <v>11784.23231000345</v>
      </c>
      <c r="U46" s="253">
        <v>4681.5755873456046</v>
      </c>
      <c r="V46" s="253"/>
      <c r="W46" s="253"/>
      <c r="Z46" s="186"/>
      <c r="AD46" s="186">
        <v>33662.203091152609</v>
      </c>
      <c r="AE46" s="186">
        <v>12962.109497804304</v>
      </c>
      <c r="AF46" s="186">
        <v>48308.943992671935</v>
      </c>
      <c r="AG46" s="186">
        <v>27880.471249482587</v>
      </c>
      <c r="AH46" s="186">
        <v>49834.632563041283</v>
      </c>
      <c r="AI46" s="186">
        <v>10786.528811329264</v>
      </c>
      <c r="AJ46" s="186">
        <v>-20936.357854875296</v>
      </c>
      <c r="AK46" s="186">
        <v>32494.641865734651</v>
      </c>
      <c r="AL46" s="186">
        <v>90911.339177233531</v>
      </c>
      <c r="AM46" s="186">
        <v>33662.203091152609</v>
      </c>
      <c r="AN46" s="186">
        <v>12962.109497804304</v>
      </c>
      <c r="AO46" s="186">
        <v>51331.712943825914</v>
      </c>
      <c r="AP46" s="186">
        <v>51435.04612189492</v>
      </c>
    </row>
    <row r="47" spans="1:42" hidden="1" outlineLevel="1" x14ac:dyDescent="0.25">
      <c r="B47" s="186">
        <v>-6999.300731672236</v>
      </c>
      <c r="C47" s="186">
        <v>3401.2648548870998</v>
      </c>
      <c r="D47" s="270">
        <v>15125.737606686253</v>
      </c>
      <c r="E47" s="270">
        <v>15125.737606686253</v>
      </c>
      <c r="F47" s="258">
        <v>-19147.405658169995</v>
      </c>
      <c r="G47" s="193">
        <f t="shared" si="17"/>
        <v>0.7142857142857143</v>
      </c>
      <c r="H47" s="1">
        <v>20160714</v>
      </c>
      <c r="I47" s="254">
        <v>0.24050632911392406</v>
      </c>
      <c r="J47" s="140">
        <v>818.07555333865014</v>
      </c>
      <c r="K47" s="186">
        <v>64627.968713753369</v>
      </c>
      <c r="L47" s="277">
        <v>-19147.405658169995</v>
      </c>
      <c r="M47" s="277">
        <v>19147.405658169995</v>
      </c>
      <c r="N47" s="277">
        <v>3636.2316615537434</v>
      </c>
      <c r="O47" s="186">
        <v>15125.737606686253</v>
      </c>
      <c r="P47" s="109">
        <v>5649.8074079456201</v>
      </c>
      <c r="Q47" s="109">
        <v>11159.270138384771</v>
      </c>
      <c r="R47" s="253">
        <v>-20592.772293533857</v>
      </c>
      <c r="S47" s="275">
        <v>-6999.300731672236</v>
      </c>
      <c r="T47" s="275">
        <v>4853.0300117295956</v>
      </c>
      <c r="U47" s="253">
        <v>3963.659330179968</v>
      </c>
      <c r="V47" s="253"/>
      <c r="W47" s="253"/>
      <c r="Z47" s="186"/>
      <c r="AD47" s="186">
        <v>18346.128355268815</v>
      </c>
      <c r="AE47" s="186">
        <v>16598.341159358046</v>
      </c>
      <c r="AF47" s="186">
        <v>27716.171699138078</v>
      </c>
      <c r="AG47" s="186">
        <v>31844.130579662557</v>
      </c>
      <c r="AH47" s="186">
        <v>42835.331831369047</v>
      </c>
      <c r="AI47" s="186">
        <v>25912.266418015519</v>
      </c>
      <c r="AJ47" s="186">
        <v>-32095.627993260066</v>
      </c>
      <c r="AK47" s="186">
        <v>37347.67187746425</v>
      </c>
      <c r="AL47" s="186">
        <v>71763.933519063532</v>
      </c>
      <c r="AM47" s="186">
        <v>18346.128355268815</v>
      </c>
      <c r="AN47" s="186">
        <v>16598.341159358046</v>
      </c>
      <c r="AO47" s="186">
        <v>54732.977798713015</v>
      </c>
      <c r="AP47" s="186">
        <v>44435.745390222684</v>
      </c>
    </row>
    <row r="48" spans="1:42" hidden="1" outlineLevel="1" x14ac:dyDescent="0.25">
      <c r="B48" s="186">
        <v>8124.1939215916473</v>
      </c>
      <c r="C48" s="186">
        <v>4595.1203763418453</v>
      </c>
      <c r="D48" s="259">
        <v>-10095.839518512632</v>
      </c>
      <c r="E48" s="270">
        <v>-2042.5722875224292</v>
      </c>
      <c r="F48" s="245">
        <v>-10095.839518512632</v>
      </c>
      <c r="G48" s="193">
        <f t="shared" si="17"/>
        <v>0.42857142857142855</v>
      </c>
      <c r="H48">
        <v>20160715</v>
      </c>
      <c r="I48" s="254">
        <v>0.68354430379746833</v>
      </c>
      <c r="J48" s="140">
        <v>610.53853780878376</v>
      </c>
      <c r="K48" s="186">
        <v>48232.544486893916</v>
      </c>
      <c r="L48" s="277">
        <v>10095.839518512632</v>
      </c>
      <c r="M48" s="277">
        <v>-10095.839518512632</v>
      </c>
      <c r="N48" s="277">
        <v>22643.554566786184</v>
      </c>
      <c r="O48" s="186">
        <v>-2042.5722875224292</v>
      </c>
      <c r="P48" s="109">
        <v>-4482.4360873779924</v>
      </c>
      <c r="Q48" s="109">
        <v>-2011.2422552255166</v>
      </c>
      <c r="R48" s="253">
        <v>-1683.7234196409127</v>
      </c>
      <c r="S48" s="275">
        <v>4595.1203763418453</v>
      </c>
      <c r="T48" s="275">
        <v>8124.1939215916473</v>
      </c>
      <c r="U48" s="253">
        <v>6554.0973251605637</v>
      </c>
      <c r="V48" s="253"/>
      <c r="W48" s="253"/>
      <c r="Z48" s="186"/>
      <c r="AD48" s="186">
        <v>29401.718393601848</v>
      </c>
      <c r="AE48" s="186">
        <v>39241.895726144227</v>
      </c>
      <c r="AF48" s="186">
        <v>26032.448279497166</v>
      </c>
      <c r="AG48" s="186">
        <v>38398.227904823121</v>
      </c>
      <c r="AH48" s="186">
        <v>47430.452207710892</v>
      </c>
      <c r="AI48" s="186">
        <v>23869.694130493088</v>
      </c>
      <c r="AJ48" s="186">
        <v>-30084.385738034551</v>
      </c>
      <c r="AK48" s="186">
        <v>45471.8657990559</v>
      </c>
      <c r="AL48" s="186">
        <v>81859.77303757616</v>
      </c>
      <c r="AM48" s="186">
        <v>29401.718393601848</v>
      </c>
      <c r="AN48" s="186">
        <v>39241.895726144227</v>
      </c>
      <c r="AO48" s="186">
        <v>59328.09817505486</v>
      </c>
      <c r="AP48" s="186">
        <v>52559.939311814334</v>
      </c>
    </row>
    <row r="49" spans="2:42" hidden="1" outlineLevel="1" x14ac:dyDescent="0.25">
      <c r="B49" s="186">
        <v>25870.614255029031</v>
      </c>
      <c r="C49" s="186">
        <v>-9036.2619290928669</v>
      </c>
      <c r="D49" s="269">
        <v>-27865.22856497547</v>
      </c>
      <c r="E49" s="263">
        <v>-10859.975037241193</v>
      </c>
      <c r="F49" s="271">
        <v>27865.22856497547</v>
      </c>
      <c r="G49" s="193">
        <f t="shared" si="17"/>
        <v>0.8571428571428571</v>
      </c>
      <c r="H49">
        <v>20160718</v>
      </c>
      <c r="I49" s="254">
        <v>0.31645569620253167</v>
      </c>
      <c r="J49" s="140">
        <v>877.07607192292119</v>
      </c>
      <c r="K49" s="186">
        <v>69289.009681910771</v>
      </c>
      <c r="L49" s="277">
        <v>-52834.25008472809</v>
      </c>
      <c r="M49" s="277">
        <v>52834.25008472809</v>
      </c>
      <c r="N49" s="277">
        <v>27865.22856497547</v>
      </c>
      <c r="O49" s="186">
        <v>996.36581408768325</v>
      </c>
      <c r="P49" s="109">
        <v>13072.370235922479</v>
      </c>
      <c r="Q49" s="109">
        <v>9516.0972566272394</v>
      </c>
      <c r="R49" s="253">
        <v>28561.663908771297</v>
      </c>
      <c r="S49" s="275">
        <v>-9036.2619290928669</v>
      </c>
      <c r="T49" s="275">
        <v>25870.614255029031</v>
      </c>
      <c r="U49" s="253">
        <v>9945.1910796509965</v>
      </c>
      <c r="V49" s="253"/>
      <c r="W49" s="253"/>
      <c r="Z49" s="186"/>
      <c r="AD49" s="186">
        <v>52647.963300865529</v>
      </c>
      <c r="AE49" s="186">
        <v>67107.12429111969</v>
      </c>
      <c r="AF49" s="186">
        <v>54594.112188268467</v>
      </c>
      <c r="AG49" s="186">
        <v>48343.418984474119</v>
      </c>
      <c r="AH49" s="186">
        <v>38394.190278618029</v>
      </c>
      <c r="AI49" s="186">
        <v>24866.059944580771</v>
      </c>
      <c r="AJ49" s="186">
        <v>-39600.48299466179</v>
      </c>
      <c r="AK49" s="186">
        <v>71342.480054084939</v>
      </c>
      <c r="AL49" s="186">
        <v>29025.52295284807</v>
      </c>
      <c r="AM49" s="186">
        <v>52647.963300865529</v>
      </c>
      <c r="AN49" s="186">
        <v>67107.12429111969</v>
      </c>
      <c r="AO49" s="186">
        <v>50291.836245961997</v>
      </c>
      <c r="AP49" s="186">
        <v>78430.553566843359</v>
      </c>
    </row>
    <row r="50" spans="2:42" hidden="1" outlineLevel="1" x14ac:dyDescent="0.25">
      <c r="B50" s="186">
        <v>-5659.182992791094</v>
      </c>
      <c r="C50" s="186">
        <v>23904.608005441409</v>
      </c>
      <c r="D50" s="245">
        <v>17399.677097477994</v>
      </c>
      <c r="E50" s="263">
        <v>28615.998130078759</v>
      </c>
      <c r="F50" s="259">
        <v>-21887.488196094077</v>
      </c>
      <c r="G50" s="193">
        <f t="shared" si="17"/>
        <v>0.42857142857142855</v>
      </c>
      <c r="H50">
        <v>20160719</v>
      </c>
      <c r="I50" s="254">
        <v>0.46835443037974683</v>
      </c>
      <c r="J50" s="140">
        <v>831.30918961914892</v>
      </c>
      <c r="K50" s="186">
        <v>65673.425979912761</v>
      </c>
      <c r="L50" s="277">
        <v>21887.488196094077</v>
      </c>
      <c r="M50" s="277">
        <v>-21887.488196094077</v>
      </c>
      <c r="N50" s="277">
        <v>54.742175558399822</v>
      </c>
      <c r="O50" s="186">
        <v>2238.3409662310355</v>
      </c>
      <c r="P50" s="109">
        <v>-18677.16999493101</v>
      </c>
      <c r="Q50" s="109">
        <v>-37568.479308030808</v>
      </c>
      <c r="R50" s="253">
        <v>-8342.9356224193198</v>
      </c>
      <c r="S50" s="275">
        <v>23904.608005441409</v>
      </c>
      <c r="T50" s="275">
        <v>-5659.182992791094</v>
      </c>
      <c r="U50" s="253">
        <v>17399.677097477994</v>
      </c>
      <c r="V50" s="253"/>
      <c r="W50" s="253"/>
      <c r="Z50" s="186"/>
      <c r="AD50" s="186">
        <v>58391.751165652393</v>
      </c>
      <c r="AE50" s="186">
        <v>67161.866466678082</v>
      </c>
      <c r="AF50" s="186">
        <v>46251.176565849149</v>
      </c>
      <c r="AG50" s="186">
        <v>65743.096081952113</v>
      </c>
      <c r="AH50" s="186">
        <v>62298.798284059434</v>
      </c>
      <c r="AI50" s="186">
        <v>27104.400910811808</v>
      </c>
      <c r="AJ50" s="186">
        <v>-2032.003686630982</v>
      </c>
      <c r="AK50" s="186">
        <v>65683.297061293852</v>
      </c>
      <c r="AL50" s="186">
        <v>50913.011148942147</v>
      </c>
      <c r="AM50" s="186">
        <v>58391.751165652393</v>
      </c>
      <c r="AN50" s="186">
        <v>67161.866466678082</v>
      </c>
      <c r="AO50" s="186">
        <v>74196.444251403402</v>
      </c>
      <c r="AP50" s="186">
        <v>72771.370574052271</v>
      </c>
    </row>
    <row r="51" spans="2:42" hidden="1" outlineLevel="1" x14ac:dyDescent="0.25">
      <c r="B51" s="186">
        <v>3679.2042582415411</v>
      </c>
      <c r="C51" s="186">
        <v>11078.169005024956</v>
      </c>
      <c r="D51" s="258">
        <v>-23653.113789079569</v>
      </c>
      <c r="E51" s="263">
        <v>1417.1988776261801</v>
      </c>
      <c r="F51" s="260">
        <v>3748.4572192028181</v>
      </c>
      <c r="G51" s="193">
        <f t="shared" si="17"/>
        <v>0.7142857142857143</v>
      </c>
      <c r="H51">
        <v>20160720</v>
      </c>
      <c r="I51" s="254">
        <v>0.49367088607594939</v>
      </c>
      <c r="J51" s="140">
        <v>786.18196457626448</v>
      </c>
      <c r="K51" s="186">
        <v>62108.375201524883</v>
      </c>
      <c r="L51" s="277">
        <v>-23653.113789079569</v>
      </c>
      <c r="M51" s="277">
        <v>23653.113789079569</v>
      </c>
      <c r="N51" s="277">
        <v>12000.078997483492</v>
      </c>
      <c r="O51" s="186">
        <v>11077.069514970593</v>
      </c>
      <c r="P51" s="109">
        <v>-21487.444902381212</v>
      </c>
      <c r="Q51" s="109">
        <v>-3748.4572192028181</v>
      </c>
      <c r="R51" s="253">
        <v>8653.2922647307751</v>
      </c>
      <c r="S51" s="275">
        <v>3679.2042582415411</v>
      </c>
      <c r="T51" s="275">
        <v>11078.169005024956</v>
      </c>
      <c r="U51" s="253">
        <v>23825.19803708739</v>
      </c>
      <c r="V51" s="253"/>
      <c r="W51" s="253"/>
      <c r="AD51" s="186">
        <v>81882.814235003229</v>
      </c>
      <c r="AE51" s="186">
        <v>79161.945464161574</v>
      </c>
      <c r="AF51" s="186">
        <v>54904.468830579921</v>
      </c>
      <c r="AG51" s="186">
        <v>89568.294119039507</v>
      </c>
      <c r="AH51" s="186">
        <v>65978.002542300979</v>
      </c>
      <c r="AI51" s="186">
        <v>38181.470425782405</v>
      </c>
      <c r="AJ51" s="186">
        <v>1716.4535325718361</v>
      </c>
      <c r="AK51" s="186">
        <v>76761.466066318811</v>
      </c>
      <c r="AL51" s="186">
        <v>27259.897359862578</v>
      </c>
      <c r="AM51" s="186">
        <v>81882.814235003229</v>
      </c>
      <c r="AN51" s="186">
        <v>79161.945464161574</v>
      </c>
      <c r="AO51" s="186">
        <v>85274.613256428362</v>
      </c>
      <c r="AP51" s="186">
        <v>76450.574832293816</v>
      </c>
    </row>
    <row r="52" spans="2:42" hidden="1" outlineLevel="1" x14ac:dyDescent="0.25">
      <c r="B52" s="186">
        <v>17736.279304577973</v>
      </c>
      <c r="C52" s="186">
        <v>16947.326660274812</v>
      </c>
      <c r="D52" s="258">
        <v>-3171.0176449690475</v>
      </c>
      <c r="E52" s="263">
        <v>9691.2409290231735</v>
      </c>
      <c r="F52" s="245">
        <v>813.77516318491871</v>
      </c>
      <c r="G52" s="193">
        <f t="shared" si="17"/>
        <v>0.7142857142857143</v>
      </c>
      <c r="H52">
        <v>20160721</v>
      </c>
      <c r="I52" s="254">
        <v>0.48101265822784811</v>
      </c>
      <c r="J52" s="140">
        <v>893.080677857654</v>
      </c>
      <c r="K52" s="186">
        <v>70553.373550754681</v>
      </c>
      <c r="L52" s="277">
        <v>-3171.0176449690475</v>
      </c>
      <c r="M52" s="277">
        <v>3171.0176449690475</v>
      </c>
      <c r="N52" s="277">
        <v>23229.173460803147</v>
      </c>
      <c r="O52" s="186">
        <v>-27305.315303959491</v>
      </c>
      <c r="P52" s="109">
        <v>18814.01512393773</v>
      </c>
      <c r="Q52" s="109">
        <v>1485.9849288201754</v>
      </c>
      <c r="R52" s="253">
        <v>-9511.4341663701089</v>
      </c>
      <c r="S52" s="275">
        <v>16947.326660274812</v>
      </c>
      <c r="T52" s="275">
        <v>21180.119603065985</v>
      </c>
      <c r="U52" s="253">
        <v>813.77516318491871</v>
      </c>
      <c r="V52" s="253"/>
      <c r="W52" s="253"/>
      <c r="AD52" s="186">
        <v>93944.14309814341</v>
      </c>
      <c r="AE52" s="186">
        <v>102391.11892496471</v>
      </c>
      <c r="AF52" s="186">
        <v>45393.034664209816</v>
      </c>
      <c r="AG52" s="186">
        <v>90382.069282224431</v>
      </c>
      <c r="AH52" s="186">
        <v>82925.329202575784</v>
      </c>
      <c r="AI52" s="186">
        <v>10876.155121822914</v>
      </c>
      <c r="AJ52" s="186">
        <v>230.46860375166079</v>
      </c>
      <c r="AK52" s="186">
        <v>97941.585669384804</v>
      </c>
      <c r="AL52" s="186">
        <v>24088.87971489353</v>
      </c>
      <c r="AM52" s="186">
        <v>93944.14309814341</v>
      </c>
      <c r="AN52" s="186">
        <v>102391.11892496471</v>
      </c>
      <c r="AO52" s="186">
        <v>102221.93991670318</v>
      </c>
      <c r="AP52" s="186">
        <v>94186.854136871785</v>
      </c>
    </row>
    <row r="53" spans="2:42" hidden="1" outlineLevel="1" x14ac:dyDescent="0.25">
      <c r="B53" s="186">
        <v>-17511.924157221281</v>
      </c>
      <c r="C53" s="186">
        <v>7776.0164465475209</v>
      </c>
      <c r="D53" s="243">
        <v>7236.5701700098762</v>
      </c>
      <c r="E53" s="245">
        <v>-5970.9284107493331</v>
      </c>
      <c r="F53" s="271">
        <v>-19904.972510908789</v>
      </c>
      <c r="G53" s="193">
        <f t="shared" si="17"/>
        <v>0.42857142857142855</v>
      </c>
      <c r="H53">
        <v>20160722</v>
      </c>
      <c r="I53" s="254">
        <v>0.39240506329113922</v>
      </c>
      <c r="J53" s="140">
        <v>813.55204409452961</v>
      </c>
      <c r="K53" s="186">
        <v>64270.611483467859</v>
      </c>
      <c r="L53" s="277">
        <v>-9815.7224672746088</v>
      </c>
      <c r="M53" s="277">
        <v>9815.7224672746088</v>
      </c>
      <c r="N53" s="277">
        <v>-18876.04453749055</v>
      </c>
      <c r="O53" s="186">
        <v>2149.7849097689696</v>
      </c>
      <c r="P53" s="109">
        <v>-1814.9884009308023</v>
      </c>
      <c r="Q53" s="109">
        <v>-14502.315688250852</v>
      </c>
      <c r="R53" s="253">
        <v>6599.9039374204112</v>
      </c>
      <c r="S53" s="275">
        <v>7776.0164465475209</v>
      </c>
      <c r="T53" s="275">
        <v>-17511.924157221281</v>
      </c>
      <c r="U53" s="253">
        <v>-5089.8664543281775</v>
      </c>
      <c r="V53" s="253"/>
      <c r="W53" s="253"/>
      <c r="AD53" s="186">
        <v>98897.649727313925</v>
      </c>
      <c r="AE53" s="186">
        <v>83515.07438747416</v>
      </c>
      <c r="AF53" s="186">
        <v>51992.938601630231</v>
      </c>
      <c r="AG53" s="186">
        <v>85292.202827896253</v>
      </c>
      <c r="AH53" s="186">
        <v>90701.345649123308</v>
      </c>
      <c r="AI53" s="186">
        <v>13025.940031591883</v>
      </c>
      <c r="AJ53" s="186">
        <v>14732.784292002512</v>
      </c>
      <c r="AK53" s="186">
        <v>80429.661512163526</v>
      </c>
      <c r="AL53" s="186">
        <v>14273.157247618921</v>
      </c>
      <c r="AM53" s="186">
        <v>98897.649727313925</v>
      </c>
      <c r="AN53" s="186">
        <v>83515.07438747416</v>
      </c>
      <c r="AO53" s="186">
        <v>109997.95636325071</v>
      </c>
      <c r="AP53" s="186">
        <v>76674.929979650507</v>
      </c>
    </row>
    <row r="54" spans="2:42" hidden="1" outlineLevel="1" x14ac:dyDescent="0.25">
      <c r="B54" s="186">
        <v>4238.4596797706045</v>
      </c>
      <c r="C54" s="186">
        <v>825.81437601160314</v>
      </c>
      <c r="D54" s="272">
        <v>6450.4162597172535</v>
      </c>
      <c r="E54" s="245">
        <v>362.74773745941366</v>
      </c>
      <c r="F54" s="263">
        <v>-10997.609561125573</v>
      </c>
      <c r="G54" s="193">
        <f t="shared" si="17"/>
        <v>0.8571428571428571</v>
      </c>
      <c r="H54">
        <v>20160725</v>
      </c>
      <c r="I54" s="254">
        <v>0.59493670886075944</v>
      </c>
      <c r="J54" s="140">
        <v>788.30896719657517</v>
      </c>
      <c r="K54" s="186">
        <v>62276.408408529416</v>
      </c>
      <c r="L54" s="277">
        <v>4259.9368119499441</v>
      </c>
      <c r="M54" s="277">
        <v>-4259.9368119499441</v>
      </c>
      <c r="N54" s="277">
        <v>6450.4162597172535</v>
      </c>
      <c r="O54" s="186">
        <v>-14024.084962786259</v>
      </c>
      <c r="P54" s="109">
        <v>5268.5280337974209</v>
      </c>
      <c r="Q54" s="109">
        <v>2207.4468490490322</v>
      </c>
      <c r="R54" s="253">
        <v>11267.320460154691</v>
      </c>
      <c r="S54" s="275">
        <v>4238.4596797706045</v>
      </c>
      <c r="T54" s="275">
        <v>825.81437601160314</v>
      </c>
      <c r="U54" s="253">
        <v>362.74773745941366</v>
      </c>
      <c r="V54" s="253"/>
      <c r="W54" s="253"/>
      <c r="AD54" s="186">
        <v>99774.396577026462</v>
      </c>
      <c r="AE54" s="186">
        <v>89965.490647191415</v>
      </c>
      <c r="AF54" s="186">
        <v>63260.25906178492</v>
      </c>
      <c r="AG54" s="186">
        <v>85654.95056535567</v>
      </c>
      <c r="AH54" s="186">
        <v>94939.805328893912</v>
      </c>
      <c r="AI54" s="186">
        <v>-998.14493119437611</v>
      </c>
      <c r="AJ54" s="186">
        <v>12525.33744295348</v>
      </c>
      <c r="AK54" s="186">
        <v>81255.475888175133</v>
      </c>
      <c r="AL54" s="186">
        <v>18533.094059568866</v>
      </c>
      <c r="AM54" s="186">
        <v>99774.396577026462</v>
      </c>
      <c r="AN54" s="186">
        <v>89965.490647191415</v>
      </c>
      <c r="AO54" s="186">
        <v>110823.77073926231</v>
      </c>
      <c r="AP54" s="186">
        <v>80913.389659421111</v>
      </c>
    </row>
    <row r="55" spans="2:42" hidden="1" outlineLevel="1" x14ac:dyDescent="0.25">
      <c r="B55" s="186">
        <v>8186.1762741768816</v>
      </c>
      <c r="C55" s="186">
        <v>7758.8592741668745</v>
      </c>
      <c r="D55" s="245">
        <v>-4960.4087258284599</v>
      </c>
      <c r="E55" s="245">
        <v>-4960.4087258284599</v>
      </c>
      <c r="F55" s="269">
        <v>-4960.4087258284599</v>
      </c>
      <c r="G55" s="193">
        <f t="shared" si="17"/>
        <v>0.5714285714285714</v>
      </c>
      <c r="H55">
        <v>20160726</v>
      </c>
      <c r="I55" s="254">
        <v>0.58227848101265822</v>
      </c>
      <c r="J55" s="140">
        <v>1043.3391775285615</v>
      </c>
      <c r="K55" s="186">
        <v>82423.795024756371</v>
      </c>
      <c r="L55" s="277">
        <v>-21058.389074418927</v>
      </c>
      <c r="M55" s="277">
        <v>21058.389074418927</v>
      </c>
      <c r="N55" s="277">
        <v>-17587.910848772284</v>
      </c>
      <c r="O55" s="186">
        <v>12429.859276305213</v>
      </c>
      <c r="P55" s="109">
        <v>-5948.1588250151744</v>
      </c>
      <c r="Q55" s="109">
        <v>6784.0599771033849</v>
      </c>
      <c r="R55" s="253">
        <v>8284.1530765648768</v>
      </c>
      <c r="S55" s="275">
        <v>8186.1762741768816</v>
      </c>
      <c r="T55" s="275">
        <v>-2985.514825032421</v>
      </c>
      <c r="U55" s="253">
        <v>-4960.4087258284599</v>
      </c>
      <c r="V55" s="253"/>
      <c r="W55" s="253"/>
      <c r="AD55" s="186">
        <v>99133.053629849368</v>
      </c>
      <c r="AE55" s="186">
        <v>72377.57979841913</v>
      </c>
      <c r="AF55" s="186">
        <v>71544.412138349799</v>
      </c>
      <c r="AG55" s="186">
        <v>80694.541839527214</v>
      </c>
      <c r="AH55" s="186">
        <v>103125.98160307079</v>
      </c>
      <c r="AI55" s="186">
        <v>11431.714345110837</v>
      </c>
      <c r="AJ55" s="186">
        <v>5741.2774658500948</v>
      </c>
      <c r="AK55" s="186">
        <v>78269.961063142706</v>
      </c>
      <c r="AL55" s="186">
        <v>-2525.2950148500604</v>
      </c>
      <c r="AM55" s="186">
        <v>2525.2950148500604</v>
      </c>
      <c r="AN55" s="186">
        <v>104334.42512986326</v>
      </c>
      <c r="AO55" s="186">
        <v>118582.63001342918</v>
      </c>
      <c r="AP55" s="186">
        <v>89099.565933597987</v>
      </c>
    </row>
    <row r="56" spans="2:42" hidden="1" outlineLevel="1" x14ac:dyDescent="0.25">
      <c r="B56" s="186">
        <v>22780.124418447202</v>
      </c>
      <c r="C56" s="186">
        <v>10375.604757195611</v>
      </c>
      <c r="D56" s="243">
        <v>22632.414694083294</v>
      </c>
      <c r="E56" s="245">
        <v>11469.366594402871</v>
      </c>
      <c r="F56" s="271">
        <v>-2749.8546821161158</v>
      </c>
      <c r="G56" s="193">
        <f t="shared" si="17"/>
        <v>0.8571428571428571</v>
      </c>
      <c r="H56">
        <v>20160727</v>
      </c>
      <c r="I56" s="254">
        <v>0.379746835443038</v>
      </c>
      <c r="J56" s="140">
        <v>995.83363188176395</v>
      </c>
      <c r="K56" s="186">
        <v>78670.856918659367</v>
      </c>
      <c r="L56" s="277">
        <v>-29377.004690599038</v>
      </c>
      <c r="M56" s="277">
        <v>29377.004690599038</v>
      </c>
      <c r="N56" s="277">
        <v>-2705.8625321769123</v>
      </c>
      <c r="O56" s="186">
        <v>9936.1565360368113</v>
      </c>
      <c r="P56" s="109">
        <v>8549.7171894163148</v>
      </c>
      <c r="Q56" s="109">
        <v>5439.7682925088375</v>
      </c>
      <c r="R56" s="253">
        <v>-9570.1484904835961</v>
      </c>
      <c r="S56" s="275">
        <v>22780.124418447202</v>
      </c>
      <c r="T56" s="275">
        <v>10375.604757195611</v>
      </c>
      <c r="U56" s="253">
        <v>11033.810048707481</v>
      </c>
      <c r="V56" s="253"/>
      <c r="W56" s="253"/>
      <c r="AD56" s="186">
        <v>85368.445947299479</v>
      </c>
      <c r="AE56" s="186">
        <v>69671.717266242224</v>
      </c>
      <c r="AF56" s="186">
        <v>61974.263647866203</v>
      </c>
      <c r="AG56" s="186">
        <v>91728.351888234698</v>
      </c>
      <c r="AH56" s="186">
        <v>125906.10602151799</v>
      </c>
      <c r="AI56" s="186">
        <v>21367.870881147646</v>
      </c>
      <c r="AJ56" s="186">
        <v>301.50917334125734</v>
      </c>
      <c r="AK56" s="186">
        <v>88645.565820338321</v>
      </c>
      <c r="AL56" s="186">
        <v>-31902.299705449099</v>
      </c>
      <c r="AM56" s="186">
        <v>31902.299705449099</v>
      </c>
      <c r="AN56" s="186">
        <v>112153.97977607521</v>
      </c>
      <c r="AO56" s="186">
        <v>128958.2347706248</v>
      </c>
      <c r="AP56" s="186">
        <v>111879.69035204519</v>
      </c>
    </row>
    <row r="57" spans="2:42" hidden="1" outlineLevel="1" x14ac:dyDescent="0.25">
      <c r="B57" s="186">
        <v>12942.560087781232</v>
      </c>
      <c r="C57" s="186">
        <v>-8378.5739034178896</v>
      </c>
      <c r="D57" s="243">
        <v>12942.560087781232</v>
      </c>
      <c r="E57" s="245">
        <v>-10237.656654101831</v>
      </c>
      <c r="F57" s="269">
        <v>-19316.173389880081</v>
      </c>
      <c r="G57" s="193">
        <f t="shared" si="17"/>
        <v>0.8571428571428571</v>
      </c>
      <c r="H57">
        <v>20160728</v>
      </c>
      <c r="I57" s="254">
        <v>0.73417721518987344</v>
      </c>
      <c r="J57" s="140">
        <v>1493.6502949293017</v>
      </c>
      <c r="K57" s="186">
        <v>117998.37329941482</v>
      </c>
      <c r="L57" s="277">
        <v>23017.129583676306</v>
      </c>
      <c r="M57" s="277">
        <v>-23017.129583676306</v>
      </c>
      <c r="N57" s="277">
        <v>35480.799595528842</v>
      </c>
      <c r="O57" s="186">
        <v>27497.028316015861</v>
      </c>
      <c r="P57" s="109">
        <v>21415.648214948673</v>
      </c>
      <c r="Q57" s="109">
        <v>31015.932612803063</v>
      </c>
      <c r="R57" s="253">
        <v>8991.6609664242642</v>
      </c>
      <c r="S57" s="275">
        <v>12942.560087781232</v>
      </c>
      <c r="T57" s="275">
        <v>5429.3329380447185</v>
      </c>
      <c r="U57" s="253">
        <v>-10237.656654101831</v>
      </c>
      <c r="V57" s="253"/>
      <c r="W57" s="253"/>
      <c r="AD57" s="186">
        <v>66052.272557419405</v>
      </c>
      <c r="AE57" s="186">
        <v>105152.51686177106</v>
      </c>
      <c r="AF57" s="186">
        <v>70965.924614290474</v>
      </c>
      <c r="AG57" s="186">
        <v>81490.695234132872</v>
      </c>
      <c r="AH57" s="186">
        <v>138848.66610929923</v>
      </c>
      <c r="AI57" s="186">
        <v>48864.899197163511</v>
      </c>
      <c r="AJ57" s="186">
        <v>-30714.423439461803</v>
      </c>
      <c r="AK57" s="186">
        <v>94074.898758383046</v>
      </c>
      <c r="AL57" s="186">
        <v>-8885.1701217727932</v>
      </c>
      <c r="AM57" s="186">
        <v>8885.1701217727932</v>
      </c>
      <c r="AN57" s="186">
        <v>103775.40587265733</v>
      </c>
      <c r="AO57" s="186">
        <v>120579.66086720691</v>
      </c>
      <c r="AP57" s="186">
        <v>124822.25043982643</v>
      </c>
    </row>
    <row r="58" spans="2:42" collapsed="1" x14ac:dyDescent="0.25">
      <c r="B58" s="186">
        <f>IF(T57=MAX(T57,W57,S57),T58,IF(W57=MAX(T57,W57,S57),W58,S58))</f>
        <v>-18024.877048876358</v>
      </c>
      <c r="C58" s="186">
        <f>IF(W57=MIN(W57,T57,S57),W58,IF(T57=MIN(W57,T57,S57),T58,S58))</f>
        <v>49564.800678553955</v>
      </c>
      <c r="D58" s="273">
        <v>30624.76</v>
      </c>
      <c r="E58" s="245">
        <v>21943.690810783566</v>
      </c>
      <c r="F58" s="273">
        <v>30624.76</v>
      </c>
      <c r="G58" s="193">
        <f t="shared" si="17"/>
        <v>0.5</v>
      </c>
      <c r="H58">
        <f>'0801'!A1</f>
        <v>20160801</v>
      </c>
      <c r="I58" s="254">
        <f>'0801'!G10</f>
        <v>0.36708860759493672</v>
      </c>
      <c r="J58" s="140">
        <f>'0801'!I10</f>
        <v>1504.4436423393138</v>
      </c>
      <c r="K58" s="186">
        <f>'0801'!Y13</f>
        <v>108319.94224843063</v>
      </c>
      <c r="L58" s="253">
        <f>'0801'!Z13</f>
        <v>-11060.145663851221</v>
      </c>
      <c r="M58" s="253">
        <f>'0801'!AA13</f>
        <v>11060.145663851221</v>
      </c>
      <c r="N58" s="253">
        <f>'0801'!AB13</f>
        <v>71968.404364849266</v>
      </c>
      <c r="O58" s="186">
        <f>'0801'!AC13</f>
        <v>-8243.6647210266565</v>
      </c>
      <c r="P58" s="186">
        <f>'0801'!AD13</f>
        <v>-3020.9573606422487</v>
      </c>
      <c r="Q58" s="186">
        <f>'0801'!AE13</f>
        <v>10590.746229118431</v>
      </c>
      <c r="R58" s="186">
        <f>'0801'!AF13</f>
        <v>-38222.925481672275</v>
      </c>
      <c r="S58" s="186">
        <f>'0801'!AG13</f>
        <v>-18024.877048876358</v>
      </c>
      <c r="T58" s="275">
        <f>'0801'!AH13</f>
        <v>49564.800678553955</v>
      </c>
      <c r="U58" s="275">
        <f>'0801'!AI13</f>
        <v>21943.690810783566</v>
      </c>
      <c r="V58" s="253">
        <f>'0801'!AJ13</f>
        <v>17412.232313497174</v>
      </c>
      <c r="W58" s="275">
        <f>'0801'!AK13</f>
        <v>45111.549650460445</v>
      </c>
      <c r="X58" s="253">
        <f>'0801'!AL13</f>
        <v>-4378.7266374189112</v>
      </c>
      <c r="Y58" s="253"/>
      <c r="Z58">
        <f>H58</f>
        <v>20160801</v>
      </c>
      <c r="AA58" s="186">
        <f>SUM(D$58:D58)</f>
        <v>30624.76</v>
      </c>
      <c r="AB58" s="186">
        <f>SUM(E$58:E58)</f>
        <v>21943.690810783566</v>
      </c>
      <c r="AC58" s="186">
        <f>SUM(F$58:F58)</f>
        <v>30624.76</v>
      </c>
      <c r="AD58" s="186">
        <f>SUM(L$58:L58)</f>
        <v>-11060.145663851221</v>
      </c>
      <c r="AE58" s="186">
        <f>SUM(M$58:M58)</f>
        <v>11060.145663851221</v>
      </c>
      <c r="AF58" s="186">
        <f>SUM(N$58:N58)</f>
        <v>71968.404364849266</v>
      </c>
      <c r="AG58" s="186">
        <f>SUM(O$58:O58)</f>
        <v>-8243.6647210266565</v>
      </c>
      <c r="AH58" s="186">
        <f>SUM(P$58:P58)</f>
        <v>-3020.9573606422487</v>
      </c>
      <c r="AI58" s="186">
        <f>SUM(Q$58:Q58)</f>
        <v>10590.746229118431</v>
      </c>
      <c r="AJ58" s="186">
        <f>SUM(R$58:R58)</f>
        <v>-38222.925481672275</v>
      </c>
      <c r="AK58" s="186">
        <f>SUM(S$58:S58)</f>
        <v>-18024.877048876358</v>
      </c>
      <c r="AL58" s="186">
        <f>SUM(T$58:T58)</f>
        <v>49564.800678553955</v>
      </c>
      <c r="AM58" s="186">
        <f>SUM(U$58:U58)</f>
        <v>21943.690810783566</v>
      </c>
      <c r="AN58" s="186">
        <f>SUM(V$58:V58)</f>
        <v>17412.232313497174</v>
      </c>
      <c r="AO58" s="186">
        <f>SUM(W$58:W58)</f>
        <v>45111.549650460445</v>
      </c>
      <c r="AP58" s="186">
        <f>SUM(X$58:X58)</f>
        <v>-4378.7266374189112</v>
      </c>
    </row>
    <row r="59" spans="2:42" x14ac:dyDescent="0.25">
      <c r="B59" s="186">
        <f>IF(T58=MAX(T58,W58,U58),T59,IF(W58=MAX(T58,W58,U58),W59,U59))</f>
        <v>-16312.788618110815</v>
      </c>
      <c r="C59" s="186">
        <f>IF(W58=MIN(W58,T58,U58),W59,IF(T58=MIN(W58,T58,U58),T59,U59))</f>
        <v>-7813.937991710688</v>
      </c>
      <c r="D59" s="260">
        <v>-18105.365010166366</v>
      </c>
      <c r="E59" s="245">
        <v>-7813.937991710688</v>
      </c>
      <c r="F59" s="245">
        <v>-16312.788618110815</v>
      </c>
      <c r="G59" s="193">
        <f t="shared" si="17"/>
        <v>0.6</v>
      </c>
      <c r="H59">
        <f>'0802'!A1</f>
        <v>20160802</v>
      </c>
      <c r="I59" s="254">
        <f>'0802'!G10</f>
        <v>0.379746835443038</v>
      </c>
      <c r="J59" s="140">
        <f>'0802'!I10</f>
        <v>1557.4416711438985</v>
      </c>
      <c r="K59" s="186">
        <f>'0802'!Y10</f>
        <v>112135.80032236069</v>
      </c>
      <c r="L59" s="253">
        <f>'0802'!Z10</f>
        <v>-44177.536536625565</v>
      </c>
      <c r="M59" s="253">
        <f>'0802'!AA10</f>
        <v>44177.536536625565</v>
      </c>
      <c r="N59" s="253">
        <f>'0802'!AB10</f>
        <v>-10519.451176304017</v>
      </c>
      <c r="O59" s="186">
        <f>'0802'!AC10</f>
        <v>19637.341287420128</v>
      </c>
      <c r="P59" s="186">
        <f>'0802'!AD10</f>
        <v>20833.578246727175</v>
      </c>
      <c r="Q59" s="186">
        <f>'0802'!AE10</f>
        <v>18105.365010166366</v>
      </c>
      <c r="R59" s="186">
        <f>'0802'!AF10</f>
        <v>18751.873664622675</v>
      </c>
      <c r="S59" s="186">
        <f>'0802'!AG10</f>
        <v>-33554.103851149637</v>
      </c>
      <c r="T59" s="275">
        <f>'0802'!AH10</f>
        <v>-16312.788618110815</v>
      </c>
      <c r="U59" s="275">
        <f>'0802'!AI10</f>
        <v>-7813.937991710688</v>
      </c>
      <c r="V59" s="186">
        <f>'0802'!AJ10</f>
        <v>28758.285024681183</v>
      </c>
      <c r="W59" s="275">
        <f>'0802'!AK10</f>
        <v>-8859.4073214647287</v>
      </c>
      <c r="X59" s="253">
        <f>'0802'!AL10</f>
        <v>27760.766409342854</v>
      </c>
      <c r="Y59" s="253"/>
      <c r="Z59">
        <f t="shared" ref="Z59:Z61" si="18">H59</f>
        <v>20160802</v>
      </c>
      <c r="AA59" s="186">
        <f>SUM(D$58:D59)</f>
        <v>12519.394989833632</v>
      </c>
      <c r="AB59" s="186">
        <f>SUM(E$58:E59)</f>
        <v>14129.752819072877</v>
      </c>
      <c r="AC59" s="186">
        <f>SUM(F$58:F59)</f>
        <v>14311.971381889183</v>
      </c>
      <c r="AD59" s="186">
        <f>SUM(L$58:L59)</f>
        <v>-55237.682200476789</v>
      </c>
      <c r="AE59" s="186">
        <f>SUM(M$58:M59)</f>
        <v>55237.682200476789</v>
      </c>
      <c r="AF59" s="186">
        <f>SUM(N$58:N59)</f>
        <v>61448.953188545245</v>
      </c>
      <c r="AG59" s="186">
        <f>SUM(O$58:O59)</f>
        <v>11393.676566393471</v>
      </c>
      <c r="AH59" s="186">
        <f>SUM(P$58:P59)</f>
        <v>17812.620886084926</v>
      </c>
      <c r="AI59" s="186">
        <f>SUM(Q$58:Q59)</f>
        <v>28696.111239284797</v>
      </c>
      <c r="AJ59" s="186">
        <f>SUM(R$58:R59)</f>
        <v>-19471.0518170496</v>
      </c>
      <c r="AK59" s="186">
        <f>SUM(S$58:S59)</f>
        <v>-51578.980900025999</v>
      </c>
      <c r="AL59" s="186">
        <f>SUM(T$58:T59)</f>
        <v>33252.012060443143</v>
      </c>
      <c r="AM59" s="186">
        <f>SUM(U$58:U59)</f>
        <v>14129.752819072877</v>
      </c>
      <c r="AN59" s="186">
        <f>SUM(V$58:V59)</f>
        <v>46170.517338178353</v>
      </c>
      <c r="AO59" s="186">
        <f>SUM(W$58:W59)</f>
        <v>36252.142328995717</v>
      </c>
      <c r="AP59" s="186">
        <f>SUM(X$58:X59)</f>
        <v>23382.039771923941</v>
      </c>
    </row>
    <row r="60" spans="2:42" x14ac:dyDescent="0.25">
      <c r="B60" s="186">
        <f>IF(T59=MAX(T59,W59,U59),T60,IF(W59=MAX(T59,W59,U59),W60,U60))</f>
        <v>16469.420388418668</v>
      </c>
      <c r="C60" s="186">
        <f>IF(W59=MIN(W59,T59,U59),W60,IF(T59=MIN(W59,T59,U59),T60,U60))</f>
        <v>11327.967389101559</v>
      </c>
      <c r="D60" s="290">
        <v>16469.420388418668</v>
      </c>
      <c r="E60" s="245">
        <v>16469.420388418668</v>
      </c>
      <c r="F60" s="290">
        <v>16469.420388418668</v>
      </c>
      <c r="G60" s="193">
        <f t="shared" si="17"/>
        <v>0.8</v>
      </c>
      <c r="H60">
        <f>'0803'!A1</f>
        <v>20160803</v>
      </c>
      <c r="I60" s="254">
        <f>'0803'!$G$10</f>
        <v>0.51898734177215189</v>
      </c>
      <c r="J60" s="140">
        <f>'0803'!$I$10</f>
        <v>1197.3370484625107</v>
      </c>
      <c r="K60" s="186">
        <f>'0803'!$Y$13</f>
        <v>86208.26748930075</v>
      </c>
      <c r="L60" s="253">
        <f>'0803'!$Z$13</f>
        <v>9645.7898674769367</v>
      </c>
      <c r="M60" s="253">
        <f>'0803'!$AA$13</f>
        <v>-9645.7898674769367</v>
      </c>
      <c r="N60" s="253">
        <f>'0803'!$AB$13</f>
        <v>32853.691389113868</v>
      </c>
      <c r="O60" s="186">
        <f>'0803'!$AC$13</f>
        <v>33253.036625739769</v>
      </c>
      <c r="P60" s="186">
        <f>'0803'!$AD$13</f>
        <v>32754.146389133628</v>
      </c>
      <c r="Q60" s="186">
        <f>'0803'!$AE$13</f>
        <v>35979.992389114668</v>
      </c>
      <c r="R60" s="186">
        <f>'0803'!$AF$13</f>
        <v>-4843.8745533766814</v>
      </c>
      <c r="S60" s="186">
        <f>'0803'!$AG$13</f>
        <v>-24678.21493394248</v>
      </c>
      <c r="T60" s="275">
        <f>'0803'!$AH$13</f>
        <v>11327.967389101559</v>
      </c>
      <c r="U60" s="275">
        <f>'0803'!$AI$13</f>
        <v>16469.420388418668</v>
      </c>
      <c r="V60" s="186">
        <f>'0803'!$AJ$13</f>
        <v>36486.716389121568</v>
      </c>
      <c r="W60" s="275">
        <f>'0803'!$AK$13</f>
        <v>19875.167389100392</v>
      </c>
      <c r="X60" s="253">
        <f>'0803'!$AL$13</f>
        <v>3152.4909339301726</v>
      </c>
      <c r="Y60" s="186"/>
      <c r="Z60">
        <f t="shared" si="18"/>
        <v>20160803</v>
      </c>
      <c r="AA60" s="186">
        <f>SUM(D$58:D60)</f>
        <v>28988.8153782523</v>
      </c>
      <c r="AB60" s="186">
        <f>SUM(E$58:E60)</f>
        <v>30599.173207491545</v>
      </c>
      <c r="AC60" s="186">
        <f>SUM(F$58:F60)</f>
        <v>30781.391770307851</v>
      </c>
      <c r="AD60" s="186">
        <f>SUM(L$58:L60)</f>
        <v>-45591.892332999851</v>
      </c>
      <c r="AE60" s="186">
        <f>SUM(M$58:M60)</f>
        <v>45591.892332999851</v>
      </c>
      <c r="AF60" s="186">
        <f>SUM(N$58:N60)</f>
        <v>94302.644577659114</v>
      </c>
      <c r="AG60" s="186">
        <f>SUM(O$58:O60)</f>
        <v>44646.71319213324</v>
      </c>
      <c r="AH60" s="186">
        <f>SUM(P$58:P60)</f>
        <v>50566.767275218554</v>
      </c>
      <c r="AI60" s="186">
        <f>SUM(Q$58:Q60)</f>
        <v>64676.103628399462</v>
      </c>
      <c r="AJ60" s="186">
        <f>SUM(R$58:R60)</f>
        <v>-24314.926370426281</v>
      </c>
      <c r="AK60" s="186">
        <f>SUM(S$58:S60)</f>
        <v>-76257.195833968479</v>
      </c>
      <c r="AL60" s="186">
        <f>SUM(T$58:T60)</f>
        <v>44579.979449544699</v>
      </c>
      <c r="AM60" s="186">
        <f>SUM(U$58:U60)</f>
        <v>30599.173207491545</v>
      </c>
      <c r="AN60" s="186">
        <f>SUM(V$58:V60)</f>
        <v>82657.233727299928</v>
      </c>
      <c r="AO60" s="186">
        <f>SUM(W$58:W60)</f>
        <v>56127.309718096105</v>
      </c>
      <c r="AP60" s="186">
        <f>SUM(X$58:X60)</f>
        <v>26534.530705854115</v>
      </c>
    </row>
    <row r="61" spans="2:42" x14ac:dyDescent="0.25">
      <c r="B61" s="186">
        <f>IF(O60=MAX(O60,U60,Q60),O61,IF(U60=MAX(O60,U60,Q60),U61,Q61))</f>
        <v>3221.5591082198994</v>
      </c>
      <c r="C61" s="186">
        <f>IF(Q60=MIN(Q60,O60,U60),Q61,IF(O60=MIN(Q60,O60,U60),O61,U61))</f>
        <v>14883.366945320357</v>
      </c>
      <c r="D61" s="270">
        <v>25351.64888800402</v>
      </c>
      <c r="E61" s="245">
        <v>13558.896585729917</v>
      </c>
      <c r="F61" s="263">
        <v>-8424.612356599011</v>
      </c>
      <c r="G61" s="193">
        <f>(COUNTIF(O61:X61,"&gt;"&amp;0)/COUNT(O61:X61))</f>
        <v>0.4</v>
      </c>
      <c r="H61">
        <f>'0804'!$A$1</f>
        <v>20160804</v>
      </c>
      <c r="I61" s="254">
        <f>'0804'!$G$10</f>
        <v>0.68354430379746833</v>
      </c>
      <c r="J61" s="140">
        <f>'0804'!$I$10</f>
        <v>1270.9058641090676</v>
      </c>
      <c r="K61" s="186">
        <f>'0804'!$Y$13</f>
        <v>91505.222215852889</v>
      </c>
      <c r="L61" s="253">
        <f>'0804'!$Z$13</f>
        <v>16083.656533887734</v>
      </c>
      <c r="M61" s="253">
        <f>'0804'!$AA$13</f>
        <v>-16083.656533887734</v>
      </c>
      <c r="N61" s="253">
        <f>'0804'!$AB$13</f>
        <v>-24507.116144651718</v>
      </c>
      <c r="O61" s="275">
        <f>'0804'!$AC$13</f>
        <v>27148.450894145357</v>
      </c>
      <c r="P61" s="186">
        <f>'0804'!$AD$13</f>
        <v>-4337.1794271212502</v>
      </c>
      <c r="Q61" s="275">
        <f>'0804'!$AE$13</f>
        <v>3221.5591082198994</v>
      </c>
      <c r="R61" s="186">
        <f>'0804'!$AF$13</f>
        <v>-5428.9142290259333</v>
      </c>
      <c r="S61" s="186">
        <f>'0804'!$AG$13</f>
        <v>26422.941002966469</v>
      </c>
      <c r="T61" s="253">
        <f>'0804'!$AH$13</f>
        <v>-7675.654942362049</v>
      </c>
      <c r="U61" s="275">
        <f>'0804'!$AI$13</f>
        <v>14883.366945320357</v>
      </c>
      <c r="V61" s="186">
        <f>'0804'!$AJ$13</f>
        <v>-15382.114256246186</v>
      </c>
      <c r="W61" s="253">
        <f>'0804'!$AK$13</f>
        <v>-7412.5963194886044</v>
      </c>
      <c r="X61" s="253">
        <f>'0804'!$AL$13</f>
        <v>-9591.4798006768015</v>
      </c>
      <c r="Z61">
        <f t="shared" si="18"/>
        <v>20160804</v>
      </c>
      <c r="AA61" s="186">
        <f>SUM(D$58:D61)</f>
        <v>54340.46426625632</v>
      </c>
      <c r="AB61" s="186">
        <f>SUM(E$58:E61)</f>
        <v>44158.069793221461</v>
      </c>
      <c r="AC61" s="186">
        <f>SUM(F$58:F61)</f>
        <v>22356.779413708842</v>
      </c>
      <c r="AD61" s="186">
        <f>SUM(L$58:L61)</f>
        <v>-29508.235799112117</v>
      </c>
      <c r="AE61" s="186">
        <f>SUM(M$58:M61)</f>
        <v>29508.235799112117</v>
      </c>
      <c r="AF61" s="186">
        <f>SUM(N$58:N61)</f>
        <v>69795.528433007392</v>
      </c>
      <c r="AG61" s="186">
        <f>SUM(O$58:O61)</f>
        <v>71795.164086278601</v>
      </c>
      <c r="AH61" s="186">
        <f>SUM(P$58:P61)</f>
        <v>46229.587848097304</v>
      </c>
      <c r="AI61" s="186">
        <f>SUM(Q$58:Q61)</f>
        <v>67897.662736619357</v>
      </c>
      <c r="AJ61" s="186">
        <f>SUM(R$58:R61)</f>
        <v>-29743.840599452215</v>
      </c>
      <c r="AK61" s="186">
        <f>SUM(S$58:S61)</f>
        <v>-49834.254831002007</v>
      </c>
      <c r="AL61" s="186">
        <f>SUM(T$58:T61)</f>
        <v>36904.324507182653</v>
      </c>
      <c r="AM61" s="186">
        <f>SUM(U$58:U61)</f>
        <v>45482.540152811904</v>
      </c>
      <c r="AN61" s="186">
        <f>SUM(V$58:V61)</f>
        <v>67275.119471053738</v>
      </c>
      <c r="AO61" s="186">
        <f>SUM(W$58:W61)</f>
        <v>48714.713398607499</v>
      </c>
      <c r="AP61" s="186">
        <f>SUM(X$58:X61)</f>
        <v>16943.050905177312</v>
      </c>
    </row>
    <row r="62" spans="2:42" x14ac:dyDescent="0.25">
      <c r="B62" s="186">
        <f>IF(O61=MAX(O61,Q61,U61),O62,IF(Q61=MAX(O61,Q61,U61),Q62,U62))</f>
        <v>0</v>
      </c>
      <c r="C62" s="186">
        <f>IF(Q61=MIN(Q61,O61,U61),Q62,IF(O61=MIN(Q61,O61,U61),O62,U62))</f>
        <v>0</v>
      </c>
      <c r="D62" s="304">
        <f>X62</f>
        <v>0</v>
      </c>
      <c r="E62" s="245">
        <f>U62</f>
        <v>0</v>
      </c>
      <c r="F62" s="260">
        <f>Q62</f>
        <v>0</v>
      </c>
      <c r="G62" s="193">
        <f t="shared" si="17"/>
        <v>0</v>
      </c>
      <c r="H62">
        <f>'0805'!$A$1</f>
        <v>20160805</v>
      </c>
      <c r="I62" s="254">
        <f>'0805'!$G$10</f>
        <v>0</v>
      </c>
      <c r="J62" s="140">
        <f>'0805'!$I$10</f>
        <v>0</v>
      </c>
      <c r="K62" s="186">
        <f>'0805'!$Y$13</f>
        <v>0</v>
      </c>
      <c r="L62" s="253">
        <f>'0805'!$Z$13</f>
        <v>0</v>
      </c>
      <c r="M62" s="253">
        <f>'0805'!$AA$13</f>
        <v>0</v>
      </c>
      <c r="N62" s="253">
        <f>'0805'!$AB$13</f>
        <v>0</v>
      </c>
      <c r="O62" s="275">
        <f>'0805'!$AC$13</f>
        <v>0</v>
      </c>
      <c r="P62" s="186">
        <f>'0805'!$AD$13</f>
        <v>0</v>
      </c>
      <c r="Q62" s="275">
        <f>'0805'!$AE$13</f>
        <v>0</v>
      </c>
      <c r="R62" s="186">
        <f>'0805'!$AF$13</f>
        <v>0</v>
      </c>
      <c r="S62" s="186">
        <f>'0805'!$AG$13</f>
        <v>0</v>
      </c>
      <c r="T62" s="253">
        <f>'0805'!$AH$13</f>
        <v>0</v>
      </c>
      <c r="U62" s="275">
        <f>'0805'!$AI$13</f>
        <v>0</v>
      </c>
      <c r="V62" s="186">
        <f>'0805'!$AJ$13</f>
        <v>0</v>
      </c>
      <c r="W62" s="253">
        <f>'0805'!$AK$13</f>
        <v>0</v>
      </c>
      <c r="X62" s="253">
        <f>'0805'!$AL$13</f>
        <v>0</v>
      </c>
      <c r="Z62">
        <f t="shared" ref="Z62:Z63" si="19">H62</f>
        <v>20160805</v>
      </c>
      <c r="AA62" s="186">
        <f>SUM(D$58:D62)</f>
        <v>54340.46426625632</v>
      </c>
      <c r="AB62" s="186">
        <f>SUM(E$58:E62)</f>
        <v>44158.069793221461</v>
      </c>
      <c r="AC62" s="186">
        <f>SUM(F$58:F62)</f>
        <v>22356.779413708842</v>
      </c>
      <c r="AD62" s="186">
        <f>SUM(L$58:L62)</f>
        <v>-29508.235799112117</v>
      </c>
      <c r="AE62" s="186">
        <f>SUM(M$58:M62)</f>
        <v>29508.235799112117</v>
      </c>
      <c r="AF62" s="186">
        <f>SUM(N$58:N62)</f>
        <v>69795.528433007392</v>
      </c>
      <c r="AG62" s="186">
        <f>SUM(O$58:O62)</f>
        <v>71795.164086278601</v>
      </c>
      <c r="AH62" s="186">
        <f>SUM(P$58:P62)</f>
        <v>46229.587848097304</v>
      </c>
      <c r="AI62" s="186">
        <f>SUM(Q$58:Q62)</f>
        <v>67897.662736619357</v>
      </c>
      <c r="AJ62" s="186">
        <f>SUM(R$58:R62)</f>
        <v>-29743.840599452215</v>
      </c>
      <c r="AK62" s="186">
        <f>SUM(S$58:S62)</f>
        <v>-49834.254831002007</v>
      </c>
      <c r="AL62" s="186">
        <f>SUM(T$58:T62)</f>
        <v>36904.324507182653</v>
      </c>
      <c r="AM62" s="186">
        <f>SUM(U$58:U62)</f>
        <v>45482.540152811904</v>
      </c>
      <c r="AN62" s="186">
        <f>SUM(V$58:V62)</f>
        <v>67275.119471053738</v>
      </c>
      <c r="AO62" s="186">
        <f>SUM(W$58:W62)</f>
        <v>48714.713398607499</v>
      </c>
      <c r="AP62" s="186">
        <f>SUM(X$58:X62)</f>
        <v>16943.050905177312</v>
      </c>
    </row>
    <row r="63" spans="2:42" x14ac:dyDescent="0.25">
      <c r="B63" s="186">
        <f>IF(T62=MAX(T62,W62,U62),T63,IF(W62=MAX(T62,W62,U62),W63,U63))</f>
        <v>0</v>
      </c>
      <c r="C63" s="186">
        <f>IF(W62=MIN(W62,T62,U62),W63,IF(T62=MIN(W62,T62,U62),T63,U63))</f>
        <v>0</v>
      </c>
      <c r="E63" s="245"/>
      <c r="K63" s="253"/>
      <c r="L63" s="253"/>
      <c r="M63" s="253"/>
      <c r="N63" s="253"/>
      <c r="R63" s="253"/>
      <c r="S63" s="253"/>
      <c r="Z63">
        <f t="shared" si="19"/>
        <v>0</v>
      </c>
      <c r="AA63" s="186">
        <f>SUM(D$58:D63)</f>
        <v>54340.46426625632</v>
      </c>
      <c r="AB63" s="186">
        <f>SUM(E$58:E63)</f>
        <v>44158.069793221461</v>
      </c>
      <c r="AC63" s="186">
        <f>SUM(F$58:F63)</f>
        <v>22356.779413708842</v>
      </c>
      <c r="AD63" s="186">
        <f>SUM(L$58:L63)</f>
        <v>-29508.235799112117</v>
      </c>
      <c r="AE63" s="186">
        <f>SUM(M$58:M63)</f>
        <v>29508.235799112117</v>
      </c>
      <c r="AF63" s="186">
        <f>SUM(N$58:N63)</f>
        <v>69795.528433007392</v>
      </c>
      <c r="AG63" s="186">
        <f>SUM(O$58:O63)</f>
        <v>71795.164086278601</v>
      </c>
      <c r="AH63" s="186">
        <f>SUM(P$58:P63)</f>
        <v>46229.587848097304</v>
      </c>
      <c r="AI63" s="186">
        <f>SUM(Q$58:Q63)</f>
        <v>67897.662736619357</v>
      </c>
      <c r="AJ63" s="186">
        <f>SUM(R$58:R63)</f>
        <v>-29743.840599452215</v>
      </c>
      <c r="AK63" s="186">
        <f>SUM(S$58:S63)</f>
        <v>-49834.254831002007</v>
      </c>
      <c r="AL63" s="186">
        <f>SUM(T$58:T63)</f>
        <v>36904.324507182653</v>
      </c>
      <c r="AM63" s="186">
        <f>SUM(U$58:U63)</f>
        <v>45482.540152811904</v>
      </c>
      <c r="AN63" s="186">
        <f>SUM(V$58:V63)</f>
        <v>67275.119471053738</v>
      </c>
      <c r="AO63" s="186">
        <f>SUM(W$58:W63)</f>
        <v>48714.713398607499</v>
      </c>
      <c r="AP63" s="186">
        <f>SUM(X$58:X63)</f>
        <v>16943.050905177312</v>
      </c>
    </row>
    <row r="64" spans="2:42" x14ac:dyDescent="0.25">
      <c r="E64" s="245"/>
      <c r="K64" s="253"/>
      <c r="L64" s="253"/>
      <c r="M64" s="253"/>
      <c r="N64" s="253"/>
      <c r="R64" s="253"/>
      <c r="S64" s="253"/>
    </row>
    <row r="65" spans="5:19" x14ac:dyDescent="0.25">
      <c r="E65" s="245"/>
      <c r="K65" s="253"/>
      <c r="L65" s="253"/>
      <c r="M65" s="253"/>
      <c r="N65" s="253"/>
      <c r="R65" s="253"/>
      <c r="S65" s="253"/>
    </row>
    <row r="66" spans="5:19" x14ac:dyDescent="0.25">
      <c r="E66" s="245"/>
      <c r="K66" s="253"/>
      <c r="L66" s="253"/>
      <c r="M66" s="253"/>
      <c r="N66" s="253"/>
      <c r="R66" s="253"/>
      <c r="S66" s="253"/>
    </row>
    <row r="67" spans="5:19" x14ac:dyDescent="0.25">
      <c r="K67" s="253"/>
      <c r="L67" s="253"/>
      <c r="M67" s="253"/>
      <c r="N67" s="253"/>
      <c r="R67" s="253"/>
      <c r="S67" s="253"/>
    </row>
    <row r="68" spans="5:19" x14ac:dyDescent="0.25">
      <c r="K68" s="253"/>
      <c r="R68" s="253"/>
      <c r="S68" s="253"/>
    </row>
    <row r="69" spans="5:19" x14ac:dyDescent="0.25">
      <c r="K69" s="253"/>
      <c r="R69" s="253"/>
      <c r="S69" s="253"/>
    </row>
    <row r="70" spans="5:19" x14ac:dyDescent="0.25">
      <c r="K70" s="253"/>
      <c r="R70" s="253"/>
      <c r="S70" s="253"/>
    </row>
    <row r="71" spans="5:19" x14ac:dyDescent="0.25">
      <c r="K71" s="253"/>
      <c r="R71" s="253"/>
      <c r="S71" s="253"/>
    </row>
    <row r="72" spans="5:19" x14ac:dyDescent="0.25">
      <c r="K72" s="253"/>
      <c r="R72" s="253"/>
      <c r="S72" s="253"/>
    </row>
    <row r="73" spans="5:19" x14ac:dyDescent="0.25">
      <c r="K73" s="253"/>
      <c r="R73" s="253"/>
      <c r="S73" s="253"/>
    </row>
    <row r="74" spans="5:19" x14ac:dyDescent="0.25">
      <c r="K74" s="253"/>
      <c r="R74" s="253"/>
      <c r="S74" s="253"/>
    </row>
    <row r="75" spans="5:19" x14ac:dyDescent="0.25">
      <c r="K75" s="253"/>
      <c r="R75" s="253"/>
      <c r="S75" s="253"/>
    </row>
    <row r="76" spans="5:19" x14ac:dyDescent="0.25">
      <c r="K76" s="253"/>
      <c r="R76" s="253"/>
      <c r="S76" s="253"/>
    </row>
    <row r="77" spans="5:19" x14ac:dyDescent="0.25">
      <c r="K77" s="253"/>
      <c r="R77" s="253"/>
      <c r="S77" s="253"/>
    </row>
    <row r="78" spans="5:19" x14ac:dyDescent="0.25">
      <c r="K78" s="253"/>
      <c r="R78" s="253"/>
      <c r="S78" s="253"/>
    </row>
    <row r="79" spans="5:19" x14ac:dyDescent="0.25">
      <c r="K79" s="253"/>
      <c r="R79" s="253"/>
      <c r="S79" s="253"/>
    </row>
    <row r="80" spans="5:19" x14ac:dyDescent="0.25">
      <c r="K80" s="253"/>
      <c r="R80" s="253"/>
      <c r="S80" s="253"/>
    </row>
    <row r="81" spans="11:19" x14ac:dyDescent="0.25">
      <c r="K81" s="253"/>
      <c r="R81" s="253"/>
      <c r="S81" s="253"/>
    </row>
    <row r="82" spans="11:19" x14ac:dyDescent="0.25">
      <c r="K82" s="253"/>
      <c r="R82" s="253"/>
      <c r="S82" s="253"/>
    </row>
    <row r="83" spans="11:19" x14ac:dyDescent="0.25">
      <c r="K83" s="253"/>
      <c r="R83" s="253"/>
      <c r="S83" s="253"/>
    </row>
    <row r="84" spans="11:19" x14ac:dyDescent="0.25">
      <c r="K84" s="253"/>
      <c r="R84" s="253"/>
      <c r="S84" s="253"/>
    </row>
    <row r="85" spans="11:19" x14ac:dyDescent="0.25">
      <c r="K85" s="253"/>
      <c r="R85" s="253"/>
      <c r="S85" s="253"/>
    </row>
    <row r="86" spans="11:19" x14ac:dyDescent="0.25">
      <c r="K86" s="253"/>
      <c r="R86" s="253"/>
      <c r="S86" s="253"/>
    </row>
    <row r="87" spans="11:19" x14ac:dyDescent="0.25">
      <c r="K87" s="253"/>
      <c r="R87" s="253"/>
      <c r="S87" s="253"/>
    </row>
    <row r="88" spans="11:19" x14ac:dyDescent="0.25">
      <c r="K88" s="253"/>
      <c r="R88" s="253"/>
      <c r="S88" s="253"/>
    </row>
    <row r="89" spans="11:19" x14ac:dyDescent="0.25">
      <c r="K89" s="253"/>
      <c r="R89" s="253"/>
      <c r="S89" s="253"/>
    </row>
    <row r="90" spans="11:19" x14ac:dyDescent="0.25">
      <c r="K90" s="253"/>
      <c r="R90" s="253"/>
      <c r="S90" s="253"/>
    </row>
    <row r="91" spans="11:19" x14ac:dyDescent="0.25">
      <c r="K91" s="253"/>
      <c r="R91" s="253"/>
      <c r="S91" s="253"/>
    </row>
    <row r="92" spans="11:19" x14ac:dyDescent="0.25">
      <c r="K92" s="253"/>
      <c r="R92" s="253"/>
      <c r="S92" s="253"/>
    </row>
    <row r="93" spans="11:19" x14ac:dyDescent="0.25">
      <c r="K93" s="253"/>
      <c r="R93" s="253"/>
      <c r="S93" s="253"/>
    </row>
    <row r="94" spans="11:19" x14ac:dyDescent="0.25">
      <c r="K94" s="253"/>
      <c r="R94" s="253"/>
      <c r="S94" s="253"/>
    </row>
    <row r="95" spans="11:19" x14ac:dyDescent="0.25">
      <c r="K95" s="253"/>
      <c r="R95" s="253"/>
      <c r="S95" s="253"/>
    </row>
    <row r="96" spans="11:19" x14ac:dyDescent="0.25">
      <c r="K96" s="253"/>
      <c r="R96" s="253"/>
      <c r="S96" s="253"/>
    </row>
    <row r="97" spans="11:19" x14ac:dyDescent="0.25">
      <c r="K97" s="253"/>
      <c r="R97" s="253"/>
      <c r="S97" s="253"/>
    </row>
    <row r="98" spans="11:19" x14ac:dyDescent="0.25">
      <c r="K98" s="253"/>
      <c r="R98" s="253"/>
      <c r="S98" s="253"/>
    </row>
    <row r="99" spans="11:19" x14ac:dyDescent="0.25">
      <c r="K99" s="253"/>
      <c r="R99" s="253"/>
      <c r="S99" s="253"/>
    </row>
    <row r="100" spans="11:19" x14ac:dyDescent="0.25">
      <c r="K100" s="253"/>
      <c r="R100" s="253"/>
      <c r="S100" s="253"/>
    </row>
    <row r="101" spans="11:19" x14ac:dyDescent="0.25">
      <c r="K101" s="253"/>
      <c r="R101" s="253"/>
      <c r="S101" s="253"/>
    </row>
    <row r="102" spans="11:19" x14ac:dyDescent="0.25">
      <c r="K102" s="253"/>
      <c r="R102" s="253"/>
      <c r="S102" s="253"/>
    </row>
    <row r="103" spans="11:19" x14ac:dyDescent="0.25">
      <c r="K103" s="253"/>
      <c r="R103" s="253"/>
      <c r="S103" s="253"/>
    </row>
    <row r="104" spans="11:19" x14ac:dyDescent="0.25">
      <c r="K104" s="253"/>
      <c r="R104" s="253"/>
      <c r="S104" s="253"/>
    </row>
    <row r="105" spans="11:19" x14ac:dyDescent="0.25">
      <c r="K105" s="253"/>
      <c r="R105" s="253"/>
      <c r="S105" s="253"/>
    </row>
    <row r="106" spans="11:19" x14ac:dyDescent="0.25">
      <c r="K106" s="253"/>
      <c r="R106" s="253"/>
      <c r="S106" s="253"/>
    </row>
    <row r="107" spans="11:19" x14ac:dyDescent="0.25">
      <c r="K107" s="253"/>
      <c r="R107" s="253"/>
      <c r="S107" s="253"/>
    </row>
    <row r="108" spans="11:19" x14ac:dyDescent="0.25">
      <c r="K108" s="253"/>
      <c r="R108" s="253"/>
      <c r="S108" s="253"/>
    </row>
    <row r="109" spans="11:19" x14ac:dyDescent="0.25">
      <c r="K109" s="253"/>
      <c r="R109" s="253"/>
      <c r="S109" s="253"/>
    </row>
    <row r="110" spans="11:19" x14ac:dyDescent="0.25">
      <c r="K110" s="253"/>
      <c r="R110" s="253"/>
      <c r="S110" s="253"/>
    </row>
    <row r="111" spans="11:19" x14ac:dyDescent="0.25">
      <c r="K111" s="253"/>
      <c r="R111" s="253"/>
      <c r="S111" s="253"/>
    </row>
    <row r="112" spans="11:19" x14ac:dyDescent="0.25">
      <c r="K112" s="253"/>
      <c r="R112" s="253"/>
      <c r="S112" s="253"/>
    </row>
    <row r="113" spans="11:19" x14ac:dyDescent="0.25">
      <c r="K113" s="253"/>
      <c r="R113" s="253"/>
      <c r="S113" s="253"/>
    </row>
    <row r="114" spans="11:19" x14ac:dyDescent="0.25">
      <c r="K114" s="253"/>
      <c r="R114" s="253"/>
      <c r="S114" s="253"/>
    </row>
    <row r="115" spans="11:19" x14ac:dyDescent="0.25">
      <c r="K115" s="253"/>
      <c r="R115" s="253"/>
      <c r="S115" s="253"/>
    </row>
    <row r="116" spans="11:19" x14ac:dyDescent="0.25">
      <c r="K116" s="253"/>
      <c r="R116" s="253"/>
      <c r="S116" s="253"/>
    </row>
    <row r="117" spans="11:19" x14ac:dyDescent="0.25">
      <c r="K117" s="253"/>
      <c r="R117" s="253"/>
      <c r="S117" s="253"/>
    </row>
    <row r="118" spans="11:19" x14ac:dyDescent="0.25">
      <c r="K118" s="253"/>
      <c r="R118" s="253"/>
      <c r="S118" s="253"/>
    </row>
    <row r="119" spans="11:19" x14ac:dyDescent="0.25">
      <c r="K119" s="253"/>
      <c r="R119" s="253"/>
      <c r="S119" s="253"/>
    </row>
    <row r="120" spans="11:19" x14ac:dyDescent="0.25">
      <c r="K120" s="253"/>
      <c r="R120" s="253"/>
      <c r="S120" s="253"/>
    </row>
    <row r="121" spans="11:19" x14ac:dyDescent="0.25">
      <c r="K121" s="253"/>
      <c r="R121" s="253"/>
      <c r="S121" s="253"/>
    </row>
    <row r="122" spans="11:19" x14ac:dyDescent="0.25">
      <c r="K122" s="253"/>
      <c r="R122" s="253"/>
      <c r="S122" s="253"/>
    </row>
    <row r="123" spans="11:19" x14ac:dyDescent="0.25">
      <c r="K123" s="253"/>
      <c r="R123" s="253"/>
      <c r="S123" s="253"/>
    </row>
    <row r="124" spans="11:19" x14ac:dyDescent="0.25">
      <c r="K124" s="253"/>
      <c r="R124" s="253"/>
      <c r="S124" s="253"/>
    </row>
    <row r="125" spans="11:19" x14ac:dyDescent="0.25">
      <c r="K125" s="253"/>
      <c r="R125" s="253"/>
      <c r="S125" s="253"/>
    </row>
    <row r="126" spans="11:19" x14ac:dyDescent="0.25">
      <c r="K126" s="253"/>
      <c r="R126" s="253"/>
      <c r="S126" s="253"/>
    </row>
    <row r="127" spans="11:19" x14ac:dyDescent="0.25">
      <c r="K127" s="253"/>
      <c r="R127" s="253"/>
      <c r="S127" s="253"/>
    </row>
    <row r="128" spans="11:19" x14ac:dyDescent="0.25">
      <c r="K128" s="253"/>
      <c r="R128" s="253"/>
      <c r="S128" s="253"/>
    </row>
    <row r="129" spans="11:19" x14ac:dyDescent="0.25">
      <c r="K129" s="253"/>
      <c r="R129" s="253"/>
      <c r="S129" s="253"/>
    </row>
    <row r="130" spans="11:19" x14ac:dyDescent="0.25">
      <c r="K130" s="253"/>
      <c r="R130" s="253"/>
      <c r="S130" s="253"/>
    </row>
    <row r="131" spans="11:19" x14ac:dyDescent="0.25">
      <c r="K131" s="253"/>
      <c r="R131" s="253"/>
      <c r="S131" s="253"/>
    </row>
    <row r="132" spans="11:19" x14ac:dyDescent="0.25">
      <c r="K132" s="253"/>
      <c r="R132" s="253"/>
      <c r="S132" s="253"/>
    </row>
    <row r="133" spans="11:19" x14ac:dyDescent="0.25">
      <c r="K133" s="253"/>
      <c r="R133" s="253"/>
      <c r="S133" s="253"/>
    </row>
    <row r="134" spans="11:19" x14ac:dyDescent="0.25">
      <c r="K134" s="253"/>
      <c r="R134" s="253"/>
      <c r="S134" s="253"/>
    </row>
    <row r="135" spans="11:19" x14ac:dyDescent="0.25">
      <c r="K135" s="253"/>
      <c r="R135" s="253"/>
      <c r="S135" s="253"/>
    </row>
    <row r="136" spans="11:19" x14ac:dyDescent="0.25">
      <c r="K136" s="253"/>
      <c r="R136" s="253"/>
      <c r="S136" s="253"/>
    </row>
    <row r="137" spans="11:19" x14ac:dyDescent="0.25">
      <c r="K137" s="253"/>
      <c r="R137" s="253"/>
      <c r="S137" s="253"/>
    </row>
    <row r="138" spans="11:19" x14ac:dyDescent="0.25">
      <c r="K138" s="253"/>
      <c r="R138" s="253"/>
      <c r="S138" s="253"/>
    </row>
    <row r="139" spans="11:19" x14ac:dyDescent="0.25">
      <c r="K139" s="253"/>
      <c r="R139" s="253"/>
      <c r="S139" s="253"/>
    </row>
    <row r="140" spans="11:19" x14ac:dyDescent="0.25">
      <c r="K140" s="253"/>
      <c r="R140" s="253"/>
      <c r="S140" s="253"/>
    </row>
    <row r="141" spans="11:19" x14ac:dyDescent="0.25">
      <c r="K141" s="253"/>
      <c r="R141" s="253"/>
      <c r="S141" s="253"/>
    </row>
    <row r="142" spans="11:19" x14ac:dyDescent="0.25">
      <c r="K142" s="253"/>
      <c r="R142" s="253"/>
      <c r="S142" s="253"/>
    </row>
    <row r="143" spans="11:19" x14ac:dyDescent="0.25">
      <c r="K143" s="253"/>
      <c r="R143" s="253"/>
      <c r="S143" s="253"/>
    </row>
    <row r="144" spans="11:19" x14ac:dyDescent="0.25">
      <c r="K144" s="253"/>
      <c r="R144" s="253"/>
      <c r="S144" s="253"/>
    </row>
    <row r="145" spans="11:19" x14ac:dyDescent="0.25">
      <c r="K145" s="253"/>
      <c r="R145" s="253"/>
      <c r="S145" s="253"/>
    </row>
    <row r="146" spans="11:19" x14ac:dyDescent="0.25">
      <c r="K146" s="253"/>
      <c r="R146" s="253"/>
      <c r="S146" s="253"/>
    </row>
    <row r="147" spans="11:19" x14ac:dyDescent="0.25">
      <c r="K147" s="253"/>
      <c r="R147" s="253"/>
      <c r="S147" s="253"/>
    </row>
    <row r="148" spans="11:19" x14ac:dyDescent="0.25">
      <c r="K148" s="253"/>
      <c r="R148" s="253"/>
      <c r="S148" s="253"/>
    </row>
    <row r="149" spans="11:19" x14ac:dyDescent="0.25">
      <c r="K149" s="253"/>
      <c r="R149" s="253"/>
      <c r="S149" s="253"/>
    </row>
    <row r="150" spans="11:19" x14ac:dyDescent="0.25">
      <c r="K150" s="253"/>
      <c r="R150" s="253"/>
      <c r="S150" s="253"/>
    </row>
    <row r="151" spans="11:19" x14ac:dyDescent="0.25">
      <c r="K151" s="253"/>
      <c r="R151" s="253"/>
      <c r="S151" s="253"/>
    </row>
    <row r="152" spans="11:19" x14ac:dyDescent="0.25">
      <c r="K152" s="253"/>
      <c r="R152" s="253"/>
      <c r="S152" s="253"/>
    </row>
    <row r="153" spans="11:19" x14ac:dyDescent="0.25">
      <c r="K153" s="253"/>
      <c r="R153" s="253"/>
      <c r="S153" s="253"/>
    </row>
    <row r="154" spans="11:19" x14ac:dyDescent="0.25">
      <c r="K154" s="253"/>
      <c r="R154" s="253"/>
      <c r="S154" s="253"/>
    </row>
    <row r="155" spans="11:19" x14ac:dyDescent="0.25">
      <c r="K155" s="253"/>
      <c r="R155" s="253"/>
      <c r="S155" s="253"/>
    </row>
    <row r="156" spans="11:19" x14ac:dyDescent="0.25">
      <c r="K156" s="253"/>
      <c r="R156" s="253"/>
      <c r="S156" s="253"/>
    </row>
    <row r="157" spans="11:19" x14ac:dyDescent="0.25">
      <c r="K157" s="253"/>
      <c r="R157" s="253"/>
      <c r="S157" s="253"/>
    </row>
    <row r="158" spans="11:19" x14ac:dyDescent="0.25">
      <c r="K158" s="253"/>
      <c r="R158" s="253"/>
      <c r="S158" s="253"/>
    </row>
    <row r="159" spans="11:19" x14ac:dyDescent="0.25">
      <c r="K159" s="253"/>
      <c r="R159" s="253"/>
      <c r="S159" s="253"/>
    </row>
    <row r="160" spans="11:19" x14ac:dyDescent="0.25">
      <c r="K160" s="253"/>
      <c r="R160" s="253"/>
      <c r="S160" s="253"/>
    </row>
    <row r="161" spans="11:19" x14ac:dyDescent="0.25">
      <c r="K161" s="253"/>
      <c r="R161" s="253"/>
      <c r="S161" s="253"/>
    </row>
    <row r="162" spans="11:19" x14ac:dyDescent="0.25">
      <c r="K162" s="253"/>
      <c r="R162" s="253"/>
      <c r="S162" s="253"/>
    </row>
    <row r="163" spans="11:19" x14ac:dyDescent="0.25">
      <c r="K163" s="253"/>
      <c r="R163" s="253"/>
      <c r="S163" s="253"/>
    </row>
    <row r="164" spans="11:19" x14ac:dyDescent="0.25">
      <c r="K164" s="253"/>
      <c r="R164" s="253"/>
      <c r="S164" s="253"/>
    </row>
    <row r="165" spans="11:19" x14ac:dyDescent="0.25">
      <c r="K165" s="253"/>
      <c r="R165" s="253"/>
      <c r="S165" s="253"/>
    </row>
    <row r="166" spans="11:19" x14ac:dyDescent="0.25">
      <c r="K166" s="253"/>
      <c r="R166" s="253"/>
      <c r="S166" s="253"/>
    </row>
    <row r="167" spans="11:19" x14ac:dyDescent="0.25">
      <c r="K167" s="253"/>
      <c r="R167" s="253"/>
      <c r="S167" s="253"/>
    </row>
    <row r="168" spans="11:19" x14ac:dyDescent="0.25">
      <c r="K168" s="253"/>
      <c r="R168" s="253"/>
      <c r="S168" s="253"/>
    </row>
    <row r="169" spans="11:19" x14ac:dyDescent="0.25">
      <c r="K169" s="253"/>
      <c r="R169" s="253"/>
      <c r="S169" s="253"/>
    </row>
    <row r="170" spans="11:19" x14ac:dyDescent="0.25">
      <c r="K170" s="253"/>
      <c r="R170" s="253"/>
      <c r="S170" s="253"/>
    </row>
    <row r="171" spans="11:19" x14ac:dyDescent="0.25">
      <c r="K171" s="253"/>
      <c r="R171" s="253"/>
      <c r="S171" s="253"/>
    </row>
    <row r="172" spans="11:19" x14ac:dyDescent="0.25">
      <c r="K172" s="253"/>
      <c r="R172" s="253"/>
      <c r="S172" s="253"/>
    </row>
    <row r="173" spans="11:19" x14ac:dyDescent="0.25">
      <c r="K173" s="253"/>
      <c r="R173" s="253"/>
      <c r="S173" s="253"/>
    </row>
    <row r="174" spans="11:19" x14ac:dyDescent="0.25">
      <c r="K174" s="253"/>
      <c r="R174" s="253"/>
      <c r="S174" s="253"/>
    </row>
    <row r="175" spans="11:19" x14ac:dyDescent="0.25">
      <c r="K175" s="253"/>
      <c r="R175" s="253"/>
      <c r="S175" s="253"/>
    </row>
    <row r="176" spans="11:19" x14ac:dyDescent="0.25">
      <c r="K176" s="253"/>
      <c r="R176" s="253"/>
      <c r="S176" s="253"/>
    </row>
    <row r="177" spans="11:19" x14ac:dyDescent="0.25">
      <c r="K177" s="253"/>
      <c r="R177" s="253"/>
      <c r="S177" s="253"/>
    </row>
    <row r="178" spans="11:19" x14ac:dyDescent="0.25">
      <c r="K178" s="253"/>
      <c r="R178" s="253"/>
      <c r="S178" s="253"/>
    </row>
    <row r="179" spans="11:19" x14ac:dyDescent="0.25">
      <c r="K179" s="253"/>
      <c r="R179" s="253"/>
      <c r="S179" s="253"/>
    </row>
    <row r="180" spans="11:19" x14ac:dyDescent="0.25">
      <c r="K180" s="253"/>
      <c r="R180" s="253"/>
      <c r="S180" s="253"/>
    </row>
    <row r="181" spans="11:19" x14ac:dyDescent="0.25">
      <c r="K181" s="253"/>
      <c r="R181" s="253"/>
      <c r="S181" s="253"/>
    </row>
    <row r="182" spans="11:19" x14ac:dyDescent="0.25">
      <c r="K182" s="253"/>
      <c r="R182" s="253"/>
      <c r="S182" s="253"/>
    </row>
    <row r="183" spans="11:19" x14ac:dyDescent="0.25">
      <c r="K183" s="253"/>
      <c r="R183" s="253"/>
      <c r="S183" s="253"/>
    </row>
    <row r="184" spans="11:19" x14ac:dyDescent="0.25">
      <c r="K184" s="253"/>
      <c r="R184" s="253"/>
      <c r="S184" s="253"/>
    </row>
    <row r="185" spans="11:19" x14ac:dyDescent="0.25">
      <c r="K185" s="253"/>
      <c r="R185" s="253"/>
      <c r="S185" s="253"/>
    </row>
    <row r="186" spans="11:19" x14ac:dyDescent="0.25">
      <c r="K186" s="253"/>
      <c r="R186" s="253"/>
      <c r="S186" s="253"/>
    </row>
    <row r="187" spans="11:19" x14ac:dyDescent="0.25">
      <c r="K187" s="253"/>
      <c r="R187" s="253"/>
      <c r="S187" s="253"/>
    </row>
    <row r="188" spans="11:19" x14ac:dyDescent="0.25">
      <c r="K188" s="253"/>
      <c r="R188" s="253"/>
      <c r="S188" s="253"/>
    </row>
    <row r="189" spans="11:19" x14ac:dyDescent="0.25">
      <c r="K189" s="253"/>
      <c r="R189" s="253"/>
      <c r="S189" s="253"/>
    </row>
    <row r="190" spans="11:19" x14ac:dyDescent="0.25">
      <c r="K190" s="253"/>
      <c r="R190" s="253"/>
      <c r="S190" s="253"/>
    </row>
    <row r="191" spans="11:19" x14ac:dyDescent="0.25">
      <c r="K191" s="253"/>
      <c r="R191" s="253"/>
      <c r="S191" s="253"/>
    </row>
    <row r="192" spans="11:19" x14ac:dyDescent="0.25">
      <c r="K192" s="253"/>
      <c r="R192" s="253"/>
      <c r="S192" s="253"/>
    </row>
    <row r="193" spans="11:19" x14ac:dyDescent="0.25">
      <c r="K193" s="253"/>
      <c r="R193" s="253"/>
      <c r="S193" s="253"/>
    </row>
    <row r="194" spans="11:19" x14ac:dyDescent="0.25">
      <c r="K194" s="253"/>
      <c r="R194" s="253"/>
      <c r="S194" s="253"/>
    </row>
    <row r="195" spans="11:19" x14ac:dyDescent="0.25">
      <c r="K195" s="253"/>
      <c r="R195" s="253"/>
      <c r="S195" s="253"/>
    </row>
    <row r="196" spans="11:19" x14ac:dyDescent="0.25">
      <c r="K196" s="253"/>
      <c r="R196" s="253"/>
      <c r="S196" s="253"/>
    </row>
    <row r="197" spans="11:19" x14ac:dyDescent="0.25">
      <c r="K197" s="253"/>
      <c r="R197" s="253"/>
      <c r="S197" s="253"/>
    </row>
    <row r="198" spans="11:19" x14ac:dyDescent="0.25">
      <c r="K198" s="253"/>
      <c r="R198" s="253"/>
      <c r="S198" s="253"/>
    </row>
    <row r="199" spans="11:19" x14ac:dyDescent="0.25">
      <c r="K199" s="253"/>
      <c r="R199" s="253"/>
      <c r="S199" s="253"/>
    </row>
    <row r="200" spans="11:19" x14ac:dyDescent="0.25">
      <c r="K200" s="253"/>
      <c r="R200" s="253"/>
      <c r="S200" s="253"/>
    </row>
    <row r="201" spans="11:19" x14ac:dyDescent="0.25">
      <c r="K201" s="253"/>
      <c r="R201" s="253"/>
      <c r="S201" s="253"/>
    </row>
    <row r="202" spans="11:19" x14ac:dyDescent="0.25">
      <c r="K202" s="253"/>
      <c r="R202" s="253"/>
      <c r="S202" s="253"/>
    </row>
    <row r="203" spans="11:19" x14ac:dyDescent="0.25">
      <c r="K203" s="253"/>
      <c r="R203" s="253"/>
      <c r="S203" s="253"/>
    </row>
    <row r="204" spans="11:19" x14ac:dyDescent="0.25">
      <c r="K204" s="253"/>
      <c r="R204" s="253"/>
      <c r="S204" s="253"/>
    </row>
    <row r="205" spans="11:19" x14ac:dyDescent="0.25">
      <c r="K205" s="253"/>
      <c r="R205" s="253"/>
      <c r="S205" s="253"/>
    </row>
    <row r="206" spans="11:19" x14ac:dyDescent="0.25">
      <c r="K206" s="253"/>
      <c r="R206" s="253"/>
      <c r="S206" s="253"/>
    </row>
    <row r="207" spans="11:19" x14ac:dyDescent="0.25">
      <c r="K207" s="253"/>
      <c r="R207" s="253"/>
      <c r="S207" s="253"/>
    </row>
    <row r="208" spans="11:19" x14ac:dyDescent="0.25">
      <c r="K208" s="253"/>
      <c r="R208" s="253"/>
      <c r="S208" s="253"/>
    </row>
    <row r="209" spans="11:19" x14ac:dyDescent="0.25">
      <c r="K209" s="253"/>
      <c r="R209" s="253"/>
      <c r="S209" s="253"/>
    </row>
    <row r="210" spans="11:19" x14ac:dyDescent="0.25">
      <c r="K210" s="253"/>
      <c r="R210" s="253"/>
      <c r="S210" s="253"/>
    </row>
    <row r="211" spans="11:19" x14ac:dyDescent="0.25">
      <c r="K211" s="253"/>
      <c r="R211" s="253"/>
      <c r="S211" s="253"/>
    </row>
    <row r="212" spans="11:19" x14ac:dyDescent="0.25">
      <c r="K212" s="253"/>
      <c r="R212" s="253"/>
      <c r="S212" s="253"/>
    </row>
    <row r="213" spans="11:19" x14ac:dyDescent="0.25">
      <c r="K213" s="253"/>
      <c r="R213" s="253"/>
      <c r="S213" s="253"/>
    </row>
    <row r="214" spans="11:19" x14ac:dyDescent="0.25">
      <c r="K214" s="253"/>
      <c r="R214" s="253"/>
      <c r="S214" s="253"/>
    </row>
    <row r="215" spans="11:19" x14ac:dyDescent="0.25">
      <c r="K215" s="253"/>
      <c r="R215" s="253"/>
      <c r="S215" s="253"/>
    </row>
    <row r="216" spans="11:19" x14ac:dyDescent="0.25">
      <c r="K216" s="253"/>
      <c r="R216" s="253"/>
      <c r="S216" s="253"/>
    </row>
    <row r="217" spans="11:19" x14ac:dyDescent="0.25">
      <c r="K217" s="253"/>
      <c r="R217" s="253"/>
      <c r="S217" s="253"/>
    </row>
    <row r="218" spans="11:19" x14ac:dyDescent="0.25">
      <c r="K218" s="253"/>
      <c r="R218" s="253"/>
      <c r="S218" s="253"/>
    </row>
    <row r="219" spans="11:19" x14ac:dyDescent="0.25">
      <c r="K219" s="253"/>
      <c r="R219" s="253"/>
      <c r="S219" s="253"/>
    </row>
    <row r="220" spans="11:19" x14ac:dyDescent="0.25">
      <c r="K220" s="253"/>
      <c r="R220" s="253"/>
      <c r="S220" s="253"/>
    </row>
    <row r="221" spans="11:19" x14ac:dyDescent="0.25">
      <c r="K221" s="253"/>
      <c r="R221" s="253"/>
      <c r="S221" s="253"/>
    </row>
    <row r="222" spans="11:19" x14ac:dyDescent="0.25">
      <c r="K222" s="253"/>
      <c r="R222" s="253"/>
      <c r="S222" s="253"/>
    </row>
    <row r="223" spans="11:19" x14ac:dyDescent="0.25">
      <c r="K223" s="253"/>
      <c r="R223" s="253"/>
      <c r="S223" s="253"/>
    </row>
    <row r="224" spans="11:19" x14ac:dyDescent="0.25">
      <c r="K224" s="253"/>
      <c r="R224" s="253"/>
      <c r="S224" s="253"/>
    </row>
    <row r="225" spans="11:19" x14ac:dyDescent="0.25">
      <c r="K225" s="253"/>
      <c r="R225" s="253"/>
      <c r="S225" s="253"/>
    </row>
    <row r="226" spans="11:19" x14ac:dyDescent="0.25">
      <c r="K226" s="253"/>
      <c r="R226" s="253"/>
      <c r="S226" s="253"/>
    </row>
    <row r="227" spans="11:19" x14ac:dyDescent="0.25">
      <c r="K227" s="253"/>
      <c r="R227" s="253"/>
      <c r="S227" s="253"/>
    </row>
    <row r="228" spans="11:19" x14ac:dyDescent="0.25">
      <c r="K228" s="253"/>
      <c r="R228" s="253"/>
      <c r="S228" s="253"/>
    </row>
    <row r="229" spans="11:19" x14ac:dyDescent="0.25">
      <c r="K229" s="253"/>
      <c r="R229" s="253"/>
      <c r="S229" s="253"/>
    </row>
    <row r="230" spans="11:19" x14ac:dyDescent="0.25">
      <c r="K230" s="253"/>
      <c r="R230" s="253"/>
      <c r="S230" s="253"/>
    </row>
    <row r="231" spans="11:19" x14ac:dyDescent="0.25">
      <c r="K231" s="253"/>
      <c r="R231" s="253"/>
      <c r="S231" s="253"/>
    </row>
    <row r="232" spans="11:19" x14ac:dyDescent="0.25">
      <c r="K232" s="253"/>
      <c r="R232" s="253"/>
      <c r="S232" s="253"/>
    </row>
    <row r="233" spans="11:19" x14ac:dyDescent="0.25">
      <c r="K233" s="253"/>
      <c r="R233" s="253"/>
      <c r="S233" s="253"/>
    </row>
    <row r="234" spans="11:19" x14ac:dyDescent="0.25">
      <c r="K234" s="253"/>
      <c r="R234" s="253"/>
      <c r="S234" s="253"/>
    </row>
    <row r="235" spans="11:19" x14ac:dyDescent="0.25">
      <c r="K235" s="253"/>
      <c r="R235" s="253"/>
      <c r="S235" s="253"/>
    </row>
    <row r="236" spans="11:19" x14ac:dyDescent="0.25">
      <c r="K236" s="253"/>
      <c r="R236" s="253"/>
      <c r="S236" s="253"/>
    </row>
    <row r="237" spans="11:19" x14ac:dyDescent="0.25">
      <c r="K237" s="253"/>
      <c r="R237" s="253"/>
      <c r="S237" s="253"/>
    </row>
    <row r="238" spans="11:19" x14ac:dyDescent="0.25">
      <c r="K238" s="253"/>
      <c r="R238" s="253"/>
      <c r="S238" s="253"/>
    </row>
    <row r="239" spans="11:19" x14ac:dyDescent="0.25">
      <c r="K239" s="253"/>
      <c r="R239" s="253"/>
      <c r="S239" s="253"/>
    </row>
    <row r="240" spans="11:19" x14ac:dyDescent="0.25">
      <c r="K240" s="253"/>
      <c r="R240" s="253"/>
      <c r="S240" s="253"/>
    </row>
    <row r="241" spans="11:19" x14ac:dyDescent="0.25">
      <c r="K241" s="253"/>
      <c r="R241" s="253"/>
      <c r="S241" s="253"/>
    </row>
    <row r="242" spans="11:19" x14ac:dyDescent="0.25">
      <c r="K242" s="253"/>
      <c r="R242" s="253"/>
      <c r="S242" s="253"/>
    </row>
    <row r="243" spans="11:19" x14ac:dyDescent="0.25">
      <c r="K243" s="253"/>
      <c r="R243" s="253"/>
      <c r="S243" s="253"/>
    </row>
    <row r="244" spans="11:19" x14ac:dyDescent="0.25">
      <c r="K244" s="253"/>
      <c r="R244" s="253"/>
      <c r="S244" s="253"/>
    </row>
    <row r="245" spans="11:19" x14ac:dyDescent="0.25">
      <c r="K245" s="253"/>
      <c r="R245" s="253"/>
      <c r="S245" s="253"/>
    </row>
    <row r="246" spans="11:19" x14ac:dyDescent="0.25">
      <c r="K246" s="253"/>
      <c r="R246" s="253"/>
      <c r="S246" s="253"/>
    </row>
    <row r="247" spans="11:19" x14ac:dyDescent="0.25">
      <c r="K247" s="253"/>
      <c r="R247" s="253"/>
      <c r="S247" s="253"/>
    </row>
    <row r="248" spans="11:19" x14ac:dyDescent="0.25">
      <c r="K248" s="253"/>
      <c r="R248" s="253"/>
      <c r="S248" s="253"/>
    </row>
    <row r="249" spans="11:19" x14ac:dyDescent="0.25">
      <c r="K249" s="253"/>
      <c r="R249" s="253"/>
      <c r="S249" s="253"/>
    </row>
    <row r="250" spans="11:19" x14ac:dyDescent="0.25">
      <c r="K250" s="253"/>
      <c r="R250" s="253"/>
      <c r="S250" s="253"/>
    </row>
    <row r="251" spans="11:19" x14ac:dyDescent="0.25">
      <c r="K251" s="253"/>
      <c r="R251" s="253"/>
      <c r="S251" s="253"/>
    </row>
    <row r="252" spans="11:19" x14ac:dyDescent="0.25">
      <c r="K252" s="253"/>
      <c r="R252" s="253"/>
      <c r="S252" s="253"/>
    </row>
    <row r="253" spans="11:19" x14ac:dyDescent="0.25">
      <c r="K253" s="253"/>
      <c r="R253" s="253"/>
      <c r="S253" s="253"/>
    </row>
    <row r="254" spans="11:19" x14ac:dyDescent="0.25">
      <c r="K254" s="253"/>
      <c r="R254" s="253"/>
      <c r="S254" s="253"/>
    </row>
    <row r="255" spans="11:19" x14ac:dyDescent="0.25">
      <c r="K255" s="253"/>
      <c r="R255" s="253"/>
      <c r="S255" s="253"/>
    </row>
    <row r="256" spans="11:19" x14ac:dyDescent="0.25">
      <c r="K256" s="253"/>
      <c r="R256" s="253"/>
      <c r="S256" s="253"/>
    </row>
    <row r="257" spans="11:19" x14ac:dyDescent="0.25">
      <c r="K257" s="253"/>
      <c r="R257" s="253"/>
      <c r="S257" s="253"/>
    </row>
    <row r="258" spans="11:19" x14ac:dyDescent="0.25">
      <c r="K258" s="253"/>
      <c r="R258" s="253"/>
      <c r="S258" s="253"/>
    </row>
    <row r="259" spans="11:19" x14ac:dyDescent="0.25">
      <c r="K259" s="253"/>
      <c r="R259" s="253"/>
      <c r="S259" s="253"/>
    </row>
    <row r="260" spans="11:19" x14ac:dyDescent="0.25">
      <c r="K260" s="253"/>
      <c r="R260" s="253"/>
      <c r="S260" s="253"/>
    </row>
    <row r="261" spans="11:19" x14ac:dyDescent="0.25">
      <c r="K261" s="253"/>
      <c r="R261" s="253"/>
      <c r="S261" s="253"/>
    </row>
    <row r="262" spans="11:19" x14ac:dyDescent="0.25">
      <c r="K262" s="253"/>
      <c r="R262" s="253"/>
      <c r="S262" s="253"/>
    </row>
    <row r="263" spans="11:19" x14ac:dyDescent="0.25">
      <c r="K263" s="253"/>
      <c r="R263" s="253"/>
      <c r="S263" s="253"/>
    </row>
    <row r="264" spans="11:19" x14ac:dyDescent="0.25">
      <c r="K264" s="253"/>
      <c r="R264" s="253"/>
      <c r="S264" s="253"/>
    </row>
    <row r="265" spans="11:19" x14ac:dyDescent="0.25">
      <c r="K265" s="253"/>
      <c r="R265" s="253"/>
      <c r="S265" s="253"/>
    </row>
    <row r="266" spans="11:19" x14ac:dyDescent="0.25">
      <c r="K266" s="253"/>
      <c r="R266" s="253"/>
      <c r="S266" s="253"/>
    </row>
    <row r="267" spans="11:19" x14ac:dyDescent="0.25">
      <c r="K267" s="253"/>
      <c r="R267" s="253"/>
      <c r="S267" s="253"/>
    </row>
    <row r="268" spans="11:19" x14ac:dyDescent="0.25">
      <c r="K268" s="253"/>
      <c r="R268" s="253"/>
      <c r="S268" s="253"/>
    </row>
    <row r="269" spans="11:19" x14ac:dyDescent="0.25">
      <c r="K269" s="253"/>
      <c r="R269" s="253"/>
      <c r="S269" s="253"/>
    </row>
    <row r="270" spans="11:19" x14ac:dyDescent="0.25">
      <c r="K270" s="253"/>
      <c r="R270" s="253"/>
      <c r="S270" s="253"/>
    </row>
    <row r="271" spans="11:19" x14ac:dyDescent="0.25">
      <c r="K271" s="253"/>
      <c r="R271" s="253"/>
      <c r="S271" s="253"/>
    </row>
    <row r="272" spans="11:19" x14ac:dyDescent="0.25">
      <c r="K272" s="253"/>
      <c r="R272" s="253"/>
      <c r="S272" s="253"/>
    </row>
    <row r="273" spans="11:19" x14ac:dyDescent="0.25">
      <c r="K273" s="253"/>
      <c r="R273" s="253"/>
      <c r="S273" s="253"/>
    </row>
    <row r="274" spans="11:19" x14ac:dyDescent="0.25">
      <c r="K274" s="253"/>
      <c r="R274" s="253"/>
      <c r="S274" s="253"/>
    </row>
    <row r="275" spans="11:19" x14ac:dyDescent="0.25">
      <c r="K275" s="253"/>
      <c r="R275" s="253"/>
      <c r="S275" s="253"/>
    </row>
    <row r="276" spans="11:19" x14ac:dyDescent="0.25">
      <c r="K276" s="253"/>
      <c r="R276" s="253"/>
      <c r="S276" s="253"/>
    </row>
    <row r="277" spans="11:19" x14ac:dyDescent="0.25">
      <c r="K277" s="253"/>
      <c r="R277" s="253"/>
      <c r="S277" s="253"/>
    </row>
    <row r="278" spans="11:19" x14ac:dyDescent="0.25">
      <c r="K278" s="253"/>
      <c r="R278" s="253"/>
      <c r="S278" s="253"/>
    </row>
    <row r="279" spans="11:19" x14ac:dyDescent="0.25">
      <c r="K279" s="253"/>
      <c r="R279" s="253"/>
      <c r="S279" s="253"/>
    </row>
    <row r="280" spans="11:19" x14ac:dyDescent="0.25">
      <c r="K280" s="253"/>
      <c r="R280" s="253"/>
      <c r="S280" s="253"/>
    </row>
    <row r="281" spans="11:19" x14ac:dyDescent="0.25">
      <c r="K281" s="253"/>
      <c r="R281" s="253"/>
      <c r="S281" s="253"/>
    </row>
    <row r="282" spans="11:19" x14ac:dyDescent="0.25">
      <c r="K282" s="253"/>
      <c r="R282" s="253"/>
      <c r="S282" s="253"/>
    </row>
    <row r="283" spans="11:19" x14ac:dyDescent="0.25">
      <c r="K283" s="253"/>
      <c r="R283" s="253"/>
      <c r="S283" s="253"/>
    </row>
    <row r="284" spans="11:19" x14ac:dyDescent="0.25">
      <c r="K284" s="253"/>
      <c r="R284" s="253"/>
      <c r="S284" s="253"/>
    </row>
    <row r="285" spans="11:19" x14ac:dyDescent="0.25">
      <c r="K285" s="253"/>
      <c r="R285" s="253"/>
      <c r="S285" s="253"/>
    </row>
    <row r="286" spans="11:19" x14ac:dyDescent="0.25">
      <c r="K286" s="253"/>
      <c r="R286" s="253"/>
      <c r="S286" s="253"/>
    </row>
    <row r="287" spans="11:19" x14ac:dyDescent="0.25">
      <c r="K287" s="253"/>
      <c r="R287" s="253"/>
      <c r="S287" s="253"/>
    </row>
    <row r="288" spans="11:19" x14ac:dyDescent="0.25">
      <c r="K288" s="253"/>
      <c r="R288" s="253"/>
      <c r="S288" s="253"/>
    </row>
    <row r="289" spans="11:19" x14ac:dyDescent="0.25">
      <c r="K289" s="253"/>
      <c r="R289" s="253"/>
      <c r="S289" s="253"/>
    </row>
    <row r="290" spans="11:19" x14ac:dyDescent="0.25">
      <c r="K290" s="253"/>
      <c r="R290" s="253"/>
      <c r="S290" s="253"/>
    </row>
    <row r="291" spans="11:19" x14ac:dyDescent="0.25">
      <c r="K291" s="253"/>
      <c r="R291" s="253"/>
      <c r="S291" s="253"/>
    </row>
    <row r="292" spans="11:19" x14ac:dyDescent="0.25">
      <c r="K292" s="253"/>
      <c r="R292" s="253"/>
      <c r="S292" s="253"/>
    </row>
    <row r="293" spans="11:19" x14ac:dyDescent="0.25">
      <c r="K293" s="253"/>
      <c r="R293" s="253"/>
      <c r="S293" s="253"/>
    </row>
    <row r="294" spans="11:19" x14ac:dyDescent="0.25">
      <c r="K294" s="253"/>
      <c r="R294" s="253"/>
      <c r="S294" s="253"/>
    </row>
    <row r="295" spans="11:19" x14ac:dyDescent="0.25">
      <c r="K295" s="253"/>
      <c r="R295" s="253"/>
      <c r="S295" s="253"/>
    </row>
    <row r="296" spans="11:19" x14ac:dyDescent="0.25">
      <c r="K296" s="253"/>
      <c r="R296" s="253"/>
      <c r="S296" s="253"/>
    </row>
    <row r="297" spans="11:19" x14ac:dyDescent="0.25">
      <c r="K297" s="253"/>
      <c r="R297" s="253"/>
      <c r="S297" s="253"/>
    </row>
    <row r="298" spans="11:19" x14ac:dyDescent="0.25">
      <c r="K298" s="253"/>
      <c r="R298" s="253"/>
      <c r="S298" s="253"/>
    </row>
    <row r="299" spans="11:19" x14ac:dyDescent="0.25">
      <c r="K299" s="253"/>
      <c r="R299" s="253"/>
      <c r="S299" s="253"/>
    </row>
    <row r="300" spans="11:19" x14ac:dyDescent="0.25">
      <c r="K300" s="253"/>
      <c r="R300" s="253"/>
      <c r="S300" s="253"/>
    </row>
    <row r="301" spans="11:19" x14ac:dyDescent="0.25">
      <c r="K301" s="253"/>
      <c r="R301" s="253"/>
      <c r="S301" s="253"/>
    </row>
    <row r="302" spans="11:19" x14ac:dyDescent="0.25">
      <c r="K302" s="253"/>
      <c r="R302" s="253"/>
      <c r="S302" s="253"/>
    </row>
    <row r="303" spans="11:19" x14ac:dyDescent="0.25">
      <c r="K303" s="253"/>
      <c r="R303" s="253"/>
      <c r="S303" s="253"/>
    </row>
    <row r="304" spans="11:19" x14ac:dyDescent="0.25">
      <c r="K304" s="253"/>
      <c r="R304" s="253"/>
      <c r="S304" s="253"/>
    </row>
    <row r="305" spans="11:19" x14ac:dyDescent="0.25">
      <c r="K305" s="253"/>
      <c r="R305" s="253"/>
      <c r="S305" s="253"/>
    </row>
    <row r="306" spans="11:19" x14ac:dyDescent="0.25">
      <c r="K306" s="253"/>
      <c r="R306" s="253"/>
      <c r="S306" s="253"/>
    </row>
    <row r="307" spans="11:19" x14ac:dyDescent="0.25">
      <c r="K307" s="253"/>
      <c r="R307" s="253"/>
      <c r="S307" s="253"/>
    </row>
    <row r="308" spans="11:19" x14ac:dyDescent="0.25">
      <c r="K308" s="253"/>
      <c r="R308" s="253"/>
      <c r="S308" s="253"/>
    </row>
    <row r="309" spans="11:19" x14ac:dyDescent="0.25">
      <c r="K309" s="253"/>
      <c r="R309" s="253"/>
      <c r="S309" s="253"/>
    </row>
    <row r="310" spans="11:19" x14ac:dyDescent="0.25">
      <c r="K310" s="253"/>
      <c r="R310" s="253"/>
      <c r="S310" s="253"/>
    </row>
    <row r="311" spans="11:19" x14ac:dyDescent="0.25">
      <c r="K311" s="253"/>
      <c r="R311" s="253"/>
      <c r="S311" s="253"/>
    </row>
    <row r="312" spans="11:19" x14ac:dyDescent="0.25">
      <c r="K312" s="253"/>
      <c r="R312" s="253"/>
      <c r="S312" s="253"/>
    </row>
    <row r="313" spans="11:19" x14ac:dyDescent="0.25">
      <c r="K313" s="253"/>
      <c r="R313" s="253"/>
      <c r="S313" s="253"/>
    </row>
    <row r="314" spans="11:19" x14ac:dyDescent="0.25">
      <c r="K314" s="253"/>
      <c r="R314" s="253"/>
      <c r="S314" s="253"/>
    </row>
    <row r="315" spans="11:19" x14ac:dyDescent="0.25">
      <c r="K315" s="253"/>
      <c r="R315" s="253"/>
      <c r="S315" s="253"/>
    </row>
    <row r="316" spans="11:19" x14ac:dyDescent="0.25">
      <c r="K316" s="253"/>
      <c r="R316" s="253"/>
      <c r="S316" s="253"/>
    </row>
    <row r="317" spans="11:19" x14ac:dyDescent="0.25">
      <c r="K317" s="253"/>
      <c r="R317" s="253"/>
      <c r="S317" s="253"/>
    </row>
    <row r="318" spans="11:19" x14ac:dyDescent="0.25">
      <c r="K318" s="253"/>
      <c r="R318" s="253"/>
      <c r="S318" s="253"/>
    </row>
    <row r="319" spans="11:19" x14ac:dyDescent="0.25">
      <c r="K319" s="253"/>
      <c r="R319" s="253"/>
      <c r="S319" s="253"/>
    </row>
    <row r="320" spans="11:19" x14ac:dyDescent="0.25">
      <c r="K320" s="253"/>
      <c r="R320" s="253"/>
      <c r="S320" s="253"/>
    </row>
    <row r="321" spans="11:19" x14ac:dyDescent="0.25">
      <c r="K321" s="253"/>
      <c r="R321" s="253"/>
      <c r="S321" s="253"/>
    </row>
    <row r="322" spans="11:19" x14ac:dyDescent="0.25">
      <c r="K322" s="253"/>
      <c r="R322" s="253"/>
      <c r="S322" s="253"/>
    </row>
    <row r="323" spans="11:19" x14ac:dyDescent="0.25">
      <c r="K323" s="253"/>
      <c r="R323" s="253"/>
      <c r="S323" s="253"/>
    </row>
    <row r="324" spans="11:19" x14ac:dyDescent="0.25">
      <c r="K324" s="253"/>
      <c r="R324" s="253"/>
      <c r="S324" s="253"/>
    </row>
    <row r="325" spans="11:19" x14ac:dyDescent="0.25">
      <c r="K325" s="253"/>
      <c r="R325" s="253"/>
      <c r="S325" s="253"/>
    </row>
    <row r="326" spans="11:19" x14ac:dyDescent="0.25">
      <c r="K326" s="253"/>
      <c r="R326" s="253"/>
      <c r="S326" s="253"/>
    </row>
    <row r="327" spans="11:19" x14ac:dyDescent="0.25">
      <c r="K327" s="253"/>
      <c r="R327" s="253"/>
      <c r="S327" s="253"/>
    </row>
    <row r="328" spans="11:19" x14ac:dyDescent="0.25">
      <c r="K328" s="253"/>
      <c r="R328" s="253"/>
      <c r="S328" s="253"/>
    </row>
    <row r="329" spans="11:19" x14ac:dyDescent="0.25">
      <c r="K329" s="253"/>
      <c r="R329" s="253"/>
      <c r="S329" s="253"/>
    </row>
    <row r="330" spans="11:19" x14ac:dyDescent="0.25">
      <c r="K330" s="253"/>
      <c r="R330" s="253"/>
      <c r="S330" s="253"/>
    </row>
    <row r="331" spans="11:19" x14ac:dyDescent="0.25">
      <c r="K331" s="253"/>
      <c r="R331" s="253"/>
      <c r="S331" s="253"/>
    </row>
    <row r="332" spans="11:19" x14ac:dyDescent="0.25">
      <c r="K332" s="253"/>
      <c r="R332" s="253"/>
      <c r="S332" s="253"/>
    </row>
    <row r="333" spans="11:19" x14ac:dyDescent="0.25">
      <c r="K333" s="253"/>
      <c r="R333" s="253"/>
      <c r="S333" s="253"/>
    </row>
    <row r="334" spans="11:19" x14ac:dyDescent="0.25">
      <c r="K334" s="253"/>
      <c r="R334" s="253"/>
      <c r="S334" s="253"/>
    </row>
    <row r="335" spans="11:19" x14ac:dyDescent="0.25">
      <c r="K335" s="253"/>
      <c r="R335" s="253"/>
      <c r="S335" s="253"/>
    </row>
    <row r="336" spans="11:19" x14ac:dyDescent="0.25">
      <c r="K336" s="253"/>
      <c r="R336" s="253"/>
      <c r="S336" s="253"/>
    </row>
    <row r="337" spans="11:19" x14ac:dyDescent="0.25">
      <c r="K337" s="253"/>
      <c r="R337" s="253"/>
      <c r="S337" s="253"/>
    </row>
    <row r="338" spans="11:19" x14ac:dyDescent="0.25">
      <c r="K338" s="253"/>
      <c r="R338" s="253"/>
      <c r="S338" s="253"/>
    </row>
    <row r="339" spans="11:19" x14ac:dyDescent="0.25">
      <c r="K339" s="253"/>
      <c r="R339" s="253"/>
      <c r="S339" s="253"/>
    </row>
    <row r="340" spans="11:19" x14ac:dyDescent="0.25">
      <c r="K340" s="253"/>
      <c r="R340" s="253"/>
      <c r="S340" s="253"/>
    </row>
    <row r="341" spans="11:19" x14ac:dyDescent="0.25">
      <c r="K341" s="253"/>
      <c r="R341" s="253"/>
      <c r="S341" s="253"/>
    </row>
    <row r="342" spans="11:19" x14ac:dyDescent="0.25">
      <c r="K342" s="253"/>
      <c r="R342" s="253"/>
      <c r="S342" s="253"/>
    </row>
    <row r="343" spans="11:19" x14ac:dyDescent="0.25">
      <c r="K343" s="253"/>
      <c r="R343" s="253"/>
      <c r="S343" s="253"/>
    </row>
    <row r="344" spans="11:19" x14ac:dyDescent="0.25">
      <c r="K344" s="253"/>
      <c r="R344" s="253"/>
      <c r="S344" s="253"/>
    </row>
    <row r="345" spans="11:19" x14ac:dyDescent="0.25">
      <c r="K345" s="253"/>
      <c r="R345" s="253"/>
      <c r="S345" s="253"/>
    </row>
    <row r="346" spans="11:19" x14ac:dyDescent="0.25">
      <c r="K346" s="253"/>
      <c r="R346" s="253"/>
      <c r="S346" s="253"/>
    </row>
    <row r="347" spans="11:19" x14ac:dyDescent="0.25">
      <c r="K347" s="253"/>
      <c r="R347" s="253"/>
      <c r="S347" s="253"/>
    </row>
    <row r="348" spans="11:19" x14ac:dyDescent="0.25">
      <c r="K348" s="253"/>
      <c r="R348" s="253"/>
      <c r="S348" s="253"/>
    </row>
    <row r="349" spans="11:19" x14ac:dyDescent="0.25">
      <c r="K349" s="253"/>
      <c r="R349" s="253"/>
      <c r="S349" s="253"/>
    </row>
    <row r="350" spans="11:19" x14ac:dyDescent="0.25">
      <c r="K350" s="253"/>
      <c r="R350" s="253"/>
      <c r="S350" s="253"/>
    </row>
    <row r="351" spans="11:19" x14ac:dyDescent="0.25">
      <c r="K351" s="253"/>
      <c r="R351" s="253"/>
      <c r="S351" s="253"/>
    </row>
    <row r="352" spans="11:19" x14ac:dyDescent="0.25">
      <c r="K352" s="253"/>
      <c r="R352" s="253"/>
      <c r="S352" s="253"/>
    </row>
    <row r="353" spans="11:19" x14ac:dyDescent="0.25">
      <c r="K353" s="253"/>
      <c r="R353" s="253"/>
      <c r="S353" s="253"/>
    </row>
    <row r="354" spans="11:19" x14ac:dyDescent="0.25">
      <c r="K354" s="253"/>
      <c r="R354" s="253"/>
      <c r="S354" s="253"/>
    </row>
    <row r="355" spans="11:19" x14ac:dyDescent="0.25">
      <c r="K355" s="253"/>
      <c r="R355" s="253"/>
      <c r="S355" s="253"/>
    </row>
    <row r="356" spans="11:19" x14ac:dyDescent="0.25">
      <c r="K356" s="253"/>
      <c r="R356" s="253"/>
      <c r="S356" s="253"/>
    </row>
    <row r="357" spans="11:19" x14ac:dyDescent="0.25">
      <c r="K357" s="253"/>
      <c r="R357" s="253"/>
      <c r="S357" s="253"/>
    </row>
    <row r="358" spans="11:19" x14ac:dyDescent="0.25">
      <c r="K358" s="253"/>
      <c r="R358" s="253"/>
      <c r="S358" s="253"/>
    </row>
    <row r="359" spans="11:19" x14ac:dyDescent="0.25">
      <c r="K359" s="253"/>
      <c r="R359" s="253"/>
      <c r="S359" s="253"/>
    </row>
    <row r="360" spans="11:19" x14ac:dyDescent="0.25">
      <c r="K360" s="253"/>
      <c r="R360" s="253"/>
      <c r="S360" s="253"/>
    </row>
    <row r="361" spans="11:19" x14ac:dyDescent="0.25">
      <c r="K361" s="253"/>
      <c r="R361" s="253"/>
      <c r="S361" s="253"/>
    </row>
    <row r="362" spans="11:19" x14ac:dyDescent="0.25">
      <c r="K362" s="253"/>
      <c r="R362" s="253"/>
      <c r="S362" s="253"/>
    </row>
    <row r="363" spans="11:19" x14ac:dyDescent="0.25">
      <c r="K363" s="253"/>
      <c r="R363" s="253"/>
      <c r="S363" s="253"/>
    </row>
    <row r="364" spans="11:19" x14ac:dyDescent="0.25">
      <c r="K364" s="253"/>
      <c r="R364" s="253"/>
      <c r="S364" s="253"/>
    </row>
    <row r="365" spans="11:19" x14ac:dyDescent="0.25">
      <c r="K365" s="253"/>
      <c r="R365" s="253"/>
      <c r="S365" s="253"/>
    </row>
    <row r="366" spans="11:19" x14ac:dyDescent="0.25">
      <c r="K366" s="253"/>
      <c r="R366" s="253"/>
      <c r="S366" s="253"/>
    </row>
    <row r="367" spans="11:19" x14ac:dyDescent="0.25">
      <c r="K367" s="253"/>
      <c r="R367" s="253"/>
      <c r="S367" s="253"/>
    </row>
    <row r="368" spans="11:19" x14ac:dyDescent="0.25">
      <c r="K368" s="253"/>
      <c r="R368" s="253"/>
      <c r="S368" s="253"/>
    </row>
    <row r="369" spans="11:19" x14ac:dyDescent="0.25">
      <c r="K369" s="253"/>
      <c r="R369" s="253"/>
      <c r="S369" s="253"/>
    </row>
    <row r="370" spans="11:19" x14ac:dyDescent="0.25">
      <c r="K370" s="253"/>
      <c r="R370" s="253"/>
      <c r="S370" s="253"/>
    </row>
    <row r="371" spans="11:19" x14ac:dyDescent="0.25">
      <c r="K371" s="253"/>
      <c r="R371" s="253"/>
      <c r="S371" s="253"/>
    </row>
    <row r="372" spans="11:19" x14ac:dyDescent="0.25">
      <c r="K372" s="253"/>
      <c r="R372" s="253"/>
      <c r="S372" s="253"/>
    </row>
    <row r="373" spans="11:19" x14ac:dyDescent="0.25">
      <c r="K373" s="253"/>
      <c r="R373" s="253"/>
      <c r="S373" s="253"/>
    </row>
    <row r="374" spans="11:19" x14ac:dyDescent="0.25">
      <c r="K374" s="253"/>
      <c r="R374" s="253"/>
      <c r="S374" s="253"/>
    </row>
    <row r="375" spans="11:19" x14ac:dyDescent="0.25">
      <c r="K375" s="253"/>
      <c r="R375" s="253"/>
      <c r="S375" s="253"/>
    </row>
    <row r="376" spans="11:19" x14ac:dyDescent="0.25">
      <c r="K376" s="253"/>
      <c r="R376" s="253"/>
      <c r="S376" s="253"/>
    </row>
    <row r="377" spans="11:19" x14ac:dyDescent="0.25">
      <c r="K377" s="253"/>
      <c r="R377" s="253"/>
      <c r="S377" s="253"/>
    </row>
    <row r="378" spans="11:19" x14ac:dyDescent="0.25">
      <c r="K378" s="253"/>
      <c r="R378" s="253"/>
      <c r="S378" s="253"/>
    </row>
    <row r="379" spans="11:19" x14ac:dyDescent="0.25">
      <c r="K379" s="253"/>
      <c r="R379" s="253"/>
      <c r="S379" s="253"/>
    </row>
    <row r="380" spans="11:19" x14ac:dyDescent="0.25">
      <c r="K380" s="253"/>
      <c r="R380" s="253"/>
      <c r="S380" s="253"/>
    </row>
    <row r="381" spans="11:19" x14ac:dyDescent="0.25">
      <c r="K381" s="253"/>
      <c r="R381" s="253"/>
      <c r="S381" s="253"/>
    </row>
    <row r="382" spans="11:19" x14ac:dyDescent="0.25">
      <c r="K382" s="253"/>
      <c r="R382" s="253"/>
      <c r="S382" s="253"/>
    </row>
    <row r="383" spans="11:19" x14ac:dyDescent="0.25">
      <c r="K383" s="253"/>
      <c r="R383" s="253"/>
      <c r="S383" s="253"/>
    </row>
    <row r="384" spans="11:19" x14ac:dyDescent="0.25">
      <c r="K384" s="253"/>
      <c r="R384" s="253"/>
      <c r="S384" s="253"/>
    </row>
    <row r="385" spans="11:19" x14ac:dyDescent="0.25">
      <c r="K385" s="253"/>
      <c r="R385" s="253"/>
      <c r="S385" s="253"/>
    </row>
    <row r="386" spans="11:19" x14ac:dyDescent="0.25">
      <c r="K386" s="253"/>
      <c r="R386" s="253"/>
      <c r="S386" s="253"/>
    </row>
    <row r="387" spans="11:19" x14ac:dyDescent="0.25">
      <c r="K387" s="253"/>
      <c r="R387" s="253"/>
      <c r="S387" s="253"/>
    </row>
    <row r="388" spans="11:19" x14ac:dyDescent="0.25">
      <c r="K388" s="253"/>
      <c r="R388" s="253"/>
      <c r="S388" s="253"/>
    </row>
    <row r="389" spans="11:19" x14ac:dyDescent="0.25">
      <c r="K389" s="253"/>
      <c r="R389" s="253"/>
      <c r="S389" s="253"/>
    </row>
    <row r="390" spans="11:19" x14ac:dyDescent="0.25">
      <c r="K390" s="253"/>
      <c r="R390" s="253"/>
      <c r="S390" s="253"/>
    </row>
    <row r="391" spans="11:19" x14ac:dyDescent="0.25">
      <c r="K391" s="253"/>
      <c r="R391" s="253"/>
      <c r="S391" s="253"/>
    </row>
    <row r="392" spans="11:19" x14ac:dyDescent="0.25">
      <c r="K392" s="253"/>
      <c r="R392" s="253"/>
      <c r="S392" s="253"/>
    </row>
    <row r="393" spans="11:19" x14ac:dyDescent="0.25">
      <c r="K393" s="253"/>
      <c r="R393" s="253"/>
      <c r="S393" s="253"/>
    </row>
    <row r="394" spans="11:19" x14ac:dyDescent="0.25">
      <c r="K394" s="253"/>
      <c r="R394" s="253"/>
      <c r="S394" s="253"/>
    </row>
    <row r="395" spans="11:19" x14ac:dyDescent="0.25">
      <c r="K395" s="253"/>
      <c r="R395" s="253"/>
      <c r="S395" s="253"/>
    </row>
    <row r="396" spans="11:19" x14ac:dyDescent="0.25">
      <c r="K396" s="253"/>
      <c r="R396" s="253"/>
      <c r="S396" s="253"/>
    </row>
    <row r="397" spans="11:19" x14ac:dyDescent="0.25">
      <c r="K397" s="253"/>
      <c r="R397" s="253"/>
      <c r="S397" s="253"/>
    </row>
    <row r="398" spans="11:19" x14ac:dyDescent="0.25">
      <c r="K398" s="253"/>
      <c r="R398" s="253"/>
      <c r="S398" s="253"/>
    </row>
    <row r="399" spans="11:19" x14ac:dyDescent="0.25">
      <c r="K399" s="253"/>
      <c r="R399" s="253"/>
      <c r="S399" s="253"/>
    </row>
    <row r="400" spans="11:19" x14ac:dyDescent="0.25">
      <c r="K400" s="253"/>
      <c r="R400" s="253"/>
      <c r="S400" s="253"/>
    </row>
    <row r="401" spans="11:19" x14ac:dyDescent="0.25">
      <c r="K401" s="253"/>
      <c r="R401" s="253"/>
      <c r="S401" s="253"/>
    </row>
    <row r="402" spans="11:19" x14ac:dyDescent="0.25">
      <c r="K402" s="253"/>
      <c r="R402" s="253"/>
      <c r="S402" s="253"/>
    </row>
    <row r="403" spans="11:19" x14ac:dyDescent="0.25">
      <c r="K403" s="253"/>
      <c r="R403" s="253"/>
      <c r="S403" s="253"/>
    </row>
    <row r="404" spans="11:19" x14ac:dyDescent="0.25">
      <c r="K404" s="253"/>
      <c r="R404" s="253"/>
      <c r="S404" s="253"/>
    </row>
    <row r="405" spans="11:19" x14ac:dyDescent="0.25">
      <c r="K405" s="253"/>
      <c r="R405" s="253"/>
      <c r="S405" s="253"/>
    </row>
    <row r="406" spans="11:19" x14ac:dyDescent="0.25">
      <c r="K406" s="253"/>
      <c r="R406" s="253"/>
      <c r="S406" s="253"/>
    </row>
    <row r="407" spans="11:19" x14ac:dyDescent="0.25">
      <c r="K407" s="253"/>
      <c r="R407" s="253"/>
      <c r="S407" s="253"/>
    </row>
    <row r="408" spans="11:19" x14ac:dyDescent="0.25">
      <c r="K408" s="253"/>
      <c r="R408" s="253"/>
      <c r="S408" s="253"/>
    </row>
    <row r="409" spans="11:19" x14ac:dyDescent="0.25">
      <c r="K409" s="253"/>
      <c r="R409" s="253"/>
      <c r="S409" s="253"/>
    </row>
    <row r="410" spans="11:19" x14ac:dyDescent="0.25">
      <c r="K410" s="253"/>
      <c r="R410" s="253"/>
      <c r="S410" s="253"/>
    </row>
    <row r="411" spans="11:19" x14ac:dyDescent="0.25">
      <c r="K411" s="253"/>
      <c r="R411" s="253"/>
      <c r="S411" s="253"/>
    </row>
    <row r="412" spans="11:19" x14ac:dyDescent="0.25">
      <c r="K412" s="253"/>
      <c r="R412" s="253"/>
      <c r="S412" s="253"/>
    </row>
    <row r="413" spans="11:19" x14ac:dyDescent="0.25">
      <c r="K413" s="253"/>
      <c r="R413" s="253"/>
      <c r="S413" s="253"/>
    </row>
    <row r="414" spans="11:19" x14ac:dyDescent="0.25">
      <c r="K414" s="253"/>
      <c r="R414" s="253"/>
      <c r="S414" s="253"/>
    </row>
    <row r="415" spans="11:19" x14ac:dyDescent="0.25">
      <c r="K415" s="253"/>
      <c r="R415" s="253"/>
      <c r="S415" s="253"/>
    </row>
    <row r="416" spans="11:19" x14ac:dyDescent="0.25">
      <c r="K416" s="253"/>
      <c r="R416" s="253"/>
      <c r="S416" s="253"/>
    </row>
    <row r="417" spans="11:19" x14ac:dyDescent="0.25">
      <c r="K417" s="253"/>
      <c r="R417" s="253"/>
      <c r="S417" s="253"/>
    </row>
    <row r="418" spans="11:19" x14ac:dyDescent="0.25">
      <c r="K418" s="253"/>
      <c r="R418" s="253"/>
      <c r="S418" s="253"/>
    </row>
    <row r="419" spans="11:19" x14ac:dyDescent="0.25">
      <c r="K419" s="253"/>
      <c r="R419" s="253"/>
      <c r="S419" s="253"/>
    </row>
    <row r="420" spans="11:19" x14ac:dyDescent="0.25">
      <c r="K420" s="253"/>
      <c r="R420" s="253"/>
      <c r="S420" s="253"/>
    </row>
    <row r="421" spans="11:19" x14ac:dyDescent="0.25">
      <c r="K421" s="253"/>
      <c r="R421" s="253"/>
      <c r="S421" s="253"/>
    </row>
    <row r="422" spans="11:19" x14ac:dyDescent="0.25">
      <c r="K422" s="253"/>
      <c r="R422" s="253"/>
      <c r="S422" s="253"/>
    </row>
    <row r="423" spans="11:19" x14ac:dyDescent="0.25">
      <c r="K423" s="253"/>
      <c r="R423" s="253"/>
      <c r="S423" s="253"/>
    </row>
    <row r="424" spans="11:19" x14ac:dyDescent="0.25">
      <c r="K424" s="253"/>
      <c r="R424" s="253"/>
      <c r="S424" s="253"/>
    </row>
    <row r="425" spans="11:19" x14ac:dyDescent="0.25">
      <c r="K425" s="253"/>
      <c r="R425" s="253"/>
      <c r="S425" s="253"/>
    </row>
    <row r="426" spans="11:19" x14ac:dyDescent="0.25">
      <c r="K426" s="253"/>
      <c r="R426" s="253"/>
      <c r="S426" s="253"/>
    </row>
    <row r="427" spans="11:19" x14ac:dyDescent="0.25">
      <c r="K427" s="253"/>
      <c r="R427" s="253"/>
      <c r="S427" s="253"/>
    </row>
    <row r="428" spans="11:19" x14ac:dyDescent="0.25">
      <c r="K428" s="253"/>
      <c r="R428" s="253"/>
      <c r="S428" s="253"/>
    </row>
    <row r="429" spans="11:19" x14ac:dyDescent="0.25">
      <c r="K429" s="253"/>
      <c r="R429" s="253"/>
      <c r="S429" s="253"/>
    </row>
    <row r="430" spans="11:19" x14ac:dyDescent="0.25">
      <c r="K430" s="253"/>
      <c r="R430" s="253"/>
      <c r="S430" s="253"/>
    </row>
    <row r="431" spans="11:19" x14ac:dyDescent="0.25">
      <c r="K431" s="253"/>
      <c r="R431" s="253"/>
      <c r="S431" s="253"/>
    </row>
    <row r="432" spans="11:19" x14ac:dyDescent="0.25">
      <c r="K432" s="253"/>
      <c r="R432" s="253"/>
      <c r="S432" s="253"/>
    </row>
    <row r="433" spans="11:19" x14ac:dyDescent="0.25">
      <c r="K433" s="253"/>
      <c r="R433" s="253"/>
      <c r="S433" s="253"/>
    </row>
    <row r="434" spans="11:19" x14ac:dyDescent="0.25">
      <c r="K434" s="253"/>
      <c r="R434" s="253"/>
      <c r="S434" s="253"/>
    </row>
    <row r="435" spans="11:19" x14ac:dyDescent="0.25">
      <c r="K435" s="253"/>
      <c r="R435" s="253"/>
      <c r="S435" s="253"/>
    </row>
    <row r="436" spans="11:19" x14ac:dyDescent="0.25">
      <c r="K436" s="253"/>
      <c r="R436" s="253"/>
      <c r="S436" s="253"/>
    </row>
    <row r="437" spans="11:19" x14ac:dyDescent="0.25">
      <c r="K437" s="253"/>
      <c r="R437" s="253"/>
      <c r="S437" s="253"/>
    </row>
    <row r="438" spans="11:19" x14ac:dyDescent="0.25">
      <c r="K438" s="253"/>
      <c r="R438" s="253"/>
      <c r="S438" s="253"/>
    </row>
    <row r="439" spans="11:19" x14ac:dyDescent="0.25">
      <c r="K439" s="253"/>
      <c r="R439" s="253"/>
      <c r="S439" s="253"/>
    </row>
    <row r="440" spans="11:19" x14ac:dyDescent="0.25">
      <c r="K440" s="253"/>
      <c r="R440" s="253"/>
      <c r="S440" s="253"/>
    </row>
    <row r="441" spans="11:19" x14ac:dyDescent="0.25">
      <c r="K441" s="253"/>
      <c r="R441" s="253"/>
      <c r="S441" s="253"/>
    </row>
    <row r="442" spans="11:19" x14ac:dyDescent="0.25">
      <c r="K442" s="253"/>
      <c r="R442" s="253"/>
      <c r="S442" s="253"/>
    </row>
    <row r="443" spans="11:19" x14ac:dyDescent="0.25">
      <c r="K443" s="253"/>
      <c r="R443" s="253"/>
      <c r="S443" s="253"/>
    </row>
    <row r="444" spans="11:19" x14ac:dyDescent="0.25">
      <c r="K444" s="253"/>
      <c r="R444" s="253"/>
      <c r="S444" s="253"/>
    </row>
    <row r="445" spans="11:19" x14ac:dyDescent="0.25">
      <c r="K445" s="253"/>
      <c r="R445" s="253"/>
      <c r="S445" s="253"/>
    </row>
    <row r="446" spans="11:19" x14ac:dyDescent="0.25">
      <c r="K446" s="253"/>
      <c r="R446" s="253"/>
      <c r="S446" s="253"/>
    </row>
    <row r="447" spans="11:19" x14ac:dyDescent="0.25">
      <c r="K447" s="253"/>
      <c r="R447" s="253"/>
      <c r="S447" s="253"/>
    </row>
    <row r="448" spans="11:19" x14ac:dyDescent="0.25">
      <c r="K448" s="253"/>
      <c r="R448" s="253"/>
      <c r="S448" s="253"/>
    </row>
    <row r="449" spans="11:19" x14ac:dyDescent="0.25">
      <c r="K449" s="253"/>
      <c r="R449" s="253"/>
      <c r="S449" s="253"/>
    </row>
    <row r="450" spans="11:19" x14ac:dyDescent="0.25">
      <c r="K450" s="253"/>
      <c r="R450" s="253"/>
      <c r="S450" s="253"/>
    </row>
    <row r="451" spans="11:19" x14ac:dyDescent="0.25">
      <c r="K451" s="253"/>
      <c r="R451" s="253"/>
      <c r="S451" s="253"/>
    </row>
    <row r="452" spans="11:19" x14ac:dyDescent="0.25">
      <c r="K452" s="253"/>
      <c r="R452" s="253"/>
      <c r="S452" s="253"/>
    </row>
    <row r="453" spans="11:19" x14ac:dyDescent="0.25">
      <c r="K453" s="253"/>
      <c r="R453" s="253"/>
      <c r="S453" s="253"/>
    </row>
    <row r="454" spans="11:19" x14ac:dyDescent="0.25">
      <c r="K454" s="253"/>
      <c r="R454" s="253"/>
      <c r="S454" s="253"/>
    </row>
    <row r="455" spans="11:19" x14ac:dyDescent="0.25">
      <c r="K455" s="253"/>
      <c r="R455" s="253"/>
      <c r="S455" s="253"/>
    </row>
    <row r="456" spans="11:19" x14ac:dyDescent="0.25">
      <c r="K456" s="253"/>
      <c r="R456" s="253"/>
      <c r="S456" s="253"/>
    </row>
    <row r="457" spans="11:19" x14ac:dyDescent="0.25">
      <c r="K457" s="253"/>
      <c r="R457" s="253"/>
      <c r="S457" s="253"/>
    </row>
    <row r="458" spans="11:19" x14ac:dyDescent="0.25">
      <c r="K458" s="253"/>
      <c r="R458" s="253"/>
      <c r="S458" s="253"/>
    </row>
    <row r="459" spans="11:19" x14ac:dyDescent="0.25">
      <c r="K459" s="253"/>
      <c r="R459" s="253"/>
      <c r="S459" s="253"/>
    </row>
    <row r="460" spans="11:19" x14ac:dyDescent="0.25">
      <c r="K460" s="253"/>
      <c r="R460" s="253"/>
      <c r="S460" s="253"/>
    </row>
    <row r="461" spans="11:19" x14ac:dyDescent="0.25">
      <c r="K461" s="253"/>
      <c r="R461" s="253"/>
      <c r="S461" s="253"/>
    </row>
    <row r="462" spans="11:19" x14ac:dyDescent="0.25">
      <c r="K462" s="253"/>
      <c r="R462" s="253"/>
      <c r="S462" s="253"/>
    </row>
    <row r="463" spans="11:19" x14ac:dyDescent="0.25">
      <c r="K463" s="253"/>
      <c r="R463" s="253"/>
      <c r="S463" s="253"/>
    </row>
    <row r="464" spans="11:19" x14ac:dyDescent="0.25">
      <c r="K464" s="253"/>
      <c r="R464" s="253"/>
      <c r="S464" s="253"/>
    </row>
    <row r="465" spans="11:19" x14ac:dyDescent="0.25">
      <c r="K465" s="253"/>
      <c r="R465" s="253"/>
      <c r="S465" s="253"/>
    </row>
    <row r="466" spans="11:19" x14ac:dyDescent="0.25">
      <c r="K466" s="253"/>
      <c r="R466" s="253"/>
      <c r="S466" s="253"/>
    </row>
    <row r="467" spans="11:19" x14ac:dyDescent="0.25">
      <c r="K467" s="253"/>
      <c r="R467" s="253"/>
      <c r="S467" s="253"/>
    </row>
    <row r="468" spans="11:19" x14ac:dyDescent="0.25">
      <c r="K468" s="253"/>
      <c r="R468" s="253"/>
      <c r="S468" s="253"/>
    </row>
    <row r="469" spans="11:19" x14ac:dyDescent="0.25">
      <c r="K469" s="253"/>
      <c r="R469" s="253"/>
      <c r="S469" s="253"/>
    </row>
    <row r="470" spans="11:19" x14ac:dyDescent="0.25">
      <c r="K470" s="253"/>
      <c r="R470" s="253"/>
      <c r="S470" s="253"/>
    </row>
    <row r="471" spans="11:19" x14ac:dyDescent="0.25">
      <c r="K471" s="253"/>
      <c r="R471" s="253"/>
      <c r="S471" s="253"/>
    </row>
    <row r="472" spans="11:19" x14ac:dyDescent="0.25">
      <c r="K472" s="253"/>
      <c r="R472" s="253"/>
      <c r="S472" s="253"/>
    </row>
    <row r="473" spans="11:19" x14ac:dyDescent="0.25">
      <c r="K473" s="253"/>
      <c r="R473" s="253"/>
      <c r="S473" s="253"/>
    </row>
    <row r="474" spans="11:19" x14ac:dyDescent="0.25">
      <c r="K474" s="253"/>
      <c r="R474" s="253"/>
      <c r="S474" s="253"/>
    </row>
    <row r="475" spans="11:19" x14ac:dyDescent="0.25">
      <c r="K475" s="253"/>
      <c r="R475" s="253"/>
      <c r="S475" s="253"/>
    </row>
    <row r="476" spans="11:19" x14ac:dyDescent="0.25">
      <c r="K476" s="253"/>
      <c r="R476" s="253"/>
      <c r="S476" s="253"/>
    </row>
    <row r="477" spans="11:19" x14ac:dyDescent="0.25">
      <c r="K477" s="253"/>
      <c r="R477" s="253"/>
      <c r="S477" s="253"/>
    </row>
    <row r="478" spans="11:19" x14ac:dyDescent="0.25">
      <c r="K478" s="253"/>
      <c r="R478" s="253"/>
      <c r="S478" s="253"/>
    </row>
    <row r="479" spans="11:19" x14ac:dyDescent="0.25">
      <c r="K479" s="253"/>
      <c r="R479" s="253"/>
      <c r="S479" s="253"/>
    </row>
    <row r="480" spans="11:19" x14ac:dyDescent="0.25">
      <c r="K480" s="253"/>
      <c r="R480" s="253"/>
      <c r="S480" s="253"/>
    </row>
    <row r="481" spans="11:19" x14ac:dyDescent="0.25">
      <c r="K481" s="253"/>
      <c r="R481" s="253"/>
      <c r="S481" s="253"/>
    </row>
    <row r="482" spans="11:19" x14ac:dyDescent="0.25">
      <c r="R482" s="253"/>
      <c r="S482" s="253"/>
    </row>
    <row r="483" spans="11:19" x14ac:dyDescent="0.25">
      <c r="R483" s="253"/>
      <c r="S483" s="253"/>
    </row>
    <row r="484" spans="11:19" x14ac:dyDescent="0.25">
      <c r="R484" s="253"/>
      <c r="S484" s="253"/>
    </row>
    <row r="485" spans="11:19" x14ac:dyDescent="0.25">
      <c r="R485" s="253"/>
      <c r="S485" s="253"/>
    </row>
    <row r="486" spans="11:19" x14ac:dyDescent="0.25">
      <c r="R486" s="253"/>
      <c r="S486" s="253"/>
    </row>
    <row r="487" spans="11:19" x14ac:dyDescent="0.25">
      <c r="R487" s="253"/>
      <c r="S487" s="253"/>
    </row>
    <row r="488" spans="11:19" x14ac:dyDescent="0.25">
      <c r="R488" s="253"/>
      <c r="S488" s="253"/>
    </row>
    <row r="489" spans="11:19" x14ac:dyDescent="0.25">
      <c r="R489" s="253"/>
      <c r="S489" s="253"/>
    </row>
    <row r="490" spans="11:19" x14ac:dyDescent="0.25">
      <c r="R490" s="253"/>
      <c r="S490" s="253"/>
    </row>
    <row r="491" spans="11:19" x14ac:dyDescent="0.25">
      <c r="R491" s="253"/>
      <c r="S491" s="253"/>
    </row>
    <row r="492" spans="11:19" x14ac:dyDescent="0.25">
      <c r="R492" s="253"/>
      <c r="S492" s="253"/>
    </row>
    <row r="493" spans="11:19" x14ac:dyDescent="0.25">
      <c r="R493" s="253"/>
      <c r="S493" s="253"/>
    </row>
    <row r="494" spans="11:19" x14ac:dyDescent="0.25">
      <c r="R494" s="253"/>
      <c r="S494" s="253"/>
    </row>
    <row r="495" spans="11:19" x14ac:dyDescent="0.25">
      <c r="R495" s="253"/>
      <c r="S495" s="253"/>
    </row>
    <row r="496" spans="11:19" x14ac:dyDescent="0.25">
      <c r="R496" s="253"/>
      <c r="S496" s="253"/>
    </row>
    <row r="497" spans="18:19" x14ac:dyDescent="0.25">
      <c r="R497" s="253"/>
      <c r="S497" s="253"/>
    </row>
    <row r="498" spans="18:19" x14ac:dyDescent="0.25">
      <c r="R498" s="253"/>
      <c r="S498" s="253"/>
    </row>
    <row r="499" spans="18:19" x14ac:dyDescent="0.25">
      <c r="R499" s="253"/>
      <c r="S499" s="253"/>
    </row>
    <row r="500" spans="18:19" x14ac:dyDescent="0.25">
      <c r="R500" s="253"/>
      <c r="S500" s="253"/>
    </row>
    <row r="501" spans="18:19" x14ac:dyDescent="0.25">
      <c r="R501" s="253"/>
      <c r="S501" s="253"/>
    </row>
    <row r="502" spans="18:19" x14ac:dyDescent="0.25">
      <c r="R502" s="253"/>
      <c r="S502" s="253"/>
    </row>
    <row r="503" spans="18:19" x14ac:dyDescent="0.25">
      <c r="R503" s="253"/>
      <c r="S503" s="253"/>
    </row>
    <row r="504" spans="18:19" x14ac:dyDescent="0.25">
      <c r="R504" s="253"/>
      <c r="S504" s="253"/>
    </row>
    <row r="505" spans="18:19" x14ac:dyDescent="0.25">
      <c r="R505" s="253"/>
      <c r="S505" s="253"/>
    </row>
    <row r="506" spans="18:19" x14ac:dyDescent="0.25">
      <c r="R506" s="253"/>
      <c r="S506" s="253"/>
    </row>
    <row r="507" spans="18:19" x14ac:dyDescent="0.25">
      <c r="R507" s="253"/>
      <c r="S507" s="253"/>
    </row>
    <row r="508" spans="18:19" x14ac:dyDescent="0.25">
      <c r="R508" s="253"/>
      <c r="S508" s="253"/>
    </row>
    <row r="509" spans="18:19" x14ac:dyDescent="0.25">
      <c r="R509" s="253"/>
      <c r="S509" s="253"/>
    </row>
    <row r="510" spans="18:19" x14ac:dyDescent="0.25">
      <c r="R510" s="253"/>
      <c r="S510" s="253"/>
    </row>
    <row r="511" spans="18:19" x14ac:dyDescent="0.25">
      <c r="R511" s="253"/>
      <c r="S511" s="253"/>
    </row>
    <row r="512" spans="18:19" x14ac:dyDescent="0.25">
      <c r="R512" s="253"/>
      <c r="S512" s="253"/>
    </row>
    <row r="513" spans="18:19" x14ac:dyDescent="0.25">
      <c r="R513" s="253"/>
      <c r="S513" s="253"/>
    </row>
    <row r="514" spans="18:19" x14ac:dyDescent="0.25">
      <c r="R514" s="253"/>
      <c r="S514" s="253"/>
    </row>
    <row r="515" spans="18:19" x14ac:dyDescent="0.25">
      <c r="R515" s="253"/>
      <c r="S515" s="253"/>
    </row>
    <row r="516" spans="18:19" x14ac:dyDescent="0.25">
      <c r="R516" s="253"/>
      <c r="S516" s="253"/>
    </row>
    <row r="517" spans="18:19" x14ac:dyDescent="0.25">
      <c r="R517" s="253"/>
      <c r="S517" s="253"/>
    </row>
    <row r="518" spans="18:19" x14ac:dyDescent="0.25">
      <c r="R518" s="253"/>
      <c r="S518" s="253"/>
    </row>
    <row r="519" spans="18:19" x14ac:dyDescent="0.25">
      <c r="R519" s="253"/>
      <c r="S519" s="253"/>
    </row>
    <row r="520" spans="18:19" x14ac:dyDescent="0.25">
      <c r="R520" s="253"/>
      <c r="S520" s="253"/>
    </row>
    <row r="521" spans="18:19" x14ac:dyDescent="0.25">
      <c r="R521" s="253"/>
      <c r="S521" s="253"/>
    </row>
    <row r="522" spans="18:19" x14ac:dyDescent="0.25">
      <c r="R522" s="253"/>
      <c r="S522" s="253"/>
    </row>
    <row r="523" spans="18:19" x14ac:dyDescent="0.25">
      <c r="R523" s="253"/>
      <c r="S523" s="253"/>
    </row>
    <row r="524" spans="18:19" x14ac:dyDescent="0.25">
      <c r="R524" s="253"/>
      <c r="S524" s="253"/>
    </row>
    <row r="525" spans="18:19" x14ac:dyDescent="0.25">
      <c r="R525" s="253"/>
      <c r="S525" s="253"/>
    </row>
    <row r="526" spans="18:19" x14ac:dyDescent="0.25">
      <c r="R526" s="253"/>
      <c r="S526" s="253"/>
    </row>
    <row r="527" spans="18:19" x14ac:dyDescent="0.25">
      <c r="R527" s="253"/>
      <c r="S527" s="253"/>
    </row>
    <row r="528" spans="18:19" x14ac:dyDescent="0.25">
      <c r="R528" s="253"/>
      <c r="S528" s="253"/>
    </row>
    <row r="529" spans="18:19" x14ac:dyDescent="0.25">
      <c r="R529" s="253"/>
      <c r="S529" s="253"/>
    </row>
    <row r="530" spans="18:19" x14ac:dyDescent="0.25">
      <c r="R530" s="253"/>
      <c r="S530" s="253"/>
    </row>
    <row r="531" spans="18:19" x14ac:dyDescent="0.25">
      <c r="R531" s="253"/>
      <c r="S531" s="253"/>
    </row>
    <row r="532" spans="18:19" x14ac:dyDescent="0.25">
      <c r="R532" s="253"/>
      <c r="S532" s="253"/>
    </row>
    <row r="533" spans="18:19" x14ac:dyDescent="0.25">
      <c r="R533" s="253"/>
      <c r="S533" s="253"/>
    </row>
    <row r="534" spans="18:19" x14ac:dyDescent="0.25">
      <c r="R534" s="253"/>
      <c r="S534" s="253"/>
    </row>
    <row r="535" spans="18:19" x14ac:dyDescent="0.25">
      <c r="R535" s="253"/>
      <c r="S535" s="253"/>
    </row>
    <row r="536" spans="18:19" x14ac:dyDescent="0.25">
      <c r="R536" s="253"/>
      <c r="S536" s="253"/>
    </row>
    <row r="537" spans="18:19" x14ac:dyDescent="0.25">
      <c r="R537" s="253"/>
      <c r="S537" s="253"/>
    </row>
    <row r="538" spans="18:19" x14ac:dyDescent="0.25">
      <c r="R538" s="253"/>
      <c r="S538" s="253"/>
    </row>
    <row r="539" spans="18:19" x14ac:dyDescent="0.25">
      <c r="R539" s="253"/>
      <c r="S539" s="253"/>
    </row>
    <row r="540" spans="18:19" x14ac:dyDescent="0.25">
      <c r="R540" s="253"/>
      <c r="S540" s="253"/>
    </row>
    <row r="541" spans="18:19" x14ac:dyDescent="0.25">
      <c r="R541" s="253"/>
      <c r="S541" s="253"/>
    </row>
  </sheetData>
  <mergeCells count="14">
    <mergeCell ref="G22:I22"/>
    <mergeCell ref="G23:I23"/>
    <mergeCell ref="N24:Q24"/>
    <mergeCell ref="N25:Q25"/>
    <mergeCell ref="J23:M23"/>
    <mergeCell ref="N23:Q23"/>
    <mergeCell ref="J24:M24"/>
    <mergeCell ref="U22:X22"/>
    <mergeCell ref="J25:M25"/>
    <mergeCell ref="R23:T23"/>
    <mergeCell ref="R24:T24"/>
    <mergeCell ref="J22:M22"/>
    <mergeCell ref="N22:Q22"/>
    <mergeCell ref="R22:T22"/>
  </mergeCells>
  <conditionalFormatting sqref="I36:I58">
    <cfRule type="colorScale" priority="12">
      <colorScale>
        <cfvo type="min"/>
        <cfvo type="percentile" val="50"/>
        <cfvo type="max"/>
        <color rgb="FFF8696B"/>
        <color rgb="FFFFEB84"/>
        <color rgb="FF63BE7B"/>
      </colorScale>
    </cfRule>
  </conditionalFormatting>
  <conditionalFormatting sqref="J45:J58">
    <cfRule type="colorScale" priority="11">
      <colorScale>
        <cfvo type="min"/>
        <cfvo type="percentile" val="50"/>
        <cfvo type="max"/>
        <color rgb="FF63BE7B"/>
        <color rgb="FFFFEB84"/>
        <color rgb="FFF8696B"/>
      </colorScale>
    </cfRule>
  </conditionalFormatting>
  <conditionalFormatting sqref="I59">
    <cfRule type="colorScale" priority="8">
      <colorScale>
        <cfvo type="min"/>
        <cfvo type="percentile" val="50"/>
        <cfvo type="max"/>
        <color rgb="FFF8696B"/>
        <color rgb="FFFFEB84"/>
        <color rgb="FF63BE7B"/>
      </colorScale>
    </cfRule>
  </conditionalFormatting>
  <conditionalFormatting sqref="J59">
    <cfRule type="colorScale" priority="7">
      <colorScale>
        <cfvo type="min"/>
        <cfvo type="percentile" val="50"/>
        <cfvo type="max"/>
        <color rgb="FF63BE7B"/>
        <color rgb="FFFFEB84"/>
        <color rgb="FFF8696B"/>
      </colorScale>
    </cfRule>
  </conditionalFormatting>
  <conditionalFormatting sqref="I60">
    <cfRule type="colorScale" priority="6">
      <colorScale>
        <cfvo type="min"/>
        <cfvo type="percentile" val="50"/>
        <cfvo type="max"/>
        <color rgb="FFF8696B"/>
        <color rgb="FFFFEB84"/>
        <color rgb="FF63BE7B"/>
      </colorScale>
    </cfRule>
  </conditionalFormatting>
  <conditionalFormatting sqref="J60">
    <cfRule type="colorScale" priority="5">
      <colorScale>
        <cfvo type="min"/>
        <cfvo type="percentile" val="50"/>
        <cfvo type="max"/>
        <color rgb="FF63BE7B"/>
        <color rgb="FFFFEB84"/>
        <color rgb="FFF8696B"/>
      </colorScale>
    </cfRule>
  </conditionalFormatting>
  <conditionalFormatting sqref="I61">
    <cfRule type="colorScale" priority="4">
      <colorScale>
        <cfvo type="min"/>
        <cfvo type="percentile" val="50"/>
        <cfvo type="max"/>
        <color rgb="FFF8696B"/>
        <color rgb="FFFFEB84"/>
        <color rgb="FF63BE7B"/>
      </colorScale>
    </cfRule>
  </conditionalFormatting>
  <conditionalFormatting sqref="J61">
    <cfRule type="colorScale" priority="3">
      <colorScale>
        <cfvo type="min"/>
        <cfvo type="percentile" val="50"/>
        <cfvo type="max"/>
        <color rgb="FF63BE7B"/>
        <color rgb="FFFFEB84"/>
        <color rgb="FFF8696B"/>
      </colorScale>
    </cfRule>
  </conditionalFormatting>
  <conditionalFormatting sqref="I62">
    <cfRule type="colorScale" priority="2">
      <colorScale>
        <cfvo type="min"/>
        <cfvo type="percentile" val="50"/>
        <cfvo type="max"/>
        <color rgb="FFF8696B"/>
        <color rgb="FFFFEB84"/>
        <color rgb="FF63BE7B"/>
      </colorScale>
    </cfRule>
  </conditionalFormatting>
  <conditionalFormatting sqref="J62">
    <cfRule type="colorScale" priority="1">
      <colorScale>
        <cfvo type="min"/>
        <cfvo type="percentile" val="50"/>
        <cfvo type="max"/>
        <color rgb="FF63BE7B"/>
        <color rgb="FFFFEB84"/>
        <color rgb="FFF8696B"/>
      </colorScale>
    </cfRule>
  </conditionalFormatting>
  <conditionalFormatting sqref="I28:Y28">
    <cfRule type="colorScale" priority="283">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activeCell="R15" sqref="R15"/>
      <selection pane="topRight" activeCell="R15" sqref="R15"/>
      <selection pane="bottomLeft" activeCell="R15" sqref="R15"/>
      <selection pane="bottomRight" activeCell="R15" sqref="R15"/>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20160802</v>
      </c>
      <c r="F1" s="198" t="s">
        <v>1129</v>
      </c>
      <c r="G1" t="s">
        <v>1256</v>
      </c>
      <c r="H1" t="s">
        <v>1060</v>
      </c>
      <c r="I1" s="197" t="s">
        <v>1188</v>
      </c>
      <c r="J1" s="6"/>
      <c r="K1" s="6"/>
      <c r="L1" s="6"/>
      <c r="M1" s="6"/>
      <c r="N1" s="6"/>
      <c r="O1" s="6"/>
      <c r="R1" s="6"/>
      <c r="S1" s="6"/>
      <c r="T1" s="6"/>
      <c r="U1" s="6"/>
      <c r="V1" s="6"/>
      <c r="W1" s="285"/>
      <c r="Y1" s="292" t="str">
        <f>Y12</f>
        <v>MAX</v>
      </c>
      <c r="Z1" s="292" t="str">
        <f t="shared" ref="Z1:AK1" si="0">Z12</f>
        <v>RISK-ON</v>
      </c>
      <c r="AA1" s="292" t="str">
        <f t="shared" ref="AA1" si="1">AA12</f>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ref="AL1" si="2">AL12</f>
        <v>V5</v>
      </c>
    </row>
    <row r="2" spans="1:38" outlineLevel="1" x14ac:dyDescent="0.25">
      <c r="A2" t="s">
        <v>1121</v>
      </c>
      <c r="B2" s="95">
        <v>9</v>
      </c>
      <c r="C2" s="193">
        <f>B2/$B$10</f>
        <v>0.125</v>
      </c>
      <c r="F2" t="s">
        <v>1121</v>
      </c>
      <c r="G2" s="296">
        <f t="shared" ref="G2:G9" si="3">SUMIFS(H$14:H$92,H$14:H$92,1,$C$14:$C$92,F2)/$B2</f>
        <v>0.77777777777777779</v>
      </c>
      <c r="H2" s="137">
        <f t="shared" ref="H2:H9" si="4">SUMIF($C$14:$C$92,F2,Y$14:Y$92)</f>
        <v>15540.805553470613</v>
      </c>
      <c r="I2" s="143">
        <f t="shared" ref="I2:I10" si="5">H2/$B2</f>
        <v>1726.7561726078459</v>
      </c>
      <c r="J2" s="6"/>
      <c r="K2" s="6"/>
      <c r="L2" s="293"/>
      <c r="M2" s="286"/>
      <c r="N2" s="293"/>
      <c r="O2" s="6"/>
      <c r="R2" s="6"/>
      <c r="S2" s="286"/>
      <c r="T2" s="286"/>
      <c r="U2" s="6"/>
      <c r="V2" s="286"/>
      <c r="W2" s="6"/>
      <c r="X2" t="s">
        <v>1121</v>
      </c>
      <c r="Y2" s="282">
        <f t="shared" ref="Y2:AL9" si="6">SUMIF($C$14:$C$92,$X2,Y$14:Y$92)</f>
        <v>15540.805553470613</v>
      </c>
      <c r="Z2" s="282">
        <f t="shared" si="6"/>
        <v>6413.891817251395</v>
      </c>
      <c r="AA2" s="282">
        <f t="shared" si="6"/>
        <v>-6413.891817251395</v>
      </c>
      <c r="AB2" s="282">
        <f t="shared" si="6"/>
        <v>10806.288723299405</v>
      </c>
      <c r="AC2" s="282">
        <f t="shared" si="6"/>
        <v>2623.6199706678881</v>
      </c>
      <c r="AD2" s="282">
        <f t="shared" si="6"/>
        <v>-667.79117768755657</v>
      </c>
      <c r="AE2" s="282">
        <f t="shared" si="6"/>
        <v>-3622.7622516613992</v>
      </c>
      <c r="AF2" s="282">
        <f t="shared" si="6"/>
        <v>667.79117768755657</v>
      </c>
      <c r="AG2" s="282">
        <f t="shared" si="6"/>
        <v>10068.499189350232</v>
      </c>
      <c r="AH2" s="282">
        <f t="shared" si="6"/>
        <v>10806.288723299405</v>
      </c>
      <c r="AI2" s="282">
        <f t="shared" si="6"/>
        <v>12755.896752080176</v>
      </c>
      <c r="AJ2" s="282">
        <f t="shared" si="6"/>
        <v>10806.288723299405</v>
      </c>
      <c r="AK2" s="282">
        <f t="shared" si="6"/>
        <v>10806.288723299405</v>
      </c>
      <c r="AL2" s="282">
        <f t="shared" si="6"/>
        <v>-10068.499189350232</v>
      </c>
    </row>
    <row r="3" spans="1:38" outlineLevel="1" x14ac:dyDescent="0.25">
      <c r="A3" s="1" t="s">
        <v>288</v>
      </c>
      <c r="B3" s="95">
        <v>6</v>
      </c>
      <c r="C3" s="193">
        <f t="shared" ref="C3:C10" si="7">B3/$B$10</f>
        <v>8.3333333333333329E-2</v>
      </c>
      <c r="F3" s="1" t="s">
        <v>288</v>
      </c>
      <c r="G3" s="296">
        <f t="shared" si="3"/>
        <v>0.5</v>
      </c>
      <c r="H3" s="137">
        <f t="shared" si="4"/>
        <v>3731.1823408648534</v>
      </c>
      <c r="I3" s="143">
        <f t="shared" si="5"/>
        <v>621.86372347747556</v>
      </c>
      <c r="J3" s="6"/>
      <c r="K3" s="6"/>
      <c r="L3" s="293"/>
      <c r="M3" s="286"/>
      <c r="N3" s="293"/>
      <c r="O3" s="6"/>
      <c r="R3" s="6"/>
      <c r="S3" s="286"/>
      <c r="T3" s="286"/>
      <c r="U3" s="6"/>
      <c r="V3" s="286"/>
      <c r="W3" s="6"/>
      <c r="X3" s="1" t="s">
        <v>288</v>
      </c>
      <c r="Y3" s="282">
        <f t="shared" si="6"/>
        <v>3731.1823408648534</v>
      </c>
      <c r="Z3" s="282">
        <f t="shared" si="6"/>
        <v>-2193.97280938113</v>
      </c>
      <c r="AA3" s="282">
        <f t="shared" si="6"/>
        <v>2193.97280938113</v>
      </c>
      <c r="AB3" s="282">
        <f t="shared" si="6"/>
        <v>-2193.97280938113</v>
      </c>
      <c r="AC3" s="282">
        <f t="shared" si="6"/>
        <v>-1482.4490315837436</v>
      </c>
      <c r="AD3" s="282">
        <f t="shared" si="6"/>
        <v>54.760499899980232</v>
      </c>
      <c r="AE3" s="282">
        <f t="shared" si="6"/>
        <v>54.760499899980232</v>
      </c>
      <c r="AF3" s="282">
        <f t="shared" si="6"/>
        <v>2378.9344120521473</v>
      </c>
      <c r="AG3" s="282">
        <f t="shared" si="6"/>
        <v>1297.4874289127263</v>
      </c>
      <c r="AH3" s="282">
        <f t="shared" si="6"/>
        <v>-2193.97280938113</v>
      </c>
      <c r="AI3" s="282">
        <f t="shared" si="6"/>
        <v>-2378.9344120521473</v>
      </c>
      <c r="AJ3" s="282">
        <f t="shared" si="6"/>
        <v>54.760499899980232</v>
      </c>
      <c r="AK3" s="282">
        <f t="shared" si="6"/>
        <v>-2193.97280938113</v>
      </c>
      <c r="AL3" s="282">
        <f t="shared" si="6"/>
        <v>-1297.4874289127263</v>
      </c>
    </row>
    <row r="4" spans="1:38" outlineLevel="1" x14ac:dyDescent="0.25">
      <c r="A4" s="1" t="s">
        <v>297</v>
      </c>
      <c r="B4" s="95">
        <v>10</v>
      </c>
      <c r="C4" s="193">
        <f t="shared" si="7"/>
        <v>0.1388888888888889</v>
      </c>
      <c r="F4" s="1" t="s">
        <v>297</v>
      </c>
      <c r="G4" s="296">
        <f t="shared" si="3"/>
        <v>0.2</v>
      </c>
      <c r="H4" s="137">
        <f t="shared" si="4"/>
        <v>9795.378600757851</v>
      </c>
      <c r="I4" s="143">
        <f t="shared" si="5"/>
        <v>979.53786007578515</v>
      </c>
      <c r="J4" s="6"/>
      <c r="K4" s="6"/>
      <c r="L4" s="293"/>
      <c r="M4" s="286"/>
      <c r="N4" s="293"/>
      <c r="O4" s="6"/>
      <c r="R4" s="6"/>
      <c r="S4" s="286"/>
      <c r="T4" s="286"/>
      <c r="U4" s="6"/>
      <c r="V4" s="286"/>
      <c r="W4" s="6"/>
      <c r="X4" s="1" t="s">
        <v>297</v>
      </c>
      <c r="Y4" s="282">
        <f t="shared" si="6"/>
        <v>9795.378600757851</v>
      </c>
      <c r="Z4" s="282">
        <f t="shared" si="6"/>
        <v>-6976.8888493044451</v>
      </c>
      <c r="AA4" s="282">
        <f t="shared" si="6"/>
        <v>6976.8888493044451</v>
      </c>
      <c r="AB4" s="282">
        <f t="shared" si="6"/>
        <v>-4476.6410959831692</v>
      </c>
      <c r="AC4" s="282">
        <f t="shared" si="6"/>
        <v>-4517.5510185262738</v>
      </c>
      <c r="AD4" s="282">
        <f t="shared" si="6"/>
        <v>6232.5816712629312</v>
      </c>
      <c r="AE4" s="282">
        <f t="shared" si="6"/>
        <v>-2800.9632093702539</v>
      </c>
      <c r="AF4" s="282">
        <f t="shared" si="6"/>
        <v>1406.3365242769989</v>
      </c>
      <c r="AG4" s="282">
        <f t="shared" si="6"/>
        <v>-2293.7888812847295</v>
      </c>
      <c r="AH4" s="282">
        <f t="shared" si="6"/>
        <v>-4485.9346082253378</v>
      </c>
      <c r="AI4" s="282">
        <f t="shared" si="6"/>
        <v>-6202.5224173813585</v>
      </c>
      <c r="AJ4" s="282">
        <f t="shared" si="6"/>
        <v>4354.8107352963307</v>
      </c>
      <c r="AK4" s="282">
        <f t="shared" si="6"/>
        <v>-4485.9346082253378</v>
      </c>
      <c r="AL4" s="282">
        <f t="shared" si="6"/>
        <v>2284.4953690425618</v>
      </c>
    </row>
    <row r="5" spans="1:38" outlineLevel="1" x14ac:dyDescent="0.25">
      <c r="A5" s="1" t="s">
        <v>294</v>
      </c>
      <c r="B5" s="95">
        <v>21</v>
      </c>
      <c r="C5" s="193">
        <f t="shared" si="7"/>
        <v>0.29166666666666669</v>
      </c>
      <c r="F5" s="1" t="s">
        <v>294</v>
      </c>
      <c r="G5" s="296">
        <f t="shared" si="3"/>
        <v>0.14285714285714285</v>
      </c>
      <c r="H5" s="137">
        <f t="shared" si="4"/>
        <v>47577.112794275105</v>
      </c>
      <c r="I5" s="143">
        <f t="shared" si="5"/>
        <v>2265.5767997273861</v>
      </c>
      <c r="J5" s="6"/>
      <c r="K5" s="6"/>
      <c r="L5" s="293"/>
      <c r="M5" s="286"/>
      <c r="N5" s="293"/>
      <c r="O5" s="6"/>
      <c r="R5" s="6"/>
      <c r="S5" s="286"/>
      <c r="T5" s="286"/>
      <c r="U5" s="6"/>
      <c r="V5" s="286"/>
      <c r="W5" s="6"/>
      <c r="X5" s="1" t="s">
        <v>294</v>
      </c>
      <c r="Y5" s="282">
        <f t="shared" si="6"/>
        <v>47577.112794275105</v>
      </c>
      <c r="Z5" s="282">
        <f t="shared" si="6"/>
        <v>-47577.112794275105</v>
      </c>
      <c r="AA5" s="282">
        <f t="shared" si="6"/>
        <v>47577.112794275105</v>
      </c>
      <c r="AB5" s="282">
        <f t="shared" si="6"/>
        <v>1012.9469624179872</v>
      </c>
      <c r="AC5" s="282">
        <f t="shared" si="6"/>
        <v>19322.596555016236</v>
      </c>
      <c r="AD5" s="282">
        <f t="shared" si="6"/>
        <v>24542.953542437706</v>
      </c>
      <c r="AE5" s="282">
        <f t="shared" si="6"/>
        <v>21239.698794653275</v>
      </c>
      <c r="AF5" s="282">
        <f t="shared" si="6"/>
        <v>26052.316032472922</v>
      </c>
      <c r="AG5" s="282">
        <f t="shared" si="6"/>
        <v>-29151.99006718925</v>
      </c>
      <c r="AH5" s="282">
        <f t="shared" si="6"/>
        <v>-9646.5667795693025</v>
      </c>
      <c r="AI5" s="282">
        <f t="shared" si="6"/>
        <v>-3386.7321352487525</v>
      </c>
      <c r="AJ5" s="282">
        <f t="shared" si="6"/>
        <v>27703.114152041926</v>
      </c>
      <c r="AK5" s="282">
        <f t="shared" si="6"/>
        <v>-3386.7321352487525</v>
      </c>
      <c r="AL5" s="282">
        <f t="shared" si="6"/>
        <v>18492.476325201962</v>
      </c>
    </row>
    <row r="6" spans="1:38" outlineLevel="1" x14ac:dyDescent="0.25">
      <c r="A6" s="1" t="s">
        <v>313</v>
      </c>
      <c r="B6" s="95">
        <v>3</v>
      </c>
      <c r="C6" s="193">
        <f t="shared" si="7"/>
        <v>4.1666666666666664E-2</v>
      </c>
      <c r="F6" s="1" t="s">
        <v>313</v>
      </c>
      <c r="G6" s="296">
        <f t="shared" si="3"/>
        <v>0.66666666666666663</v>
      </c>
      <c r="H6" s="137">
        <f t="shared" si="4"/>
        <v>1653.4005660329469</v>
      </c>
      <c r="I6" s="143">
        <f t="shared" si="5"/>
        <v>551.13352201098235</v>
      </c>
      <c r="J6" s="6"/>
      <c r="K6" s="6"/>
      <c r="L6" s="293"/>
      <c r="M6" s="286"/>
      <c r="N6" s="293"/>
      <c r="O6" s="6"/>
      <c r="R6" s="6"/>
      <c r="S6" s="286"/>
      <c r="T6" s="286"/>
      <c r="U6" s="6"/>
      <c r="V6" s="286"/>
      <c r="W6" s="6"/>
      <c r="X6" s="1" t="s">
        <v>313</v>
      </c>
      <c r="Y6" s="282">
        <f t="shared" si="6"/>
        <v>1653.4005660329469</v>
      </c>
      <c r="Z6" s="282">
        <f t="shared" si="6"/>
        <v>1413.6975957351885</v>
      </c>
      <c r="AA6" s="282">
        <f t="shared" si="6"/>
        <v>-1413.6975957351885</v>
      </c>
      <c r="AB6" s="282">
        <f t="shared" si="6"/>
        <v>-1413.6975957351885</v>
      </c>
      <c r="AC6" s="282">
        <f t="shared" si="6"/>
        <v>-1653.4005660329469</v>
      </c>
      <c r="AD6" s="282">
        <f t="shared" si="6"/>
        <v>448.14086846507018</v>
      </c>
      <c r="AE6" s="282">
        <f t="shared" si="6"/>
        <v>-1413.6975957351885</v>
      </c>
      <c r="AF6" s="282">
        <f t="shared" si="6"/>
        <v>-1413.6975957351885</v>
      </c>
      <c r="AG6" s="282">
        <f t="shared" si="6"/>
        <v>-1653.4005660329469</v>
      </c>
      <c r="AH6" s="282">
        <f t="shared" si="6"/>
        <v>-1413.6975957351885</v>
      </c>
      <c r="AI6" s="282">
        <f t="shared" si="6"/>
        <v>-1653.4005660329469</v>
      </c>
      <c r="AJ6" s="282">
        <f t="shared" si="6"/>
        <v>-1413.6975957351885</v>
      </c>
      <c r="AK6" s="282">
        <f t="shared" si="6"/>
        <v>-1413.6975957351885</v>
      </c>
      <c r="AL6" s="282">
        <f t="shared" si="6"/>
        <v>1653.4005660329469</v>
      </c>
    </row>
    <row r="7" spans="1:38" outlineLevel="1" x14ac:dyDescent="0.25">
      <c r="A7" s="1" t="s">
        <v>347</v>
      </c>
      <c r="B7" s="95">
        <v>5</v>
      </c>
      <c r="C7" s="193">
        <f t="shared" si="7"/>
        <v>6.9444444444444448E-2</v>
      </c>
      <c r="F7" s="1" t="s">
        <v>347</v>
      </c>
      <c r="G7" s="296">
        <f t="shared" si="3"/>
        <v>1</v>
      </c>
      <c r="H7" s="137">
        <f t="shared" si="4"/>
        <v>5294.0097678739075</v>
      </c>
      <c r="I7" s="143">
        <f t="shared" si="5"/>
        <v>1058.8019535747815</v>
      </c>
      <c r="J7" s="6"/>
      <c r="K7" s="6"/>
      <c r="L7" s="293"/>
      <c r="M7" s="286"/>
      <c r="N7" s="293"/>
      <c r="O7" s="270"/>
      <c r="P7" s="270"/>
      <c r="Q7" s="270"/>
      <c r="R7" s="6"/>
      <c r="S7" s="286"/>
      <c r="T7" s="286"/>
      <c r="U7" s="6"/>
      <c r="V7" s="286"/>
      <c r="W7" s="6"/>
      <c r="X7" s="1" t="s">
        <v>347</v>
      </c>
      <c r="Y7" s="282">
        <f t="shared" si="6"/>
        <v>5294.0097678739075</v>
      </c>
      <c r="Z7" s="282">
        <f t="shared" si="6"/>
        <v>-3758.7323915707202</v>
      </c>
      <c r="AA7" s="282">
        <f t="shared" si="6"/>
        <v>3758.7323915707202</v>
      </c>
      <c r="AB7" s="282">
        <f t="shared" si="6"/>
        <v>-4339.9065625994917</v>
      </c>
      <c r="AC7" s="282">
        <f t="shared" si="6"/>
        <v>-5294.0097678739075</v>
      </c>
      <c r="AD7" s="282">
        <f t="shared" si="6"/>
        <v>-4339.9065625994917</v>
      </c>
      <c r="AE7" s="282">
        <f t="shared" si="6"/>
        <v>-4339.9065625994917</v>
      </c>
      <c r="AF7" s="282">
        <f t="shared" si="6"/>
        <v>-44.289261841628218</v>
      </c>
      <c r="AG7" s="282">
        <f t="shared" si="6"/>
        <v>-2310.1987577215441</v>
      </c>
      <c r="AH7" s="282">
        <f t="shared" si="6"/>
        <v>-4339.9065625994917</v>
      </c>
      <c r="AI7" s="282">
        <f t="shared" si="6"/>
        <v>-4339.9065625994917</v>
      </c>
      <c r="AJ7" s="282">
        <f t="shared" si="6"/>
        <v>-4339.9065625994917</v>
      </c>
      <c r="AK7" s="282">
        <f t="shared" si="6"/>
        <v>-4339.9065625994917</v>
      </c>
      <c r="AL7" s="282">
        <f t="shared" si="6"/>
        <v>2310.1987577215441</v>
      </c>
    </row>
    <row r="8" spans="1:38" outlineLevel="1" x14ac:dyDescent="0.25">
      <c r="A8" s="1" t="s">
        <v>1122</v>
      </c>
      <c r="B8" s="95">
        <v>10</v>
      </c>
      <c r="C8" s="193">
        <f t="shared" si="7"/>
        <v>0.1388888888888889</v>
      </c>
      <c r="F8" s="1" t="s">
        <v>1122</v>
      </c>
      <c r="G8" s="296">
        <f t="shared" si="3"/>
        <v>0.4</v>
      </c>
      <c r="H8" s="137">
        <f t="shared" si="4"/>
        <v>17776.382000161968</v>
      </c>
      <c r="I8" s="143">
        <f t="shared" si="5"/>
        <v>1777.6382000161968</v>
      </c>
      <c r="J8" s="6"/>
      <c r="K8" s="6"/>
      <c r="L8" s="293"/>
      <c r="M8" s="286"/>
      <c r="N8" s="293"/>
      <c r="O8" s="6"/>
      <c r="R8" s="6"/>
      <c r="S8" s="286"/>
      <c r="T8" s="286"/>
      <c r="U8" s="6"/>
      <c r="V8" s="286"/>
      <c r="W8" s="6"/>
      <c r="X8" s="1" t="s">
        <v>1122</v>
      </c>
      <c r="Y8" s="282">
        <f t="shared" si="6"/>
        <v>17776.382000161968</v>
      </c>
      <c r="Z8" s="282">
        <f t="shared" si="6"/>
        <v>13054.731921539016</v>
      </c>
      <c r="AA8" s="282">
        <f t="shared" si="6"/>
        <v>-13054.731921539016</v>
      </c>
      <c r="AB8" s="282">
        <f t="shared" si="6"/>
        <v>-17432.607465867397</v>
      </c>
      <c r="AC8" s="282">
        <f t="shared" si="6"/>
        <v>5004.7059581209305</v>
      </c>
      <c r="AD8" s="282">
        <f t="shared" si="6"/>
        <v>-3008.4711069620353</v>
      </c>
      <c r="AE8" s="282">
        <f t="shared" si="6"/>
        <v>2914.5748092433669</v>
      </c>
      <c r="AF8" s="282">
        <f t="shared" si="6"/>
        <v>-13054.731921539016</v>
      </c>
      <c r="AG8" s="282">
        <f t="shared" si="6"/>
        <v>-2323.0983387986216</v>
      </c>
      <c r="AH8" s="282">
        <f t="shared" si="6"/>
        <v>-11112.659511635844</v>
      </c>
      <c r="AI8" s="282">
        <f t="shared" si="6"/>
        <v>-8242.1678381081147</v>
      </c>
      <c r="AJ8" s="282">
        <f t="shared" si="6"/>
        <v>-15925.223595066745</v>
      </c>
      <c r="AK8" s="282">
        <f t="shared" si="6"/>
        <v>-11112.659511635844</v>
      </c>
      <c r="AL8" s="282">
        <f t="shared" si="6"/>
        <v>8643.0462930301765</v>
      </c>
    </row>
    <row r="9" spans="1:38" outlineLevel="1" x14ac:dyDescent="0.25">
      <c r="A9" s="17" t="s">
        <v>304</v>
      </c>
      <c r="B9" s="297">
        <v>8</v>
      </c>
      <c r="C9" s="200">
        <f t="shared" si="7"/>
        <v>0.1111111111111111</v>
      </c>
      <c r="D9" s="126"/>
      <c r="F9" s="17" t="s">
        <v>304</v>
      </c>
      <c r="G9" s="296">
        <f t="shared" si="3"/>
        <v>0.5</v>
      </c>
      <c r="H9" s="199">
        <f t="shared" si="4"/>
        <v>10767.528698923463</v>
      </c>
      <c r="I9" s="143">
        <f t="shared" si="5"/>
        <v>1345.9410873654328</v>
      </c>
      <c r="J9" s="6"/>
      <c r="K9" s="6"/>
      <c r="L9" s="293"/>
      <c r="M9" s="286"/>
      <c r="N9" s="293"/>
      <c r="O9" s="6"/>
      <c r="R9" s="6"/>
      <c r="S9" s="286"/>
      <c r="T9" s="286"/>
      <c r="U9" s="6"/>
      <c r="V9" s="286"/>
      <c r="W9" s="6"/>
      <c r="X9" s="17" t="s">
        <v>304</v>
      </c>
      <c r="Y9" s="283">
        <f t="shared" si="6"/>
        <v>10767.528698923463</v>
      </c>
      <c r="Z9" s="283">
        <f t="shared" si="6"/>
        <v>-4553.1510266197674</v>
      </c>
      <c r="AA9" s="283">
        <f t="shared" si="6"/>
        <v>4553.1510266197674</v>
      </c>
      <c r="AB9" s="283">
        <f t="shared" si="6"/>
        <v>7518.1386675449658</v>
      </c>
      <c r="AC9" s="283">
        <f t="shared" si="6"/>
        <v>5633.8291876319463</v>
      </c>
      <c r="AD9" s="283">
        <f t="shared" si="6"/>
        <v>-2428.6894880894279</v>
      </c>
      <c r="AE9" s="283">
        <f t="shared" si="6"/>
        <v>6073.6605257360743</v>
      </c>
      <c r="AF9" s="283">
        <f t="shared" si="6"/>
        <v>2759.2142972488873</v>
      </c>
      <c r="AG9" s="283">
        <f t="shared" si="6"/>
        <v>-7187.6138583855063</v>
      </c>
      <c r="AH9" s="283">
        <f t="shared" si="6"/>
        <v>6073.6605257360743</v>
      </c>
      <c r="AI9" s="283">
        <f t="shared" si="6"/>
        <v>5633.8291876319463</v>
      </c>
      <c r="AJ9" s="283">
        <f t="shared" si="6"/>
        <v>7518.1386675449658</v>
      </c>
      <c r="AK9" s="283">
        <f t="shared" si="6"/>
        <v>7267.2071780616088</v>
      </c>
      <c r="AL9" s="283">
        <f t="shared" si="6"/>
        <v>5743.1357165766149</v>
      </c>
    </row>
    <row r="10" spans="1:38" outlineLevel="1" x14ac:dyDescent="0.25">
      <c r="B10">
        <f>SUM(B2:B9)</f>
        <v>72</v>
      </c>
      <c r="C10" s="193">
        <f t="shared" si="7"/>
        <v>1</v>
      </c>
      <c r="D10" s="126"/>
      <c r="F10" t="s">
        <v>1132</v>
      </c>
      <c r="G10" s="296">
        <f>H13</f>
        <v>0.379746835443038</v>
      </c>
      <c r="H10" s="167">
        <f>SUM(H2:H9)</f>
        <v>112135.80032236069</v>
      </c>
      <c r="I10" s="143">
        <f t="shared" si="5"/>
        <v>1557.4416711438985</v>
      </c>
      <c r="J10" s="6"/>
      <c r="K10" s="6"/>
      <c r="L10" s="294"/>
      <c r="M10" s="286"/>
      <c r="N10" s="294"/>
      <c r="O10" s="6"/>
      <c r="R10" s="6"/>
      <c r="S10" s="286"/>
      <c r="T10" s="286"/>
      <c r="U10" s="6"/>
      <c r="V10" s="286"/>
      <c r="W10" s="6"/>
      <c r="X10" s="6" t="s">
        <v>1245</v>
      </c>
      <c r="Y10" s="284">
        <f>SUM(Y2:Y9)</f>
        <v>112135.80032236069</v>
      </c>
      <c r="Z10" s="284">
        <f t="shared" ref="Z10:AK10" si="8">SUM(Z2:Z9)</f>
        <v>-44177.536536625565</v>
      </c>
      <c r="AA10" s="284">
        <f t="shared" ref="AA10" si="9">SUM(AA2:AA9)</f>
        <v>44177.536536625565</v>
      </c>
      <c r="AB10" s="284">
        <f t="shared" si="8"/>
        <v>-10519.451176304017</v>
      </c>
      <c r="AC10" s="284">
        <f t="shared" si="8"/>
        <v>19637.341287420128</v>
      </c>
      <c r="AD10" s="284">
        <f t="shared" si="8"/>
        <v>20833.578246727175</v>
      </c>
      <c r="AE10" s="284">
        <f t="shared" si="8"/>
        <v>18105.365010166366</v>
      </c>
      <c r="AF10" s="284">
        <f t="shared" si="8"/>
        <v>18751.873664622675</v>
      </c>
      <c r="AG10" s="284">
        <f t="shared" si="8"/>
        <v>-33554.103851149637</v>
      </c>
      <c r="AH10" s="284">
        <f t="shared" si="8"/>
        <v>-16312.788618110815</v>
      </c>
      <c r="AI10" s="284">
        <f t="shared" si="8"/>
        <v>-7813.937991710688</v>
      </c>
      <c r="AJ10" s="284">
        <f t="shared" si="8"/>
        <v>28758.285024681183</v>
      </c>
      <c r="AK10" s="284">
        <f t="shared" si="8"/>
        <v>-8859.4073214647287</v>
      </c>
      <c r="AL10" s="284">
        <f t="shared" ref="AL10" si="10">SUM(AL2:AL9)</f>
        <v>27760.766409342854</v>
      </c>
    </row>
    <row r="11" spans="1:38" outlineLevel="1" x14ac:dyDescent="0.25">
      <c r="H11" t="s">
        <v>1158</v>
      </c>
      <c r="I11" s="95">
        <v>0.75</v>
      </c>
      <c r="J11">
        <v>0.5</v>
      </c>
      <c r="K11">
        <v>1</v>
      </c>
      <c r="AB11" s="186">
        <f>1-F13</f>
        <v>0.63291139240506333</v>
      </c>
      <c r="AC11" s="186">
        <f>L13</f>
        <v>0.41772151898734178</v>
      </c>
      <c r="AE11" s="186">
        <f>O13</f>
        <v>0.58227848101265822</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0.36708860759493672</v>
      </c>
      <c r="H13" s="240">
        <f>COUNTIF(H14:H92,1)/79</f>
        <v>0.379746835443038</v>
      </c>
      <c r="I13" s="240">
        <f>COUNTIF(I14:I92,1)/79</f>
        <v>0.49367088607594939</v>
      </c>
      <c r="J13" s="240">
        <f>COUNTIF(J14:J92,1)/79</f>
        <v>0.379746835443038</v>
      </c>
      <c r="K13" s="240">
        <f>COUNTIF(K14:K92,1)/79</f>
        <v>0.58227848101265822</v>
      </c>
      <c r="L13" s="240">
        <f>COUNTIF(L14:L92,1)/79</f>
        <v>0.41772151898734178</v>
      </c>
      <c r="M13" s="240"/>
      <c r="O13" s="240">
        <f t="shared" ref="O13:T13" si="11">COUNTIF(O14:O92,1)/79</f>
        <v>0.58227848101265822</v>
      </c>
      <c r="P13" s="240">
        <f t="shared" si="11"/>
        <v>0.620253164556962</v>
      </c>
      <c r="Q13" s="240">
        <f t="shared" si="11"/>
        <v>0.569620253164557</v>
      </c>
      <c r="R13" s="240">
        <f t="shared" si="11"/>
        <v>0.55696202531645567</v>
      </c>
      <c r="S13" s="240">
        <f t="shared" si="11"/>
        <v>0.59493670886075944</v>
      </c>
      <c r="T13" s="240">
        <f t="shared" si="11"/>
        <v>0.4050632911392405</v>
      </c>
      <c r="V13" s="179"/>
      <c r="W13" s="182">
        <v>23931967.722450066</v>
      </c>
      <c r="X13" s="182">
        <v>23931967.722450066</v>
      </c>
      <c r="Y13" s="187">
        <f t="shared" ref="Y13:AE13" si="12">SUM(Y14:Y92)</f>
        <v>112135.80032236069</v>
      </c>
      <c r="Z13" s="187">
        <f t="shared" si="12"/>
        <v>-44177.536536625565</v>
      </c>
      <c r="AA13" s="187">
        <f t="shared" si="12"/>
        <v>44177.536536625565</v>
      </c>
      <c r="AB13" s="187">
        <f t="shared" si="12"/>
        <v>-10519.451176304014</v>
      </c>
      <c r="AC13" s="187">
        <f t="shared" si="12"/>
        <v>19637.341287420131</v>
      </c>
      <c r="AD13" s="187">
        <f t="shared" si="12"/>
        <v>20833.578246727171</v>
      </c>
      <c r="AE13" s="187">
        <f t="shared" si="12"/>
        <v>18105.365010166366</v>
      </c>
      <c r="AF13" s="187">
        <f t="shared" ref="AF13:AK13" si="13">SUM(AF14:AF92)</f>
        <v>18751.873664622686</v>
      </c>
      <c r="AG13" s="187">
        <f>SUM(AG14:AG92)</f>
        <v>-33554.103851149637</v>
      </c>
      <c r="AH13" s="187">
        <f>SUM(AH14:AH92)</f>
        <v>-16312.788618110819</v>
      </c>
      <c r="AI13" s="187">
        <f t="shared" si="13"/>
        <v>-7813.9379917106844</v>
      </c>
      <c r="AJ13" s="187">
        <f>SUM(AJ14:AJ92)</f>
        <v>28758.285024681172</v>
      </c>
      <c r="AK13" s="187">
        <f t="shared" si="13"/>
        <v>-8859.4073214647215</v>
      </c>
      <c r="AL13" s="187">
        <f t="shared" ref="AL13" si="14">SUM(AL14:AL92)</f>
        <v>27760.766409342854</v>
      </c>
    </row>
    <row r="14" spans="1:38" ht="15.75" thickBot="1" x14ac:dyDescent="0.3">
      <c r="A14" s="1" t="s">
        <v>287</v>
      </c>
      <c r="B14" s="149" t="s">
        <v>558</v>
      </c>
      <c r="C14" s="192" t="s">
        <v>288</v>
      </c>
      <c r="F14" s="201">
        <f>'0801'!H14</f>
        <v>-1</v>
      </c>
      <c r="G14" s="201">
        <v>-2.0788530465899999E-2</v>
      </c>
      <c r="H14" s="202">
        <v>-1</v>
      </c>
      <c r="I14" s="202">
        <v>-1</v>
      </c>
      <c r="J14" s="225">
        <v>1</v>
      </c>
      <c r="K14" s="225">
        <v>-1</v>
      </c>
      <c r="L14" s="201">
        <v>-1</v>
      </c>
      <c r="M14" s="226">
        <v>13</v>
      </c>
      <c r="N14" s="287"/>
      <c r="O14">
        <f t="shared" ref="O14:O45" si="15">IF(M14&lt;0,L14*-1,L14)</f>
        <v>-1</v>
      </c>
      <c r="P14">
        <f t="shared" ref="P14:P45" si="16">IF(-F14+-K14+O14&gt;0,1,-1)</f>
        <v>1</v>
      </c>
      <c r="Q14">
        <f t="shared" ref="Q14:Q45" si="17">IF(J14+O14+-1*F14&gt;0,1,-1)</f>
        <v>1</v>
      </c>
      <c r="R14">
        <f>IF(-I14+L14+-1*F14&gt;0,1,-1)</f>
        <v>1</v>
      </c>
      <c r="S14">
        <f t="shared" ref="S14:S45" si="18">IF(P14+R14+Q14&lt;0,-1,1)</f>
        <v>1</v>
      </c>
      <c r="T14">
        <f>IF(F14-K14-O14&lt;0,-1,1)</f>
        <v>1</v>
      </c>
      <c r="U14">
        <f>VLOOKUP($A14,'FuturesInfo (3)'!$A$2:$V$80,22)</f>
        <v>0</v>
      </c>
      <c r="V14">
        <v>1</v>
      </c>
      <c r="W14" s="137">
        <v>0</v>
      </c>
      <c r="X14" s="137">
        <v>0</v>
      </c>
      <c r="Y14" s="188">
        <f t="shared" ref="Y14:Y45" si="19">ABS(W14*G14)</f>
        <v>0</v>
      </c>
      <c r="Z14" s="188">
        <f>IF(IF(sym!$Q3=H14,1,0)=1,ABS(W14*G14),-ABS(W14*G14))</f>
        <v>0</v>
      </c>
      <c r="AA14" s="188">
        <f>IF(IF(sym!$P3=$H14,1,0)=1,ABS($W14*$G14),-ABS($W14*$G14))</f>
        <v>0</v>
      </c>
      <c r="AB14" s="188">
        <f>IF(IF(-F14=H14,1,0)=1,ABS(W14*G14),-ABS(W14*G14))</f>
        <v>0</v>
      </c>
      <c r="AC14" s="188">
        <f t="shared" ref="AC14:AC45" si="20">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45" si="21">IF(IF(P14=H14,1,0)=1,ABS(W14*G14),-ABS(W14*G14))</f>
        <v>0</v>
      </c>
      <c r="AI14" s="188">
        <f t="shared" ref="AI14:AI45" si="22">IF(IF(H14=Q14,1,0)=1,ABS(W14*G14),-ABS(W14*G14))</f>
        <v>0</v>
      </c>
      <c r="AJ14" s="188">
        <f t="shared" ref="AJ14:AJ45" si="23">IF(IF(R14=H14,1,0)=1,ABS(W14*G14),-ABS(W14*G14))</f>
        <v>0</v>
      </c>
      <c r="AK14" s="188">
        <f t="shared" ref="AK14:AK45" si="24">IF(IF(S14=H14,1,0)=1,ABS(W14*G14),-ABS(W14*G14))</f>
        <v>0</v>
      </c>
      <c r="AL14" s="188">
        <f>IF(IF(T14=$H14,1,0)=1,ABS($W14*$G14),-ABS($W14*$G14))</f>
        <v>0</v>
      </c>
    </row>
    <row r="15" spans="1:38" ht="15.75" thickBot="1" x14ac:dyDescent="0.3">
      <c r="A15" s="1" t="s">
        <v>290</v>
      </c>
      <c r="B15" s="149" t="s">
        <v>470</v>
      </c>
      <c r="C15" s="192" t="s">
        <v>1121</v>
      </c>
      <c r="F15" s="201">
        <f>'0801'!H15</f>
        <v>-1</v>
      </c>
      <c r="G15" s="202">
        <v>5.6931020786400001E-3</v>
      </c>
      <c r="H15" s="202">
        <v>1</v>
      </c>
      <c r="I15" s="202">
        <v>-1</v>
      </c>
      <c r="J15" s="227">
        <v>-1</v>
      </c>
      <c r="K15" s="227">
        <v>1</v>
      </c>
      <c r="L15" s="202">
        <v>-1</v>
      </c>
      <c r="M15" s="228">
        <v>-6</v>
      </c>
      <c r="N15" s="288"/>
      <c r="O15">
        <f t="shared" si="15"/>
        <v>1</v>
      </c>
      <c r="P15">
        <f t="shared" si="16"/>
        <v>1</v>
      </c>
      <c r="Q15">
        <f t="shared" si="17"/>
        <v>1</v>
      </c>
      <c r="R15">
        <f t="shared" ref="R15:R78" si="25">IF(-I15+L15+-1*F15&gt;0,1,-1)</f>
        <v>1</v>
      </c>
      <c r="S15">
        <f t="shared" si="18"/>
        <v>1</v>
      </c>
      <c r="T15">
        <f t="shared" ref="T15:T78" si="26">IF(F15-K15-O15&lt;0,-1,1)</f>
        <v>-1</v>
      </c>
      <c r="U15">
        <f>VLOOKUP($A15,'FuturesInfo (3)'!$A$2:$V$80,22)</f>
        <v>3</v>
      </c>
      <c r="V15">
        <v>1</v>
      </c>
      <c r="W15" s="137">
        <v>227880</v>
      </c>
      <c r="X15" s="137">
        <v>227880</v>
      </c>
      <c r="Y15" s="188">
        <f t="shared" si="19"/>
        <v>1297.3441016804832</v>
      </c>
      <c r="Z15" s="188">
        <f>IF(IF(sym!$Q4=H15,1,0)=1,ABS(W15*G15),-ABS(W15*G15))</f>
        <v>1297.3441016804832</v>
      </c>
      <c r="AA15" s="188">
        <f>IF(IF(sym!$P4=$H15,1,0)=1,ABS($W15*$G15),-ABS($W15*$G15))</f>
        <v>-1297.3441016804832</v>
      </c>
      <c r="AB15" s="188">
        <f t="shared" ref="AB15:AB78" si="27">IF(IF(-F15=H15,1,0)=1,ABS(W15*G15),-ABS(W15*G15))</f>
        <v>1297.3441016804832</v>
      </c>
      <c r="AC15" s="188">
        <f t="shared" si="20"/>
        <v>-1297.3441016804832</v>
      </c>
      <c r="AD15" s="188">
        <f t="shared" ref="AD15:AD78" si="28">IF(IF(-I15=H15,1,0)=1,ABS(W15*G15),-ABS(W15*G15))</f>
        <v>1297.3441016804832</v>
      </c>
      <c r="AE15" s="188">
        <f t="shared" ref="AE15:AE78" si="29">IF(IF(-K15=H15,1,0)=1,ABS(W15*G15),-ABS(W15*G15))</f>
        <v>-1297.3441016804832</v>
      </c>
      <c r="AF15" s="188">
        <f t="shared" ref="AF15:AF78" si="30">IF(IF(L15=H15,1,0)=1,ABS(W15*G15),-ABS(W15*G15))</f>
        <v>-1297.3441016804832</v>
      </c>
      <c r="AG15" s="188">
        <f t="shared" ref="AG15:AG78" si="31">IF(IF(O15=H15,1,0)=1,ABS(W15*G15),-ABS(W15*G15))</f>
        <v>1297.3441016804832</v>
      </c>
      <c r="AH15" s="188">
        <f t="shared" si="21"/>
        <v>1297.3441016804832</v>
      </c>
      <c r="AI15" s="188">
        <f t="shared" si="22"/>
        <v>1297.3441016804832</v>
      </c>
      <c r="AJ15" s="188">
        <f t="shared" si="23"/>
        <v>1297.3441016804832</v>
      </c>
      <c r="AK15" s="188">
        <f t="shared" si="24"/>
        <v>1297.3441016804832</v>
      </c>
      <c r="AL15" s="188">
        <f t="shared" ref="AL15:AL78" si="32">IF(IF(T15=$H15,1,0)=1,ABS($W15*$G15),-ABS($W15*$G15))</f>
        <v>-1297.3441016804832</v>
      </c>
    </row>
    <row r="16" spans="1:38" ht="15.75" thickBot="1" x14ac:dyDescent="0.3">
      <c r="A16" s="1" t="s">
        <v>292</v>
      </c>
      <c r="B16" s="149" t="s">
        <v>292</v>
      </c>
      <c r="C16" s="192" t="s">
        <v>294</v>
      </c>
      <c r="F16" s="201">
        <f>'0801'!H16</f>
        <v>-1</v>
      </c>
      <c r="G16" s="202">
        <v>-1.4492753623200001E-2</v>
      </c>
      <c r="H16" s="202">
        <v>-1</v>
      </c>
      <c r="I16" s="202">
        <v>-1</v>
      </c>
      <c r="J16" s="227">
        <v>-1</v>
      </c>
      <c r="K16" s="227">
        <v>-1</v>
      </c>
      <c r="L16" s="202">
        <v>-1</v>
      </c>
      <c r="M16" s="228">
        <v>-1</v>
      </c>
      <c r="N16" s="288"/>
      <c r="O16">
        <f t="shared" si="15"/>
        <v>1</v>
      </c>
      <c r="P16">
        <f t="shared" si="16"/>
        <v>1</v>
      </c>
      <c r="Q16">
        <f t="shared" si="17"/>
        <v>1</v>
      </c>
      <c r="R16">
        <f t="shared" si="25"/>
        <v>1</v>
      </c>
      <c r="S16">
        <f t="shared" si="18"/>
        <v>1</v>
      </c>
      <c r="T16">
        <f t="shared" si="26"/>
        <v>-1</v>
      </c>
      <c r="U16">
        <f>VLOOKUP($A16,'FuturesInfo (3)'!$A$2:$V$80,22)</f>
        <v>2</v>
      </c>
      <c r="V16">
        <v>1</v>
      </c>
      <c r="W16" s="137">
        <v>194255.872</v>
      </c>
      <c r="X16" s="137">
        <v>194255.872</v>
      </c>
      <c r="Y16" s="188">
        <f t="shared" si="19"/>
        <v>2815.3024927558758</v>
      </c>
      <c r="Z16" s="188">
        <f>IF(IF(sym!$Q5=H16,1,0)=1,ABS(W16*G16),-ABS(W16*G16))</f>
        <v>-2815.3024927558758</v>
      </c>
      <c r="AA16" s="188">
        <f>IF(IF(sym!$P5=$H16,1,0)=1,ABS($W16*$G16),-ABS($W16*$G16))</f>
        <v>2815.3024927558758</v>
      </c>
      <c r="AB16" s="188">
        <f t="shared" si="27"/>
        <v>-2815.3024927558758</v>
      </c>
      <c r="AC16" s="188">
        <f t="shared" si="20"/>
        <v>2815.3024927558758</v>
      </c>
      <c r="AD16" s="188">
        <f t="shared" si="28"/>
        <v>-2815.3024927558758</v>
      </c>
      <c r="AE16" s="188">
        <f t="shared" si="29"/>
        <v>-2815.3024927558758</v>
      </c>
      <c r="AF16" s="188">
        <f t="shared" si="30"/>
        <v>2815.3024927558758</v>
      </c>
      <c r="AG16" s="188">
        <f t="shared" si="31"/>
        <v>-2815.3024927558758</v>
      </c>
      <c r="AH16" s="188">
        <f t="shared" si="21"/>
        <v>-2815.3024927558758</v>
      </c>
      <c r="AI16" s="188">
        <f t="shared" si="22"/>
        <v>-2815.3024927558758</v>
      </c>
      <c r="AJ16" s="188">
        <f t="shared" si="23"/>
        <v>-2815.3024927558758</v>
      </c>
      <c r="AK16" s="188">
        <f t="shared" si="24"/>
        <v>-2815.3024927558758</v>
      </c>
      <c r="AL16" s="188">
        <f t="shared" si="32"/>
        <v>2815.3024927558758</v>
      </c>
    </row>
    <row r="17" spans="1:38" ht="15.75" thickBot="1" x14ac:dyDescent="0.3">
      <c r="A17" s="1" t="s">
        <v>295</v>
      </c>
      <c r="B17" s="149" t="s">
        <v>728</v>
      </c>
      <c r="C17" s="192" t="s">
        <v>297</v>
      </c>
      <c r="F17" s="201">
        <f>'0801'!H17</f>
        <v>-1</v>
      </c>
      <c r="G17" s="202">
        <v>1.05890138981E-2</v>
      </c>
      <c r="H17" s="202">
        <v>1</v>
      </c>
      <c r="I17" s="202">
        <v>-1</v>
      </c>
      <c r="J17" s="227">
        <v>-1</v>
      </c>
      <c r="K17" s="227">
        <v>1</v>
      </c>
      <c r="L17" s="202">
        <v>-1</v>
      </c>
      <c r="M17" s="228">
        <v>4</v>
      </c>
      <c r="N17" s="288"/>
      <c r="O17">
        <f t="shared" si="15"/>
        <v>-1</v>
      </c>
      <c r="P17">
        <f t="shared" si="16"/>
        <v>-1</v>
      </c>
      <c r="Q17">
        <f t="shared" si="17"/>
        <v>-1</v>
      </c>
      <c r="R17">
        <f t="shared" si="25"/>
        <v>1</v>
      </c>
      <c r="S17">
        <f t="shared" si="18"/>
        <v>-1</v>
      </c>
      <c r="T17">
        <f t="shared" si="26"/>
        <v>-1</v>
      </c>
      <c r="U17">
        <f>VLOOKUP($A17,'FuturesInfo (3)'!$A$2:$V$80,22)</f>
        <v>5</v>
      </c>
      <c r="V17">
        <v>1</v>
      </c>
      <c r="W17" s="137">
        <v>91620</v>
      </c>
      <c r="X17" s="137">
        <v>91620</v>
      </c>
      <c r="Y17" s="188">
        <f t="shared" si="19"/>
        <v>970.16545334392197</v>
      </c>
      <c r="Z17" s="188">
        <f>IF(IF(sym!$Q6=H17,1,0)=1,ABS(W17*G17),-ABS(W17*G17))</f>
        <v>970.16545334392197</v>
      </c>
      <c r="AA17" s="188">
        <f>IF(IF(sym!$P6=$H17,1,0)=1,ABS($W17*$G17),-ABS($W17*$G17))</f>
        <v>-970.16545334392197</v>
      </c>
      <c r="AB17" s="188">
        <f t="shared" si="27"/>
        <v>970.16545334392197</v>
      </c>
      <c r="AC17" s="188">
        <f t="shared" si="20"/>
        <v>-970.16545334392197</v>
      </c>
      <c r="AD17" s="188">
        <f t="shared" si="28"/>
        <v>970.16545334392197</v>
      </c>
      <c r="AE17" s="188">
        <f t="shared" si="29"/>
        <v>-970.16545334392197</v>
      </c>
      <c r="AF17" s="188">
        <f t="shared" si="30"/>
        <v>-970.16545334392197</v>
      </c>
      <c r="AG17" s="188">
        <f t="shared" si="31"/>
        <v>-970.16545334392197</v>
      </c>
      <c r="AH17" s="188">
        <f t="shared" si="21"/>
        <v>-970.16545334392197</v>
      </c>
      <c r="AI17" s="188">
        <f t="shared" si="22"/>
        <v>-970.16545334392197</v>
      </c>
      <c r="AJ17" s="188">
        <f t="shared" si="23"/>
        <v>970.16545334392197</v>
      </c>
      <c r="AK17" s="188">
        <f t="shared" si="24"/>
        <v>-970.16545334392197</v>
      </c>
      <c r="AL17" s="188">
        <f t="shared" si="32"/>
        <v>-970.16545334392197</v>
      </c>
    </row>
    <row r="18" spans="1:38" ht="15.75" thickBot="1" x14ac:dyDescent="0.3">
      <c r="A18" s="1" t="s">
        <v>298</v>
      </c>
      <c r="B18" s="149" t="s">
        <v>479</v>
      </c>
      <c r="C18" s="192" t="s">
        <v>1121</v>
      </c>
      <c r="F18" s="201">
        <f>'0801'!H18</f>
        <v>-1</v>
      </c>
      <c r="G18" s="202">
        <v>1.18939393939E-2</v>
      </c>
      <c r="H18" s="202">
        <v>1</v>
      </c>
      <c r="I18" s="202">
        <v>-1</v>
      </c>
      <c r="J18" s="227">
        <v>1</v>
      </c>
      <c r="K18" s="227">
        <v>-1</v>
      </c>
      <c r="L18" s="202">
        <v>-1</v>
      </c>
      <c r="M18" s="228">
        <v>-12</v>
      </c>
      <c r="N18" s="288"/>
      <c r="O18">
        <f t="shared" si="15"/>
        <v>1</v>
      </c>
      <c r="P18">
        <f t="shared" si="16"/>
        <v>1</v>
      </c>
      <c r="Q18">
        <f t="shared" si="17"/>
        <v>1</v>
      </c>
      <c r="R18">
        <f t="shared" si="25"/>
        <v>1</v>
      </c>
      <c r="S18">
        <f t="shared" si="18"/>
        <v>1</v>
      </c>
      <c r="T18">
        <f t="shared" si="26"/>
        <v>-1</v>
      </c>
      <c r="U18">
        <f>VLOOKUP($A18,'FuturesInfo (3)'!$A$2:$V$80,22)</f>
        <v>2</v>
      </c>
      <c r="V18">
        <v>1</v>
      </c>
      <c r="W18" s="137">
        <v>166962.5</v>
      </c>
      <c r="X18" s="137">
        <v>166962.5</v>
      </c>
      <c r="Y18" s="188">
        <f t="shared" si="19"/>
        <v>1985.8418560540288</v>
      </c>
      <c r="Z18" s="188">
        <f>IF(IF(sym!$Q7=H18,1,0)=1,ABS(W18*G18),-ABS(W18*G18))</f>
        <v>1985.8418560540288</v>
      </c>
      <c r="AA18" s="188">
        <f>IF(IF(sym!$P7=$H18,1,0)=1,ABS($W18*$G18),-ABS($W18*$G18))</f>
        <v>-1985.8418560540288</v>
      </c>
      <c r="AB18" s="188">
        <f t="shared" si="27"/>
        <v>1985.8418560540288</v>
      </c>
      <c r="AC18" s="188">
        <f t="shared" si="20"/>
        <v>1985.8418560540288</v>
      </c>
      <c r="AD18" s="188">
        <f t="shared" si="28"/>
        <v>1985.8418560540288</v>
      </c>
      <c r="AE18" s="188">
        <f t="shared" si="29"/>
        <v>1985.8418560540288</v>
      </c>
      <c r="AF18" s="188">
        <f t="shared" si="30"/>
        <v>-1985.8418560540288</v>
      </c>
      <c r="AG18" s="188">
        <f t="shared" si="31"/>
        <v>1985.8418560540288</v>
      </c>
      <c r="AH18" s="188">
        <f t="shared" si="21"/>
        <v>1985.8418560540288</v>
      </c>
      <c r="AI18" s="188">
        <f t="shared" si="22"/>
        <v>1985.8418560540288</v>
      </c>
      <c r="AJ18" s="188">
        <f t="shared" si="23"/>
        <v>1985.8418560540288</v>
      </c>
      <c r="AK18" s="188">
        <f t="shared" si="24"/>
        <v>1985.8418560540288</v>
      </c>
      <c r="AL18" s="188">
        <f t="shared" si="32"/>
        <v>-1985.8418560540288</v>
      </c>
    </row>
    <row r="19" spans="1:38" ht="15.75" thickBot="1" x14ac:dyDescent="0.3">
      <c r="A19" s="1" t="s">
        <v>300</v>
      </c>
      <c r="B19" s="149" t="s">
        <v>518</v>
      </c>
      <c r="C19" s="192" t="s">
        <v>297</v>
      </c>
      <c r="F19" s="201">
        <f>'0801'!H19</f>
        <v>-1</v>
      </c>
      <c r="G19" s="202">
        <v>-7.4794315631999996E-4</v>
      </c>
      <c r="H19" s="202">
        <v>-1</v>
      </c>
      <c r="I19" s="202">
        <v>-1</v>
      </c>
      <c r="J19" s="227">
        <v>1</v>
      </c>
      <c r="K19" s="227">
        <v>-1</v>
      </c>
      <c r="L19" s="202">
        <v>1</v>
      </c>
      <c r="M19" s="228">
        <v>-2</v>
      </c>
      <c r="N19" s="288"/>
      <c r="O19">
        <f t="shared" si="15"/>
        <v>-1</v>
      </c>
      <c r="P19">
        <f t="shared" si="16"/>
        <v>1</v>
      </c>
      <c r="Q19">
        <f t="shared" si="17"/>
        <v>1</v>
      </c>
      <c r="R19">
        <f t="shared" si="25"/>
        <v>1</v>
      </c>
      <c r="S19">
        <f t="shared" si="18"/>
        <v>1</v>
      </c>
      <c r="T19">
        <f t="shared" si="26"/>
        <v>1</v>
      </c>
      <c r="U19">
        <f>VLOOKUP($A19,'FuturesInfo (3)'!$A$2:$V$80,22)</f>
        <v>4</v>
      </c>
      <c r="V19">
        <v>1</v>
      </c>
      <c r="W19" s="137">
        <v>66800</v>
      </c>
      <c r="X19" s="137">
        <v>66800</v>
      </c>
      <c r="Y19" s="188">
        <f t="shared" si="19"/>
        <v>49.962602842175997</v>
      </c>
      <c r="Z19" s="188">
        <f>IF(IF(sym!$Q8=H19,1,0)=1,ABS(W19*G19),-ABS(W19*G19))</f>
        <v>-49.962602842175997</v>
      </c>
      <c r="AA19" s="188">
        <f>IF(IF(sym!$P8=$H19,1,0)=1,ABS($W19*$G19),-ABS($W19*$G19))</f>
        <v>49.962602842175997</v>
      </c>
      <c r="AB19" s="188">
        <f t="shared" si="27"/>
        <v>-49.962602842175997</v>
      </c>
      <c r="AC19" s="188">
        <f t="shared" si="20"/>
        <v>-49.962602842175997</v>
      </c>
      <c r="AD19" s="188">
        <f t="shared" si="28"/>
        <v>-49.962602842175997</v>
      </c>
      <c r="AE19" s="188">
        <f t="shared" si="29"/>
        <v>-49.962602842175997</v>
      </c>
      <c r="AF19" s="188">
        <f t="shared" si="30"/>
        <v>-49.962602842175997</v>
      </c>
      <c r="AG19" s="188">
        <f t="shared" si="31"/>
        <v>49.962602842175997</v>
      </c>
      <c r="AH19" s="188">
        <f t="shared" si="21"/>
        <v>-49.962602842175997</v>
      </c>
      <c r="AI19" s="188">
        <f t="shared" si="22"/>
        <v>-49.962602842175997</v>
      </c>
      <c r="AJ19" s="188">
        <f t="shared" si="23"/>
        <v>-49.962602842175997</v>
      </c>
      <c r="AK19" s="188">
        <f t="shared" si="24"/>
        <v>-49.962602842175997</v>
      </c>
      <c r="AL19" s="188">
        <f t="shared" si="32"/>
        <v>-49.962602842175997</v>
      </c>
    </row>
    <row r="20" spans="1:38" ht="15.75" thickBot="1" x14ac:dyDescent="0.3">
      <c r="A20" s="1" t="s">
        <v>302</v>
      </c>
      <c r="B20" s="149" t="s">
        <v>509</v>
      </c>
      <c r="C20" s="192" t="s">
        <v>304</v>
      </c>
      <c r="F20" s="201">
        <f>'0801'!H20</f>
        <v>1</v>
      </c>
      <c r="G20" s="202">
        <v>-1.0252904989699999E-2</v>
      </c>
      <c r="H20" s="202">
        <v>-1</v>
      </c>
      <c r="I20" s="202">
        <v>-1</v>
      </c>
      <c r="J20" s="227">
        <v>1</v>
      </c>
      <c r="K20" s="227">
        <v>-1</v>
      </c>
      <c r="L20" s="202">
        <v>-1</v>
      </c>
      <c r="M20" s="228">
        <v>-1</v>
      </c>
      <c r="N20" s="288"/>
      <c r="O20">
        <f t="shared" si="15"/>
        <v>1</v>
      </c>
      <c r="P20">
        <f t="shared" si="16"/>
        <v>1</v>
      </c>
      <c r="Q20">
        <f t="shared" si="17"/>
        <v>1</v>
      </c>
      <c r="R20">
        <f t="shared" si="25"/>
        <v>-1</v>
      </c>
      <c r="S20">
        <f t="shared" si="18"/>
        <v>1</v>
      </c>
      <c r="T20">
        <f t="shared" si="26"/>
        <v>1</v>
      </c>
      <c r="U20">
        <f>VLOOKUP($A20,'FuturesInfo (3)'!$A$2:$V$80,22)</f>
        <v>4</v>
      </c>
      <c r="V20">
        <v>1</v>
      </c>
      <c r="W20" s="137">
        <v>115840</v>
      </c>
      <c r="X20" s="137">
        <v>115840</v>
      </c>
      <c r="Y20" s="188">
        <f t="shared" si="19"/>
        <v>1187.696514006848</v>
      </c>
      <c r="Z20" s="188">
        <f>IF(IF(sym!$Q9=H20,1,0)=1,ABS(W20*G20),-ABS(W20*G20))</f>
        <v>-1187.696514006848</v>
      </c>
      <c r="AA20" s="188">
        <f>IF(IF(sym!$P9=$H20,1,0)=1,ABS($W20*$G20),-ABS($W20*$G20))</f>
        <v>1187.696514006848</v>
      </c>
      <c r="AB20" s="188">
        <f t="shared" si="27"/>
        <v>1187.696514006848</v>
      </c>
      <c r="AC20" s="188">
        <f t="shared" si="20"/>
        <v>-1187.696514006848</v>
      </c>
      <c r="AD20" s="188">
        <f t="shared" si="28"/>
        <v>-1187.696514006848</v>
      </c>
      <c r="AE20" s="188">
        <f t="shared" si="29"/>
        <v>-1187.696514006848</v>
      </c>
      <c r="AF20" s="188">
        <f t="shared" si="30"/>
        <v>1187.696514006848</v>
      </c>
      <c r="AG20" s="188">
        <f t="shared" si="31"/>
        <v>-1187.696514006848</v>
      </c>
      <c r="AH20" s="188">
        <f t="shared" si="21"/>
        <v>-1187.696514006848</v>
      </c>
      <c r="AI20" s="188">
        <f t="shared" si="22"/>
        <v>-1187.696514006848</v>
      </c>
      <c r="AJ20" s="188">
        <f t="shared" si="23"/>
        <v>1187.696514006848</v>
      </c>
      <c r="AK20" s="188">
        <f t="shared" si="24"/>
        <v>-1187.696514006848</v>
      </c>
      <c r="AL20" s="188">
        <f t="shared" si="32"/>
        <v>-1187.696514006848</v>
      </c>
    </row>
    <row r="21" spans="1:38" ht="15.75" thickBot="1" x14ac:dyDescent="0.3">
      <c r="A21" s="1" t="s">
        <v>305</v>
      </c>
      <c r="B21" s="149" t="s">
        <v>488</v>
      </c>
      <c r="C21" s="192" t="s">
        <v>1121</v>
      </c>
      <c r="F21" s="201">
        <f>'0801'!H21</f>
        <v>-1</v>
      </c>
      <c r="G21" s="202">
        <v>7.8575170246200003E-4</v>
      </c>
      <c r="H21" s="202">
        <v>1</v>
      </c>
      <c r="I21" s="202">
        <v>-1</v>
      </c>
      <c r="J21" s="227">
        <v>-1</v>
      </c>
      <c r="K21" s="227">
        <v>1</v>
      </c>
      <c r="L21" s="202">
        <v>-1</v>
      </c>
      <c r="M21" s="228">
        <v>-5</v>
      </c>
      <c r="N21" s="288"/>
      <c r="O21">
        <f t="shared" si="15"/>
        <v>1</v>
      </c>
      <c r="P21">
        <f t="shared" si="16"/>
        <v>1</v>
      </c>
      <c r="Q21">
        <f t="shared" si="17"/>
        <v>1</v>
      </c>
      <c r="R21">
        <f t="shared" si="25"/>
        <v>1</v>
      </c>
      <c r="S21">
        <f t="shared" si="18"/>
        <v>1</v>
      </c>
      <c r="T21">
        <f t="shared" si="26"/>
        <v>-1</v>
      </c>
      <c r="U21">
        <f>VLOOKUP($A21,'FuturesInfo (3)'!$A$2:$V$80,22)</f>
        <v>4</v>
      </c>
      <c r="V21">
        <v>1</v>
      </c>
      <c r="W21" s="137">
        <v>229260</v>
      </c>
      <c r="X21" s="137">
        <v>229260</v>
      </c>
      <c r="Y21" s="188">
        <f t="shared" si="19"/>
        <v>180.14143530643813</v>
      </c>
      <c r="Z21" s="188">
        <f>IF(IF(sym!$Q10=H21,1,0)=1,ABS(W21*G21),-ABS(W21*G21))</f>
        <v>180.14143530643813</v>
      </c>
      <c r="AA21" s="188">
        <f>IF(IF(sym!$P10=$H21,1,0)=1,ABS($W21*$G21),-ABS($W21*$G21))</f>
        <v>-180.14143530643813</v>
      </c>
      <c r="AB21" s="188">
        <f t="shared" si="27"/>
        <v>180.14143530643813</v>
      </c>
      <c r="AC21" s="188">
        <f t="shared" si="20"/>
        <v>-180.14143530643813</v>
      </c>
      <c r="AD21" s="188">
        <f t="shared" si="28"/>
        <v>180.14143530643813</v>
      </c>
      <c r="AE21" s="188">
        <f t="shared" si="29"/>
        <v>-180.14143530643813</v>
      </c>
      <c r="AF21" s="188">
        <f t="shared" si="30"/>
        <v>-180.14143530643813</v>
      </c>
      <c r="AG21" s="188">
        <f t="shared" si="31"/>
        <v>180.14143530643813</v>
      </c>
      <c r="AH21" s="188">
        <f t="shared" si="21"/>
        <v>180.14143530643813</v>
      </c>
      <c r="AI21" s="188">
        <f t="shared" si="22"/>
        <v>180.14143530643813</v>
      </c>
      <c r="AJ21" s="188">
        <f t="shared" si="23"/>
        <v>180.14143530643813</v>
      </c>
      <c r="AK21" s="188">
        <f t="shared" si="24"/>
        <v>180.14143530643813</v>
      </c>
      <c r="AL21" s="188">
        <f t="shared" si="32"/>
        <v>-180.14143530643813</v>
      </c>
    </row>
    <row r="22" spans="1:38" ht="15.75" thickBot="1" x14ac:dyDescent="0.3">
      <c r="A22" s="1" t="s">
        <v>307</v>
      </c>
      <c r="B22" s="149" t="s">
        <v>484</v>
      </c>
      <c r="C22" s="192" t="s">
        <v>1122</v>
      </c>
      <c r="F22" s="201">
        <f>'0801'!H22</f>
        <v>1</v>
      </c>
      <c r="G22" s="202">
        <v>-4.3776939655200001E-3</v>
      </c>
      <c r="H22" s="202">
        <v>-1</v>
      </c>
      <c r="I22" s="227">
        <v>-1</v>
      </c>
      <c r="J22" s="227">
        <v>1</v>
      </c>
      <c r="K22" s="227">
        <v>-1</v>
      </c>
      <c r="L22" s="202">
        <v>1</v>
      </c>
      <c r="M22" s="228">
        <v>7</v>
      </c>
      <c r="N22" s="288"/>
      <c r="O22">
        <f t="shared" si="15"/>
        <v>1</v>
      </c>
      <c r="P22">
        <f t="shared" si="16"/>
        <v>1</v>
      </c>
      <c r="Q22">
        <f t="shared" si="17"/>
        <v>1</v>
      </c>
      <c r="R22">
        <f t="shared" si="25"/>
        <v>1</v>
      </c>
      <c r="S22">
        <f t="shared" si="18"/>
        <v>1</v>
      </c>
      <c r="T22">
        <f t="shared" si="26"/>
        <v>1</v>
      </c>
      <c r="U22">
        <f>VLOOKUP($A22,'FuturesInfo (3)'!$A$2:$V$80,22)</f>
        <v>0</v>
      </c>
      <c r="V22">
        <v>1</v>
      </c>
      <c r="W22" s="137">
        <v>0</v>
      </c>
      <c r="X22" s="137">
        <v>0</v>
      </c>
      <c r="Y22" s="188">
        <f t="shared" si="19"/>
        <v>0</v>
      </c>
      <c r="Z22" s="188">
        <f>IF(IF(sym!$Q11=H22,1,0)=1,ABS(W22*G22),-ABS(W22*G22))</f>
        <v>0</v>
      </c>
      <c r="AA22" s="188">
        <f>IF(IF(sym!$P11=$H22,1,0)=1,ABS($W22*$G22),-ABS($W22*$G22))</f>
        <v>0</v>
      </c>
      <c r="AB22" s="188">
        <f t="shared" si="27"/>
        <v>0</v>
      </c>
      <c r="AC22" s="188">
        <f t="shared" si="20"/>
        <v>0</v>
      </c>
      <c r="AD22" s="188">
        <f t="shared" si="28"/>
        <v>0</v>
      </c>
      <c r="AE22" s="188">
        <f t="shared" si="29"/>
        <v>0</v>
      </c>
      <c r="AF22" s="188">
        <f t="shared" si="30"/>
        <v>0</v>
      </c>
      <c r="AG22" s="188">
        <f t="shared" si="31"/>
        <v>0</v>
      </c>
      <c r="AH22" s="188">
        <f t="shared" si="21"/>
        <v>0</v>
      </c>
      <c r="AI22" s="188">
        <f t="shared" si="22"/>
        <v>0</v>
      </c>
      <c r="AJ22" s="188">
        <f t="shared" si="23"/>
        <v>0</v>
      </c>
      <c r="AK22" s="188">
        <f t="shared" si="24"/>
        <v>0</v>
      </c>
      <c r="AL22" s="188">
        <f t="shared" si="32"/>
        <v>0</v>
      </c>
    </row>
    <row r="23" spans="1:38" ht="15.75" thickBot="1" x14ac:dyDescent="0.3">
      <c r="A23" s="1" t="s">
        <v>309</v>
      </c>
      <c r="B23" s="149" t="s">
        <v>522</v>
      </c>
      <c r="C23" s="192" t="s">
        <v>288</v>
      </c>
      <c r="F23" s="201">
        <f>'0801'!H23</f>
        <v>-1</v>
      </c>
      <c r="G23" s="202">
        <v>-1.3729405891199999E-2</v>
      </c>
      <c r="H23" s="202">
        <v>-1</v>
      </c>
      <c r="I23" s="227">
        <v>-1</v>
      </c>
      <c r="J23" s="227">
        <v>1</v>
      </c>
      <c r="K23" s="227">
        <v>-1</v>
      </c>
      <c r="L23" s="202">
        <v>-1</v>
      </c>
      <c r="M23" s="228">
        <v>14</v>
      </c>
      <c r="N23" s="288"/>
      <c r="O23">
        <f t="shared" si="15"/>
        <v>-1</v>
      </c>
      <c r="P23">
        <f t="shared" si="16"/>
        <v>1</v>
      </c>
      <c r="Q23">
        <f t="shared" si="17"/>
        <v>1</v>
      </c>
      <c r="R23">
        <f t="shared" si="25"/>
        <v>1</v>
      </c>
      <c r="S23">
        <f t="shared" si="18"/>
        <v>1</v>
      </c>
      <c r="T23">
        <f t="shared" si="26"/>
        <v>1</v>
      </c>
      <c r="U23">
        <f>VLOOKUP($A23,'FuturesInfo (3)'!$A$2:$V$80,22)</f>
        <v>2</v>
      </c>
      <c r="V23">
        <v>1</v>
      </c>
      <c r="W23" s="137">
        <v>79020</v>
      </c>
      <c r="X23" s="137">
        <v>79020</v>
      </c>
      <c r="Y23" s="188">
        <f t="shared" si="19"/>
        <v>1084.8976535226238</v>
      </c>
      <c r="Z23" s="188">
        <f>IF(IF(sym!$Q12=H23,1,0)=1,ABS(W23*G23),-ABS(W23*G23))</f>
        <v>-1084.8976535226238</v>
      </c>
      <c r="AA23" s="188">
        <f>IF(IF(sym!$P12=$H23,1,0)=1,ABS($W23*$G23),-ABS($W23*$G23))</f>
        <v>1084.8976535226238</v>
      </c>
      <c r="AB23" s="188">
        <f t="shared" si="27"/>
        <v>-1084.8976535226238</v>
      </c>
      <c r="AC23" s="188">
        <f t="shared" si="20"/>
        <v>-1084.8976535226238</v>
      </c>
      <c r="AD23" s="188">
        <f t="shared" si="28"/>
        <v>-1084.8976535226238</v>
      </c>
      <c r="AE23" s="188">
        <f t="shared" si="29"/>
        <v>-1084.8976535226238</v>
      </c>
      <c r="AF23" s="188">
        <f t="shared" si="30"/>
        <v>1084.8976535226238</v>
      </c>
      <c r="AG23" s="188">
        <f t="shared" si="31"/>
        <v>1084.8976535226238</v>
      </c>
      <c r="AH23" s="188">
        <f t="shared" si="21"/>
        <v>-1084.8976535226238</v>
      </c>
      <c r="AI23" s="188">
        <f t="shared" si="22"/>
        <v>-1084.8976535226238</v>
      </c>
      <c r="AJ23" s="188">
        <f t="shared" si="23"/>
        <v>-1084.8976535226238</v>
      </c>
      <c r="AK23" s="188">
        <f t="shared" si="24"/>
        <v>-1084.8976535226238</v>
      </c>
      <c r="AL23" s="188">
        <f t="shared" si="32"/>
        <v>-1084.8976535226238</v>
      </c>
    </row>
    <row r="24" spans="1:38" ht="15.75" thickBot="1" x14ac:dyDescent="0.3">
      <c r="A24" s="1" t="s">
        <v>311</v>
      </c>
      <c r="B24" s="149" t="s">
        <v>520</v>
      </c>
      <c r="C24" s="192" t="s">
        <v>304</v>
      </c>
      <c r="F24" s="201">
        <f>'0801'!H24</f>
        <v>1</v>
      </c>
      <c r="G24" s="202">
        <v>-5.3777897284199997E-3</v>
      </c>
      <c r="H24" s="233">
        <v>-1</v>
      </c>
      <c r="I24" s="229">
        <v>-1</v>
      </c>
      <c r="J24" s="229">
        <v>-1</v>
      </c>
      <c r="K24" s="229">
        <v>-1</v>
      </c>
      <c r="L24" s="202">
        <v>-1</v>
      </c>
      <c r="M24" s="228">
        <v>-5</v>
      </c>
      <c r="N24" s="288"/>
      <c r="O24">
        <f t="shared" si="15"/>
        <v>1</v>
      </c>
      <c r="P24">
        <f t="shared" si="16"/>
        <v>1</v>
      </c>
      <c r="Q24">
        <f t="shared" si="17"/>
        <v>-1</v>
      </c>
      <c r="R24">
        <f t="shared" si="25"/>
        <v>-1</v>
      </c>
      <c r="S24">
        <f t="shared" si="18"/>
        <v>-1</v>
      </c>
      <c r="T24">
        <f t="shared" si="26"/>
        <v>1</v>
      </c>
      <c r="U24">
        <f>VLOOKUP($A24,'FuturesInfo (3)'!$A$2:$V$80,22)</f>
        <v>3</v>
      </c>
      <c r="V24">
        <v>1</v>
      </c>
      <c r="W24" s="137">
        <v>110970</v>
      </c>
      <c r="X24" s="137">
        <v>110970</v>
      </c>
      <c r="Y24" s="188">
        <f t="shared" si="19"/>
        <v>596.77332616276738</v>
      </c>
      <c r="Z24" s="188">
        <f>IF(IF(sym!$Q13=H24,1,0)=1,ABS(W24*G24),-ABS(W24*G24))</f>
        <v>-596.77332616276738</v>
      </c>
      <c r="AA24" s="188">
        <f>IF(IF(sym!$P13=$H24,1,0)=1,ABS($W24*$G24),-ABS($W24*$G24))</f>
        <v>596.77332616276738</v>
      </c>
      <c r="AB24" s="188">
        <f t="shared" si="27"/>
        <v>596.77332616276738</v>
      </c>
      <c r="AC24" s="188">
        <f t="shared" si="20"/>
        <v>596.77332616276738</v>
      </c>
      <c r="AD24" s="188">
        <f t="shared" si="28"/>
        <v>-596.77332616276738</v>
      </c>
      <c r="AE24" s="188">
        <f t="shared" si="29"/>
        <v>-596.77332616276738</v>
      </c>
      <c r="AF24" s="188">
        <f t="shared" si="30"/>
        <v>596.77332616276738</v>
      </c>
      <c r="AG24" s="188">
        <f t="shared" si="31"/>
        <v>-596.77332616276738</v>
      </c>
      <c r="AH24" s="188">
        <f t="shared" si="21"/>
        <v>-596.77332616276738</v>
      </c>
      <c r="AI24" s="188">
        <f t="shared" si="22"/>
        <v>596.77332616276738</v>
      </c>
      <c r="AJ24" s="188">
        <f t="shared" si="23"/>
        <v>596.77332616276738</v>
      </c>
      <c r="AK24" s="188">
        <f t="shared" si="24"/>
        <v>596.77332616276738</v>
      </c>
      <c r="AL24" s="188">
        <f t="shared" si="32"/>
        <v>-596.77332616276738</v>
      </c>
    </row>
    <row r="25" spans="1:38" ht="15.75" thickBot="1" x14ac:dyDescent="0.3">
      <c r="A25" s="1" t="s">
        <v>1008</v>
      </c>
      <c r="B25" s="149" t="s">
        <v>583</v>
      </c>
      <c r="C25" s="192" t="s">
        <v>1121</v>
      </c>
      <c r="F25" s="201">
        <f>'0801'!H25</f>
        <v>-1</v>
      </c>
      <c r="G25" s="202">
        <v>5.0933786078100002E-3</v>
      </c>
      <c r="H25" s="202">
        <v>1</v>
      </c>
      <c r="I25" s="227">
        <v>1</v>
      </c>
      <c r="J25" s="227">
        <v>1</v>
      </c>
      <c r="K25" s="227">
        <v>1</v>
      </c>
      <c r="L25" s="202">
        <v>1</v>
      </c>
      <c r="M25" s="228">
        <v>6</v>
      </c>
      <c r="N25" s="288"/>
      <c r="O25">
        <f t="shared" si="15"/>
        <v>1</v>
      </c>
      <c r="P25">
        <f t="shared" si="16"/>
        <v>1</v>
      </c>
      <c r="Q25">
        <f t="shared" si="17"/>
        <v>1</v>
      </c>
      <c r="R25">
        <f t="shared" si="25"/>
        <v>1</v>
      </c>
      <c r="S25">
        <f t="shared" si="18"/>
        <v>1</v>
      </c>
      <c r="T25">
        <f t="shared" si="26"/>
        <v>-1</v>
      </c>
      <c r="U25">
        <f>VLOOKUP($A25,'FuturesInfo (3)'!$A$2:$V$80,22)</f>
        <v>3</v>
      </c>
      <c r="V25">
        <v>1</v>
      </c>
      <c r="W25" s="137">
        <v>421800</v>
      </c>
      <c r="X25" s="137">
        <v>421800</v>
      </c>
      <c r="Y25" s="188">
        <f t="shared" si="19"/>
        <v>2148.3870967742582</v>
      </c>
      <c r="Z25" s="188">
        <f>IF(IF(sym!$Q14=H25,1,0)=1,ABS(W25*G25),-ABS(W25*G25))</f>
        <v>2148.3870967742582</v>
      </c>
      <c r="AA25" s="188">
        <f>IF(IF(sym!$P14=$H25,1,0)=1,ABS($W25*$G25),-ABS($W25*$G25))</f>
        <v>-2148.3870967742582</v>
      </c>
      <c r="AB25" s="188">
        <f t="shared" si="27"/>
        <v>2148.3870967742582</v>
      </c>
      <c r="AC25" s="188">
        <f t="shared" si="20"/>
        <v>2148.3870967742582</v>
      </c>
      <c r="AD25" s="188">
        <f t="shared" si="28"/>
        <v>-2148.3870967742582</v>
      </c>
      <c r="AE25" s="188">
        <f t="shared" si="29"/>
        <v>-2148.3870967742582</v>
      </c>
      <c r="AF25" s="188">
        <f t="shared" si="30"/>
        <v>2148.3870967742582</v>
      </c>
      <c r="AG25" s="188">
        <f t="shared" si="31"/>
        <v>2148.3870967742582</v>
      </c>
      <c r="AH25" s="188">
        <f t="shared" si="21"/>
        <v>2148.3870967742582</v>
      </c>
      <c r="AI25" s="188">
        <f t="shared" si="22"/>
        <v>2148.3870967742582</v>
      </c>
      <c r="AJ25" s="188">
        <f t="shared" si="23"/>
        <v>2148.3870967742582</v>
      </c>
      <c r="AK25" s="188">
        <f t="shared" si="24"/>
        <v>2148.3870967742582</v>
      </c>
      <c r="AL25" s="188">
        <f t="shared" si="32"/>
        <v>-2148.3870967742582</v>
      </c>
    </row>
    <row r="26" spans="1:38" ht="15.75" thickBot="1" x14ac:dyDescent="0.3">
      <c r="A26" s="1" t="s">
        <v>314</v>
      </c>
      <c r="B26" s="149" t="s">
        <v>755</v>
      </c>
      <c r="C26" s="192" t="s">
        <v>1121</v>
      </c>
      <c r="F26" s="201">
        <f>'0801'!H26</f>
        <v>1</v>
      </c>
      <c r="G26" s="202">
        <v>-7.20131275019E-3</v>
      </c>
      <c r="H26" s="202">
        <v>-1</v>
      </c>
      <c r="I26" s="227">
        <v>1</v>
      </c>
      <c r="J26" s="227">
        <v>-1</v>
      </c>
      <c r="K26" s="227">
        <v>1</v>
      </c>
      <c r="L26" s="202">
        <v>1</v>
      </c>
      <c r="M26" s="228">
        <v>6</v>
      </c>
      <c r="N26" s="288"/>
      <c r="O26">
        <f t="shared" si="15"/>
        <v>1</v>
      </c>
      <c r="P26">
        <f t="shared" si="16"/>
        <v>-1</v>
      </c>
      <c r="Q26">
        <f t="shared" si="17"/>
        <v>-1</v>
      </c>
      <c r="R26">
        <f t="shared" si="25"/>
        <v>-1</v>
      </c>
      <c r="S26">
        <f t="shared" si="18"/>
        <v>-1</v>
      </c>
      <c r="T26">
        <f t="shared" si="26"/>
        <v>-1</v>
      </c>
      <c r="U26">
        <f>VLOOKUP($A26,'FuturesInfo (3)'!$A$2:$V$80,22)</f>
        <v>4</v>
      </c>
      <c r="V26">
        <v>1</v>
      </c>
      <c r="W26" s="137">
        <v>379952</v>
      </c>
      <c r="X26" s="137">
        <v>379952</v>
      </c>
      <c r="Y26" s="188">
        <f t="shared" si="19"/>
        <v>2736.1531820601908</v>
      </c>
      <c r="Z26" s="188">
        <f>IF(IF(sym!$Q15=H26,1,0)=1,ABS(W26*G26),-ABS(W26*G26))</f>
        <v>2736.1531820601908</v>
      </c>
      <c r="AA26" s="188">
        <f>IF(IF(sym!$P15=$H26,1,0)=1,ABS($W26*$G26),-ABS($W26*$G26))</f>
        <v>-2736.1531820601908</v>
      </c>
      <c r="AB26" s="188">
        <f t="shared" si="27"/>
        <v>2736.1531820601908</v>
      </c>
      <c r="AC26" s="188">
        <f t="shared" si="20"/>
        <v>2736.1531820601908</v>
      </c>
      <c r="AD26" s="188">
        <f t="shared" si="28"/>
        <v>2736.1531820601908</v>
      </c>
      <c r="AE26" s="188">
        <f t="shared" si="29"/>
        <v>2736.1531820601908</v>
      </c>
      <c r="AF26" s="188">
        <f t="shared" si="30"/>
        <v>-2736.1531820601908</v>
      </c>
      <c r="AG26" s="188">
        <f t="shared" si="31"/>
        <v>-2736.1531820601908</v>
      </c>
      <c r="AH26" s="188">
        <f t="shared" si="21"/>
        <v>2736.1531820601908</v>
      </c>
      <c r="AI26" s="188">
        <f t="shared" si="22"/>
        <v>2736.1531820601908</v>
      </c>
      <c r="AJ26" s="188">
        <f t="shared" si="23"/>
        <v>2736.1531820601908</v>
      </c>
      <c r="AK26" s="188">
        <f t="shared" si="24"/>
        <v>2736.1531820601908</v>
      </c>
      <c r="AL26" s="188">
        <f t="shared" si="32"/>
        <v>2736.1531820601908</v>
      </c>
    </row>
    <row r="27" spans="1:38" ht="15.75" thickBot="1" x14ac:dyDescent="0.3">
      <c r="A27" s="1" t="s">
        <v>316</v>
      </c>
      <c r="B27" s="149" t="s">
        <v>562</v>
      </c>
      <c r="C27" s="192" t="s">
        <v>1122</v>
      </c>
      <c r="F27" s="201">
        <f>'0801'!H27</f>
        <v>-1</v>
      </c>
      <c r="G27" s="202">
        <v>-5.1358614511799999E-3</v>
      </c>
      <c r="H27" s="202">
        <v>-1</v>
      </c>
      <c r="I27" s="227">
        <v>1</v>
      </c>
      <c r="J27" s="227">
        <v>1</v>
      </c>
      <c r="K27" s="227">
        <v>-1</v>
      </c>
      <c r="L27" s="202">
        <v>1</v>
      </c>
      <c r="M27" s="228">
        <v>11</v>
      </c>
      <c r="N27" s="288"/>
      <c r="O27">
        <f t="shared" si="15"/>
        <v>1</v>
      </c>
      <c r="P27">
        <f t="shared" si="16"/>
        <v>1</v>
      </c>
      <c r="Q27">
        <f t="shared" si="17"/>
        <v>1</v>
      </c>
      <c r="R27">
        <f t="shared" si="25"/>
        <v>1</v>
      </c>
      <c r="S27">
        <f t="shared" si="18"/>
        <v>1</v>
      </c>
      <c r="T27">
        <f t="shared" si="26"/>
        <v>-1</v>
      </c>
      <c r="U27">
        <f>VLOOKUP($A27,'FuturesInfo (3)'!$A$2:$V$80,22)</f>
        <v>3</v>
      </c>
      <c r="V27">
        <v>1</v>
      </c>
      <c r="W27" s="137">
        <v>557693.34299999999</v>
      </c>
      <c r="X27" s="137">
        <v>557693.34299999999</v>
      </c>
      <c r="Y27" s="188">
        <f t="shared" si="19"/>
        <v>2864.2357418934052</v>
      </c>
      <c r="Z27" s="188">
        <f>IF(IF(sym!$Q16=H27,1,0)=1,ABS(W27*G27),-ABS(W27*G27))</f>
        <v>2864.2357418934052</v>
      </c>
      <c r="AA27" s="188">
        <f>IF(IF(sym!$P16=$H27,1,0)=1,ABS($W27*$G27),-ABS($W27*$G27))</f>
        <v>-2864.2357418934052</v>
      </c>
      <c r="AB27" s="188">
        <f t="shared" si="27"/>
        <v>-2864.2357418934052</v>
      </c>
      <c r="AC27" s="188">
        <f t="shared" si="20"/>
        <v>-2864.2357418934052</v>
      </c>
      <c r="AD27" s="188">
        <f t="shared" si="28"/>
        <v>2864.2357418934052</v>
      </c>
      <c r="AE27" s="188">
        <f t="shared" si="29"/>
        <v>-2864.2357418934052</v>
      </c>
      <c r="AF27" s="188">
        <f t="shared" si="30"/>
        <v>-2864.2357418934052</v>
      </c>
      <c r="AG27" s="188">
        <f t="shared" si="31"/>
        <v>-2864.2357418934052</v>
      </c>
      <c r="AH27" s="188">
        <f t="shared" si="21"/>
        <v>-2864.2357418934052</v>
      </c>
      <c r="AI27" s="188">
        <f t="shared" si="22"/>
        <v>-2864.2357418934052</v>
      </c>
      <c r="AJ27" s="188">
        <f t="shared" si="23"/>
        <v>-2864.2357418934052</v>
      </c>
      <c r="AK27" s="188">
        <f t="shared" si="24"/>
        <v>-2864.2357418934052</v>
      </c>
      <c r="AL27" s="188">
        <f t="shared" si="32"/>
        <v>2864.2357418934052</v>
      </c>
    </row>
    <row r="28" spans="1:38" ht="15.75" thickBot="1" x14ac:dyDescent="0.3">
      <c r="A28" s="1" t="s">
        <v>318</v>
      </c>
      <c r="B28" s="149" t="s">
        <v>560</v>
      </c>
      <c r="C28" s="192" t="s">
        <v>1122</v>
      </c>
      <c r="F28" s="201">
        <f>'0801'!H28</f>
        <v>-1</v>
      </c>
      <c r="G28" s="202">
        <v>-1.64707643932E-3</v>
      </c>
      <c r="H28" s="202">
        <v>-1</v>
      </c>
      <c r="I28" s="227">
        <v>1</v>
      </c>
      <c r="J28" s="227">
        <v>1</v>
      </c>
      <c r="K28" s="227">
        <v>-1</v>
      </c>
      <c r="L28" s="202">
        <v>1</v>
      </c>
      <c r="M28" s="228">
        <v>-16</v>
      </c>
      <c r="N28" s="288"/>
      <c r="O28">
        <f t="shared" si="15"/>
        <v>-1</v>
      </c>
      <c r="P28">
        <f t="shared" si="16"/>
        <v>1</v>
      </c>
      <c r="Q28">
        <f t="shared" si="17"/>
        <v>1</v>
      </c>
      <c r="R28">
        <f t="shared" si="25"/>
        <v>1</v>
      </c>
      <c r="S28">
        <f t="shared" si="18"/>
        <v>1</v>
      </c>
      <c r="T28">
        <f t="shared" si="26"/>
        <v>1</v>
      </c>
      <c r="U28">
        <f>VLOOKUP($A28,'FuturesInfo (3)'!$A$2:$V$80,22)</f>
        <v>9</v>
      </c>
      <c r="V28">
        <v>1</v>
      </c>
      <c r="W28" s="137">
        <v>1339247.3849999998</v>
      </c>
      <c r="X28" s="137">
        <v>1339247.3849999998</v>
      </c>
      <c r="Y28" s="188">
        <f t="shared" si="19"/>
        <v>2205.8428142544208</v>
      </c>
      <c r="Z28" s="188">
        <f>IF(IF(sym!$Q17=H28,1,0)=1,ABS(W28*G28),-ABS(W28*G28))</f>
        <v>2205.8428142544208</v>
      </c>
      <c r="AA28" s="188">
        <f>IF(IF(sym!$P17=$H28,1,0)=1,ABS($W28*$G28),-ABS($W28*$G28))</f>
        <v>-2205.8428142544208</v>
      </c>
      <c r="AB28" s="188">
        <f t="shared" si="27"/>
        <v>-2205.8428142544208</v>
      </c>
      <c r="AC28" s="188">
        <f t="shared" si="20"/>
        <v>-2205.8428142544208</v>
      </c>
      <c r="AD28" s="188">
        <f t="shared" si="28"/>
        <v>2205.8428142544208</v>
      </c>
      <c r="AE28" s="188">
        <f t="shared" si="29"/>
        <v>-2205.8428142544208</v>
      </c>
      <c r="AF28" s="188">
        <f t="shared" si="30"/>
        <v>-2205.8428142544208</v>
      </c>
      <c r="AG28" s="188">
        <f t="shared" si="31"/>
        <v>2205.8428142544208</v>
      </c>
      <c r="AH28" s="188">
        <f t="shared" si="21"/>
        <v>-2205.8428142544208</v>
      </c>
      <c r="AI28" s="188">
        <f t="shared" si="22"/>
        <v>-2205.8428142544208</v>
      </c>
      <c r="AJ28" s="188">
        <f t="shared" si="23"/>
        <v>-2205.8428142544208</v>
      </c>
      <c r="AK28" s="188">
        <f t="shared" si="24"/>
        <v>-2205.8428142544208</v>
      </c>
      <c r="AL28" s="188">
        <f t="shared" si="32"/>
        <v>-2205.8428142544208</v>
      </c>
    </row>
    <row r="29" spans="1:38" ht="15.75" thickBot="1" x14ac:dyDescent="0.3">
      <c r="A29" s="1" t="s">
        <v>320</v>
      </c>
      <c r="B29" s="149" t="s">
        <v>564</v>
      </c>
      <c r="C29" s="192" t="s">
        <v>1122</v>
      </c>
      <c r="F29" s="201">
        <f>'0801'!H29</f>
        <v>-1</v>
      </c>
      <c r="G29" s="202">
        <v>-2.6788106080900001E-4</v>
      </c>
      <c r="H29" s="202">
        <v>-1</v>
      </c>
      <c r="I29" s="227">
        <v>-1</v>
      </c>
      <c r="J29" s="227">
        <v>1</v>
      </c>
      <c r="K29" s="227">
        <v>-1</v>
      </c>
      <c r="L29" s="202">
        <v>1</v>
      </c>
      <c r="M29" s="228">
        <v>-15</v>
      </c>
      <c r="N29" s="288"/>
      <c r="O29">
        <f t="shared" si="15"/>
        <v>-1</v>
      </c>
      <c r="P29">
        <f t="shared" si="16"/>
        <v>1</v>
      </c>
      <c r="Q29">
        <f t="shared" si="17"/>
        <v>1</v>
      </c>
      <c r="R29">
        <f t="shared" si="25"/>
        <v>1</v>
      </c>
      <c r="S29">
        <f t="shared" si="18"/>
        <v>1</v>
      </c>
      <c r="T29">
        <f t="shared" si="26"/>
        <v>1</v>
      </c>
      <c r="U29">
        <f>VLOOKUP($A29,'FuturesInfo (3)'!$A$2:$V$80,22)</f>
        <v>0</v>
      </c>
      <c r="V29">
        <v>1</v>
      </c>
      <c r="W29" s="137">
        <v>0</v>
      </c>
      <c r="X29" s="137">
        <v>0</v>
      </c>
      <c r="Y29" s="188">
        <f t="shared" si="19"/>
        <v>0</v>
      </c>
      <c r="Z29" s="188">
        <f>IF(IF(sym!$Q18=H29,1,0)=1,ABS(W29*G29),-ABS(W29*G29))</f>
        <v>0</v>
      </c>
      <c r="AA29" s="188">
        <f>IF(IF(sym!$P18=$H29,1,0)=1,ABS($W29*$G29),-ABS($W29*$G29))</f>
        <v>0</v>
      </c>
      <c r="AB29" s="188">
        <f t="shared" si="27"/>
        <v>0</v>
      </c>
      <c r="AC29" s="188">
        <f t="shared" si="20"/>
        <v>0</v>
      </c>
      <c r="AD29" s="188">
        <f t="shared" si="28"/>
        <v>0</v>
      </c>
      <c r="AE29" s="188">
        <f t="shared" si="29"/>
        <v>0</v>
      </c>
      <c r="AF29" s="188">
        <f t="shared" si="30"/>
        <v>0</v>
      </c>
      <c r="AG29" s="188">
        <f t="shared" si="31"/>
        <v>0</v>
      </c>
      <c r="AH29" s="188">
        <f t="shared" si="21"/>
        <v>0</v>
      </c>
      <c r="AI29" s="188">
        <f t="shared" si="22"/>
        <v>0</v>
      </c>
      <c r="AJ29" s="188">
        <f t="shared" si="23"/>
        <v>0</v>
      </c>
      <c r="AK29" s="188">
        <f t="shared" si="24"/>
        <v>0</v>
      </c>
      <c r="AL29" s="188">
        <f t="shared" si="32"/>
        <v>0</v>
      </c>
    </row>
    <row r="30" spans="1:38" ht="15.75" thickBot="1" x14ac:dyDescent="0.3">
      <c r="A30" s="1" t="s">
        <v>323</v>
      </c>
      <c r="B30" s="149" t="s">
        <v>581</v>
      </c>
      <c r="C30" s="192" t="s">
        <v>1122</v>
      </c>
      <c r="F30" s="201">
        <f>'0801'!H30</f>
        <v>-1</v>
      </c>
      <c r="G30" s="202">
        <v>-2.0170440219899999E-4</v>
      </c>
      <c r="H30" s="202">
        <v>-1</v>
      </c>
      <c r="I30" s="227">
        <v>-1</v>
      </c>
      <c r="J30" s="227">
        <v>1</v>
      </c>
      <c r="K30" s="227">
        <v>-1</v>
      </c>
      <c r="L30" s="202">
        <v>1</v>
      </c>
      <c r="M30" s="228">
        <v>5</v>
      </c>
      <c r="N30" s="288"/>
      <c r="O30">
        <f t="shared" si="15"/>
        <v>1</v>
      </c>
      <c r="P30">
        <f t="shared" si="16"/>
        <v>1</v>
      </c>
      <c r="Q30">
        <f t="shared" si="17"/>
        <v>1</v>
      </c>
      <c r="R30">
        <f t="shared" si="25"/>
        <v>1</v>
      </c>
      <c r="S30">
        <f t="shared" si="18"/>
        <v>1</v>
      </c>
      <c r="T30">
        <f t="shared" si="26"/>
        <v>-1</v>
      </c>
      <c r="U30">
        <f>VLOOKUP($A30,'FuturesInfo (3)'!$A$2:$V$80,22)</f>
        <v>0</v>
      </c>
      <c r="V30">
        <v>1</v>
      </c>
      <c r="W30" s="137">
        <v>0</v>
      </c>
      <c r="X30" s="137">
        <v>0</v>
      </c>
      <c r="Y30" s="188">
        <f t="shared" si="19"/>
        <v>0</v>
      </c>
      <c r="Z30" s="188">
        <f>IF(IF(sym!$Q19=H30,1,0)=1,ABS(W30*G30),-ABS(W30*G30))</f>
        <v>0</v>
      </c>
      <c r="AA30" s="188">
        <f>IF(IF(sym!$P19=$H30,1,0)=1,ABS($W30*$G30),-ABS($W30*$G30))</f>
        <v>0</v>
      </c>
      <c r="AB30" s="188">
        <f t="shared" si="27"/>
        <v>0</v>
      </c>
      <c r="AC30" s="188">
        <f t="shared" si="20"/>
        <v>0</v>
      </c>
      <c r="AD30" s="188">
        <f t="shared" si="28"/>
        <v>0</v>
      </c>
      <c r="AE30" s="188">
        <f t="shared" si="29"/>
        <v>0</v>
      </c>
      <c r="AF30" s="188">
        <f t="shared" si="30"/>
        <v>0</v>
      </c>
      <c r="AG30" s="188">
        <f t="shared" si="31"/>
        <v>0</v>
      </c>
      <c r="AH30" s="188">
        <f t="shared" si="21"/>
        <v>0</v>
      </c>
      <c r="AI30" s="188">
        <f t="shared" si="22"/>
        <v>0</v>
      </c>
      <c r="AJ30" s="188">
        <f t="shared" si="23"/>
        <v>0</v>
      </c>
      <c r="AK30" s="188">
        <f t="shared" si="24"/>
        <v>0</v>
      </c>
      <c r="AL30" s="188">
        <f t="shared" si="32"/>
        <v>0</v>
      </c>
    </row>
    <row r="31" spans="1:38" ht="15.75" thickBot="1" x14ac:dyDescent="0.3">
      <c r="A31" s="1" t="s">
        <v>325</v>
      </c>
      <c r="B31" s="149" t="s">
        <v>653</v>
      </c>
      <c r="C31" s="192" t="s">
        <v>294</v>
      </c>
      <c r="F31" s="201">
        <f>'0801'!H31</f>
        <v>-1</v>
      </c>
      <c r="G31" s="202">
        <v>-1.18510884967E-2</v>
      </c>
      <c r="H31" s="202">
        <v>-1</v>
      </c>
      <c r="I31" s="227">
        <v>1</v>
      </c>
      <c r="J31" s="227">
        <v>-1</v>
      </c>
      <c r="K31" s="227">
        <v>1</v>
      </c>
      <c r="L31" s="202">
        <v>-1</v>
      </c>
      <c r="M31" s="228">
        <v>-13</v>
      </c>
      <c r="N31" s="288"/>
      <c r="O31">
        <f t="shared" si="15"/>
        <v>1</v>
      </c>
      <c r="P31">
        <f t="shared" si="16"/>
        <v>1</v>
      </c>
      <c r="Q31">
        <f t="shared" si="17"/>
        <v>1</v>
      </c>
      <c r="R31">
        <f t="shared" si="25"/>
        <v>-1</v>
      </c>
      <c r="S31">
        <f t="shared" si="18"/>
        <v>1</v>
      </c>
      <c r="T31">
        <f t="shared" si="26"/>
        <v>-1</v>
      </c>
      <c r="U31">
        <f>VLOOKUP($A31,'FuturesInfo (3)'!$A$2:$V$80,22)</f>
        <v>2</v>
      </c>
      <c r="V31">
        <v>1</v>
      </c>
      <c r="W31" s="137">
        <v>306840</v>
      </c>
      <c r="X31" s="137">
        <v>306840</v>
      </c>
      <c r="Y31" s="188">
        <f t="shared" si="19"/>
        <v>3636.3879943274278</v>
      </c>
      <c r="Z31" s="188">
        <f>IF(IF(sym!$Q20=H31,1,0)=1,ABS(W31*G31),-ABS(W31*G31))</f>
        <v>-3636.3879943274278</v>
      </c>
      <c r="AA31" s="188">
        <f>IF(IF(sym!$P20=$H31,1,0)=1,ABS($W31*$G31),-ABS($W31*$G31))</f>
        <v>3636.3879943274278</v>
      </c>
      <c r="AB31" s="188">
        <f t="shared" si="27"/>
        <v>-3636.3879943274278</v>
      </c>
      <c r="AC31" s="188">
        <f t="shared" si="20"/>
        <v>3636.3879943274278</v>
      </c>
      <c r="AD31" s="188">
        <f t="shared" si="28"/>
        <v>3636.3879943274278</v>
      </c>
      <c r="AE31" s="188">
        <f t="shared" si="29"/>
        <v>3636.3879943274278</v>
      </c>
      <c r="AF31" s="188">
        <f t="shared" si="30"/>
        <v>3636.3879943274278</v>
      </c>
      <c r="AG31" s="188">
        <f t="shared" si="31"/>
        <v>-3636.3879943274278</v>
      </c>
      <c r="AH31" s="188">
        <f t="shared" si="21"/>
        <v>-3636.3879943274278</v>
      </c>
      <c r="AI31" s="188">
        <f t="shared" si="22"/>
        <v>-3636.3879943274278</v>
      </c>
      <c r="AJ31" s="188">
        <f t="shared" si="23"/>
        <v>3636.3879943274278</v>
      </c>
      <c r="AK31" s="188">
        <f t="shared" si="24"/>
        <v>-3636.3879943274278</v>
      </c>
      <c r="AL31" s="188">
        <f t="shared" si="32"/>
        <v>3636.3879943274278</v>
      </c>
    </row>
    <row r="32" spans="1:38" ht="15.75" thickBot="1" x14ac:dyDescent="0.3">
      <c r="A32" s="1" t="s">
        <v>327</v>
      </c>
      <c r="B32" s="149" t="s">
        <v>552</v>
      </c>
      <c r="C32" s="192" t="s">
        <v>294</v>
      </c>
      <c r="F32" s="201">
        <f>'0801'!H32</f>
        <v>-1</v>
      </c>
      <c r="G32" s="202">
        <v>-5.4285054285100002E-3</v>
      </c>
      <c r="H32" s="202">
        <v>-1</v>
      </c>
      <c r="I32" s="227">
        <v>1</v>
      </c>
      <c r="J32" s="227">
        <v>-1</v>
      </c>
      <c r="K32" s="227">
        <v>1</v>
      </c>
      <c r="L32" s="202">
        <v>-1</v>
      </c>
      <c r="M32" s="228">
        <v>-11</v>
      </c>
      <c r="N32" s="288"/>
      <c r="O32">
        <f t="shared" si="15"/>
        <v>1</v>
      </c>
      <c r="P32">
        <f t="shared" si="16"/>
        <v>1</v>
      </c>
      <c r="Q32">
        <f t="shared" si="17"/>
        <v>1</v>
      </c>
      <c r="R32">
        <f t="shared" si="25"/>
        <v>-1</v>
      </c>
      <c r="S32">
        <f t="shared" si="18"/>
        <v>1</v>
      </c>
      <c r="T32">
        <f t="shared" si="26"/>
        <v>-1</v>
      </c>
      <c r="U32">
        <f>VLOOKUP($A32,'FuturesInfo (3)'!$A$2:$V$80,22)</f>
        <v>3</v>
      </c>
      <c r="V32">
        <v>1</v>
      </c>
      <c r="W32" s="137">
        <v>322912.5</v>
      </c>
      <c r="X32" s="137">
        <v>322912.5</v>
      </c>
      <c r="Y32" s="188">
        <f t="shared" si="19"/>
        <v>1752.9322591837354</v>
      </c>
      <c r="Z32" s="188">
        <f>IF(IF(sym!$Q21=H32,1,0)=1,ABS(W32*G32),-ABS(W32*G32))</f>
        <v>-1752.9322591837354</v>
      </c>
      <c r="AA32" s="188">
        <f>IF(IF(sym!$P21=$H32,1,0)=1,ABS($W32*$G32),-ABS($W32*$G32))</f>
        <v>1752.9322591837354</v>
      </c>
      <c r="AB32" s="188">
        <f t="shared" si="27"/>
        <v>-1752.9322591837354</v>
      </c>
      <c r="AC32" s="188">
        <f t="shared" si="20"/>
        <v>1752.9322591837354</v>
      </c>
      <c r="AD32" s="188">
        <f t="shared" si="28"/>
        <v>1752.9322591837354</v>
      </c>
      <c r="AE32" s="188">
        <f t="shared" si="29"/>
        <v>1752.9322591837354</v>
      </c>
      <c r="AF32" s="188">
        <f t="shared" si="30"/>
        <v>1752.9322591837354</v>
      </c>
      <c r="AG32" s="188">
        <f t="shared" si="31"/>
        <v>-1752.9322591837354</v>
      </c>
      <c r="AH32" s="188">
        <f t="shared" si="21"/>
        <v>-1752.9322591837354</v>
      </c>
      <c r="AI32" s="188">
        <f t="shared" si="22"/>
        <v>-1752.9322591837354</v>
      </c>
      <c r="AJ32" s="188">
        <f t="shared" si="23"/>
        <v>1752.9322591837354</v>
      </c>
      <c r="AK32" s="188">
        <f t="shared" si="24"/>
        <v>-1752.9322591837354</v>
      </c>
      <c r="AL32" s="188">
        <f t="shared" si="32"/>
        <v>1752.9322591837354</v>
      </c>
    </row>
    <row r="33" spans="1:38" ht="15.75" thickBot="1" x14ac:dyDescent="0.3">
      <c r="A33" s="1" t="s">
        <v>329</v>
      </c>
      <c r="B33" s="149" t="s">
        <v>589</v>
      </c>
      <c r="C33" s="192" t="s">
        <v>313</v>
      </c>
      <c r="F33" s="201">
        <f>'0801'!H33</f>
        <v>1</v>
      </c>
      <c r="G33" s="202">
        <v>6.39916983743E-3</v>
      </c>
      <c r="H33" s="234">
        <v>1</v>
      </c>
      <c r="I33" s="230">
        <v>-1</v>
      </c>
      <c r="J33" s="230">
        <v>-1</v>
      </c>
      <c r="K33" s="230">
        <v>1</v>
      </c>
      <c r="L33" s="202">
        <v>-1</v>
      </c>
      <c r="M33" s="228">
        <v>7</v>
      </c>
      <c r="N33" s="288"/>
      <c r="O33">
        <f t="shared" si="15"/>
        <v>-1</v>
      </c>
      <c r="P33">
        <f t="shared" si="16"/>
        <v>-1</v>
      </c>
      <c r="Q33">
        <f t="shared" si="17"/>
        <v>-1</v>
      </c>
      <c r="R33">
        <f t="shared" si="25"/>
        <v>-1</v>
      </c>
      <c r="S33">
        <f t="shared" si="18"/>
        <v>-1</v>
      </c>
      <c r="T33">
        <f t="shared" si="26"/>
        <v>1</v>
      </c>
      <c r="U33">
        <f>VLOOKUP($A33,'FuturesInfo (3)'!$A$2:$V$80,22)</f>
        <v>2</v>
      </c>
      <c r="V33">
        <v>1</v>
      </c>
      <c r="W33" s="137">
        <v>145475</v>
      </c>
      <c r="X33" s="137">
        <v>145475</v>
      </c>
      <c r="Y33" s="188">
        <f t="shared" si="19"/>
        <v>930.91923210012931</v>
      </c>
      <c r="Z33" s="188">
        <f>IF(IF(sym!$Q22=H33,1,0)=1,ABS(W33*G33),-ABS(W33*G33))</f>
        <v>930.91923210012931</v>
      </c>
      <c r="AA33" s="188">
        <f>IF(IF(sym!$P22=$H33,1,0)=1,ABS($W33*$G33),-ABS($W33*$G33))</f>
        <v>-930.91923210012931</v>
      </c>
      <c r="AB33" s="188">
        <f t="shared" si="27"/>
        <v>-930.91923210012931</v>
      </c>
      <c r="AC33" s="188">
        <f t="shared" si="20"/>
        <v>-930.91923210012931</v>
      </c>
      <c r="AD33" s="188">
        <f t="shared" si="28"/>
        <v>930.91923210012931</v>
      </c>
      <c r="AE33" s="188">
        <f t="shared" si="29"/>
        <v>-930.91923210012931</v>
      </c>
      <c r="AF33" s="188">
        <f t="shared" si="30"/>
        <v>-930.91923210012931</v>
      </c>
      <c r="AG33" s="188">
        <f t="shared" si="31"/>
        <v>-930.91923210012931</v>
      </c>
      <c r="AH33" s="188">
        <f t="shared" si="21"/>
        <v>-930.91923210012931</v>
      </c>
      <c r="AI33" s="188">
        <f t="shared" si="22"/>
        <v>-930.91923210012931</v>
      </c>
      <c r="AJ33" s="188">
        <f t="shared" si="23"/>
        <v>-930.91923210012931</v>
      </c>
      <c r="AK33" s="188">
        <f t="shared" si="24"/>
        <v>-930.91923210012931</v>
      </c>
      <c r="AL33" s="188">
        <f t="shared" si="32"/>
        <v>930.91923210012931</v>
      </c>
    </row>
    <row r="34" spans="1:38" ht="15.75" thickBot="1" x14ac:dyDescent="0.3">
      <c r="A34" s="1" t="s">
        <v>331</v>
      </c>
      <c r="B34" s="149" t="s">
        <v>481</v>
      </c>
      <c r="C34" s="192" t="s">
        <v>294</v>
      </c>
      <c r="F34" s="201">
        <f>'0801'!H34</f>
        <v>-1</v>
      </c>
      <c r="G34" s="202">
        <v>-1.8373596461400001E-2</v>
      </c>
      <c r="H34" s="202">
        <v>-1</v>
      </c>
      <c r="I34" s="227">
        <v>1</v>
      </c>
      <c r="J34" s="227">
        <v>-1</v>
      </c>
      <c r="K34" s="227">
        <v>1</v>
      </c>
      <c r="L34" s="202">
        <v>-1</v>
      </c>
      <c r="M34" s="228">
        <v>-18</v>
      </c>
      <c r="N34" s="288"/>
      <c r="O34">
        <f t="shared" si="15"/>
        <v>1</v>
      </c>
      <c r="P34">
        <f t="shared" si="16"/>
        <v>1</v>
      </c>
      <c r="Q34">
        <f t="shared" si="17"/>
        <v>1</v>
      </c>
      <c r="R34">
        <f t="shared" si="25"/>
        <v>-1</v>
      </c>
      <c r="S34">
        <f t="shared" si="18"/>
        <v>1</v>
      </c>
      <c r="T34">
        <f t="shared" si="26"/>
        <v>-1</v>
      </c>
      <c r="U34">
        <f>VLOOKUP($A34,'FuturesInfo (3)'!$A$2:$V$80,22)</f>
        <v>4</v>
      </c>
      <c r="V34">
        <v>1</v>
      </c>
      <c r="W34" s="137">
        <v>144871.71749999997</v>
      </c>
      <c r="X34" s="137">
        <v>144871.71749999997</v>
      </c>
      <c r="Y34" s="188">
        <f t="shared" si="19"/>
        <v>2661.8144760149398</v>
      </c>
      <c r="Z34" s="188">
        <f>IF(IF(sym!$Q23=H34,1,0)=1,ABS(W34*G34),-ABS(W34*G34))</f>
        <v>-2661.8144760149398</v>
      </c>
      <c r="AA34" s="188">
        <f>IF(IF(sym!$P23=$H34,1,0)=1,ABS($W34*$G34),-ABS($W34*$G34))</f>
        <v>2661.8144760149398</v>
      </c>
      <c r="AB34" s="188">
        <f t="shared" si="27"/>
        <v>-2661.8144760149398</v>
      </c>
      <c r="AC34" s="188">
        <f t="shared" si="20"/>
        <v>2661.8144760149398</v>
      </c>
      <c r="AD34" s="188">
        <f t="shared" si="28"/>
        <v>2661.8144760149398</v>
      </c>
      <c r="AE34" s="188">
        <f t="shared" si="29"/>
        <v>2661.8144760149398</v>
      </c>
      <c r="AF34" s="188">
        <f t="shared" si="30"/>
        <v>2661.8144760149398</v>
      </c>
      <c r="AG34" s="188">
        <f t="shared" si="31"/>
        <v>-2661.8144760149398</v>
      </c>
      <c r="AH34" s="188">
        <f t="shared" si="21"/>
        <v>-2661.8144760149398</v>
      </c>
      <c r="AI34" s="188">
        <f t="shared" si="22"/>
        <v>-2661.8144760149398</v>
      </c>
      <c r="AJ34" s="188">
        <f t="shared" si="23"/>
        <v>2661.8144760149398</v>
      </c>
      <c r="AK34" s="188">
        <f t="shared" si="24"/>
        <v>-2661.8144760149398</v>
      </c>
      <c r="AL34" s="188">
        <f t="shared" si="32"/>
        <v>2661.8144760149398</v>
      </c>
    </row>
    <row r="35" spans="1:38" ht="15.75" thickBot="1" x14ac:dyDescent="0.3">
      <c r="A35" s="1" t="s">
        <v>333</v>
      </c>
      <c r="B35" s="149" t="s">
        <v>663</v>
      </c>
      <c r="C35" s="192" t="s">
        <v>294</v>
      </c>
      <c r="F35" s="201">
        <f>'0801'!H35</f>
        <v>1</v>
      </c>
      <c r="G35" s="202">
        <v>-1.8429836017999999E-2</v>
      </c>
      <c r="H35" s="202">
        <v>-1</v>
      </c>
      <c r="I35" s="227">
        <v>-1</v>
      </c>
      <c r="J35" s="227">
        <v>-1</v>
      </c>
      <c r="K35" s="227">
        <v>-1</v>
      </c>
      <c r="L35" s="202">
        <v>-1</v>
      </c>
      <c r="M35" s="228">
        <v>-12</v>
      </c>
      <c r="N35" s="288"/>
      <c r="O35">
        <f t="shared" si="15"/>
        <v>1</v>
      </c>
      <c r="P35">
        <f t="shared" si="16"/>
        <v>1</v>
      </c>
      <c r="Q35">
        <f t="shared" si="17"/>
        <v>-1</v>
      </c>
      <c r="R35">
        <f t="shared" si="25"/>
        <v>-1</v>
      </c>
      <c r="S35">
        <f t="shared" si="18"/>
        <v>-1</v>
      </c>
      <c r="T35">
        <f t="shared" si="26"/>
        <v>1</v>
      </c>
      <c r="U35">
        <f>VLOOKUP($A35,'FuturesInfo (3)'!$A$2:$V$80,22)</f>
        <v>3</v>
      </c>
      <c r="V35">
        <v>1</v>
      </c>
      <c r="W35" s="137">
        <v>169828.821</v>
      </c>
      <c r="X35" s="137">
        <v>169828.821</v>
      </c>
      <c r="Y35" s="188">
        <f t="shared" si="19"/>
        <v>3129.9173221602746</v>
      </c>
      <c r="Z35" s="188">
        <f>IF(IF(sym!$Q24=H35,1,0)=1,ABS(W35*G35),-ABS(W35*G35))</f>
        <v>-3129.9173221602746</v>
      </c>
      <c r="AA35" s="188">
        <f>IF(IF(sym!$P24=$H35,1,0)=1,ABS($W35*$G35),-ABS($W35*$G35))</f>
        <v>3129.9173221602746</v>
      </c>
      <c r="AB35" s="188">
        <f t="shared" si="27"/>
        <v>3129.9173221602746</v>
      </c>
      <c r="AC35" s="188">
        <f t="shared" si="20"/>
        <v>3129.9173221602746</v>
      </c>
      <c r="AD35" s="188">
        <f t="shared" si="28"/>
        <v>-3129.9173221602746</v>
      </c>
      <c r="AE35" s="188">
        <f t="shared" si="29"/>
        <v>-3129.9173221602746</v>
      </c>
      <c r="AF35" s="188">
        <f t="shared" si="30"/>
        <v>3129.9173221602746</v>
      </c>
      <c r="AG35" s="188">
        <f t="shared" si="31"/>
        <v>-3129.9173221602746</v>
      </c>
      <c r="AH35" s="188">
        <f t="shared" si="21"/>
        <v>-3129.9173221602746</v>
      </c>
      <c r="AI35" s="188">
        <f t="shared" si="22"/>
        <v>3129.9173221602746</v>
      </c>
      <c r="AJ35" s="188">
        <f t="shared" si="23"/>
        <v>3129.9173221602746</v>
      </c>
      <c r="AK35" s="188">
        <f t="shared" si="24"/>
        <v>3129.9173221602746</v>
      </c>
      <c r="AL35" s="188">
        <f t="shared" si="32"/>
        <v>-3129.9173221602746</v>
      </c>
    </row>
    <row r="36" spans="1:38" ht="15.75" thickBot="1" x14ac:dyDescent="0.3">
      <c r="A36" s="1" t="s">
        <v>335</v>
      </c>
      <c r="B36" s="149" t="s">
        <v>568</v>
      </c>
      <c r="C36" s="192" t="s">
        <v>1122</v>
      </c>
      <c r="F36" s="201">
        <f>'0801'!H36</f>
        <v>1</v>
      </c>
      <c r="G36" s="291">
        <v>-4.9835542709E-5</v>
      </c>
      <c r="H36" s="202">
        <v>-1</v>
      </c>
      <c r="I36" s="227">
        <v>-1</v>
      </c>
      <c r="J36" s="227">
        <v>-1</v>
      </c>
      <c r="K36" s="227">
        <v>-1</v>
      </c>
      <c r="L36" s="202">
        <v>1</v>
      </c>
      <c r="M36" s="228">
        <v>-7</v>
      </c>
      <c r="N36" s="288"/>
      <c r="O36">
        <f t="shared" si="15"/>
        <v>-1</v>
      </c>
      <c r="P36">
        <f t="shared" si="16"/>
        <v>-1</v>
      </c>
      <c r="Q36">
        <f t="shared" si="17"/>
        <v>-1</v>
      </c>
      <c r="R36">
        <f t="shared" si="25"/>
        <v>1</v>
      </c>
      <c r="S36">
        <f t="shared" si="18"/>
        <v>-1</v>
      </c>
      <c r="T36">
        <f t="shared" si="26"/>
        <v>1</v>
      </c>
      <c r="U36">
        <f>VLOOKUP($A36,'FuturesInfo (3)'!$A$2:$V$80,22)</f>
        <v>0</v>
      </c>
      <c r="V36">
        <v>1</v>
      </c>
      <c r="W36" s="137">
        <v>0</v>
      </c>
      <c r="X36" s="137">
        <v>0</v>
      </c>
      <c r="Y36" s="188">
        <f t="shared" si="19"/>
        <v>0</v>
      </c>
      <c r="Z36" s="188">
        <f>IF(IF(sym!$Q25=H36,1,0)=1,ABS(W36*G36),-ABS(W36*G36))</f>
        <v>0</v>
      </c>
      <c r="AA36" s="188">
        <f>IF(IF(sym!$P25=$H36,1,0)=1,ABS($W36*$G36),-ABS($W36*$G36))</f>
        <v>0</v>
      </c>
      <c r="AB36" s="188">
        <f t="shared" si="27"/>
        <v>0</v>
      </c>
      <c r="AC36" s="188">
        <f t="shared" si="20"/>
        <v>0</v>
      </c>
      <c r="AD36" s="188">
        <f t="shared" si="28"/>
        <v>0</v>
      </c>
      <c r="AE36" s="188">
        <f t="shared" si="29"/>
        <v>0</v>
      </c>
      <c r="AF36" s="188">
        <f t="shared" si="30"/>
        <v>0</v>
      </c>
      <c r="AG36" s="188">
        <f t="shared" si="31"/>
        <v>0</v>
      </c>
      <c r="AH36" s="188">
        <f t="shared" si="21"/>
        <v>0</v>
      </c>
      <c r="AI36" s="188">
        <f t="shared" si="22"/>
        <v>0</v>
      </c>
      <c r="AJ36" s="188">
        <f t="shared" si="23"/>
        <v>0</v>
      </c>
      <c r="AK36" s="188">
        <f t="shared" si="24"/>
        <v>0</v>
      </c>
      <c r="AL36" s="188">
        <f t="shared" si="32"/>
        <v>0</v>
      </c>
    </row>
    <row r="37" spans="1:38" ht="15.75" thickBot="1" x14ac:dyDescent="0.3">
      <c r="A37" s="1" t="s">
        <v>337</v>
      </c>
      <c r="B37" s="149" t="s">
        <v>591</v>
      </c>
      <c r="C37" s="192" t="s">
        <v>294</v>
      </c>
      <c r="F37" s="201">
        <f>'0801'!H37</f>
        <v>-1</v>
      </c>
      <c r="G37" s="202">
        <v>-8.0469278784700005E-3</v>
      </c>
      <c r="H37" s="202">
        <v>-1</v>
      </c>
      <c r="I37" s="227">
        <v>1</v>
      </c>
      <c r="J37" s="227">
        <v>1</v>
      </c>
      <c r="K37" s="227">
        <v>1</v>
      </c>
      <c r="L37" s="202">
        <v>1</v>
      </c>
      <c r="M37" s="228">
        <v>4</v>
      </c>
      <c r="N37" s="288"/>
      <c r="O37">
        <f t="shared" si="15"/>
        <v>1</v>
      </c>
      <c r="P37">
        <f t="shared" si="16"/>
        <v>1</v>
      </c>
      <c r="Q37">
        <f t="shared" si="17"/>
        <v>1</v>
      </c>
      <c r="R37">
        <f t="shared" si="25"/>
        <v>1</v>
      </c>
      <c r="S37">
        <f t="shared" si="18"/>
        <v>1</v>
      </c>
      <c r="T37">
        <f t="shared" si="26"/>
        <v>-1</v>
      </c>
      <c r="U37">
        <f>VLOOKUP($A37,'FuturesInfo (3)'!$A$2:$V$80,22)</f>
        <v>3</v>
      </c>
      <c r="V37">
        <v>1</v>
      </c>
      <c r="W37" s="137">
        <v>260726.73000000004</v>
      </c>
      <c r="X37" s="137">
        <v>260726.73000000004</v>
      </c>
      <c r="Y37" s="188">
        <f t="shared" si="19"/>
        <v>2098.049192299321</v>
      </c>
      <c r="Z37" s="188">
        <f>IF(IF(sym!$Q26=H37,1,0)=1,ABS(W37*G37),-ABS(W37*G37))</f>
        <v>-2098.049192299321</v>
      </c>
      <c r="AA37" s="188">
        <f>IF(IF(sym!$P26=$H37,1,0)=1,ABS($W37*$G37),-ABS($W37*$G37))</f>
        <v>2098.049192299321</v>
      </c>
      <c r="AB37" s="188">
        <f t="shared" si="27"/>
        <v>-2098.049192299321</v>
      </c>
      <c r="AC37" s="188">
        <f t="shared" si="20"/>
        <v>-2098.049192299321</v>
      </c>
      <c r="AD37" s="188">
        <f t="shared" si="28"/>
        <v>2098.049192299321</v>
      </c>
      <c r="AE37" s="188">
        <f t="shared" si="29"/>
        <v>2098.049192299321</v>
      </c>
      <c r="AF37" s="188">
        <f t="shared" si="30"/>
        <v>-2098.049192299321</v>
      </c>
      <c r="AG37" s="188">
        <f t="shared" si="31"/>
        <v>-2098.049192299321</v>
      </c>
      <c r="AH37" s="188">
        <f t="shared" si="21"/>
        <v>-2098.049192299321</v>
      </c>
      <c r="AI37" s="188">
        <f t="shared" si="22"/>
        <v>-2098.049192299321</v>
      </c>
      <c r="AJ37" s="188">
        <f t="shared" si="23"/>
        <v>-2098.049192299321</v>
      </c>
      <c r="AK37" s="188">
        <f t="shared" si="24"/>
        <v>-2098.049192299321</v>
      </c>
      <c r="AL37" s="188">
        <f t="shared" si="32"/>
        <v>2098.049192299321</v>
      </c>
    </row>
    <row r="38" spans="1:38" ht="15.75" thickBot="1" x14ac:dyDescent="0.3">
      <c r="A38" s="1" t="s">
        <v>339</v>
      </c>
      <c r="B38" s="149" t="s">
        <v>596</v>
      </c>
      <c r="C38" s="192" t="s">
        <v>1122</v>
      </c>
      <c r="F38" s="201">
        <f>'0801'!H38</f>
        <v>-1</v>
      </c>
      <c r="G38" s="202">
        <v>-6.1335582304699997E-3</v>
      </c>
      <c r="H38" s="202">
        <v>-1</v>
      </c>
      <c r="I38" s="227">
        <v>-1</v>
      </c>
      <c r="J38" s="227">
        <v>-1</v>
      </c>
      <c r="K38" s="227">
        <v>1</v>
      </c>
      <c r="L38" s="202">
        <v>1</v>
      </c>
      <c r="M38" s="228">
        <v>27</v>
      </c>
      <c r="N38" s="288"/>
      <c r="O38">
        <f t="shared" si="15"/>
        <v>1</v>
      </c>
      <c r="P38">
        <f t="shared" si="16"/>
        <v>1</v>
      </c>
      <c r="Q38">
        <f t="shared" si="17"/>
        <v>1</v>
      </c>
      <c r="R38">
        <f t="shared" si="25"/>
        <v>1</v>
      </c>
      <c r="S38">
        <f t="shared" si="18"/>
        <v>1</v>
      </c>
      <c r="T38">
        <f t="shared" si="26"/>
        <v>-1</v>
      </c>
      <c r="U38">
        <f>VLOOKUP($A38,'FuturesInfo (3)'!$A$2:$V$80,22)</f>
        <v>3</v>
      </c>
      <c r="V38">
        <v>1</v>
      </c>
      <c r="W38" s="137">
        <v>512479.24200000009</v>
      </c>
      <c r="X38" s="137">
        <v>512479.24200000009</v>
      </c>
      <c r="Y38" s="188">
        <f t="shared" si="19"/>
        <v>3143.3212727141272</v>
      </c>
      <c r="Z38" s="188">
        <f>IF(IF(sym!$Q27=H38,1,0)=1,ABS(W38*G38),-ABS(W38*G38))</f>
        <v>3143.3212727141272</v>
      </c>
      <c r="AA38" s="188">
        <f>IF(IF(sym!$P27=$H38,1,0)=1,ABS($W38*$G38),-ABS($W38*$G38))</f>
        <v>-3143.3212727141272</v>
      </c>
      <c r="AB38" s="188">
        <f t="shared" si="27"/>
        <v>-3143.3212727141272</v>
      </c>
      <c r="AC38" s="188">
        <f t="shared" si="20"/>
        <v>3143.3212727141272</v>
      </c>
      <c r="AD38" s="188">
        <f t="shared" si="28"/>
        <v>-3143.3212727141272</v>
      </c>
      <c r="AE38" s="188">
        <f t="shared" si="29"/>
        <v>3143.3212727141272</v>
      </c>
      <c r="AF38" s="188">
        <f t="shared" si="30"/>
        <v>-3143.3212727141272</v>
      </c>
      <c r="AG38" s="188">
        <f t="shared" si="31"/>
        <v>-3143.3212727141272</v>
      </c>
      <c r="AH38" s="188">
        <f t="shared" si="21"/>
        <v>-3143.3212727141272</v>
      </c>
      <c r="AI38" s="188">
        <f t="shared" si="22"/>
        <v>-3143.3212727141272</v>
      </c>
      <c r="AJ38" s="188">
        <f t="shared" si="23"/>
        <v>-3143.3212727141272</v>
      </c>
      <c r="AK38" s="188">
        <f t="shared" si="24"/>
        <v>-3143.3212727141272</v>
      </c>
      <c r="AL38" s="188">
        <f t="shared" si="32"/>
        <v>3143.3212727141272</v>
      </c>
    </row>
    <row r="39" spans="1:38" ht="15.75" thickBot="1" x14ac:dyDescent="0.3">
      <c r="A39" s="1" t="s">
        <v>341</v>
      </c>
      <c r="B39" s="149" t="s">
        <v>453</v>
      </c>
      <c r="C39" s="192" t="s">
        <v>1122</v>
      </c>
      <c r="F39" s="201">
        <f>'0801'!H39</f>
        <v>-1</v>
      </c>
      <c r="G39" s="202">
        <v>-1.00300902708E-4</v>
      </c>
      <c r="H39" s="202">
        <v>-1</v>
      </c>
      <c r="I39" s="227">
        <v>1</v>
      </c>
      <c r="J39" s="227">
        <v>-1</v>
      </c>
      <c r="K39" s="227">
        <v>1</v>
      </c>
      <c r="L39" s="202">
        <v>-1</v>
      </c>
      <c r="M39" s="228">
        <v>-12</v>
      </c>
      <c r="N39" s="288"/>
      <c r="O39">
        <f t="shared" si="15"/>
        <v>1</v>
      </c>
      <c r="P39">
        <f t="shared" si="16"/>
        <v>1</v>
      </c>
      <c r="Q39">
        <f t="shared" si="17"/>
        <v>1</v>
      </c>
      <c r="R39">
        <f t="shared" si="25"/>
        <v>-1</v>
      </c>
      <c r="S39">
        <f t="shared" si="18"/>
        <v>1</v>
      </c>
      <c r="T39">
        <f t="shared" si="26"/>
        <v>-1</v>
      </c>
      <c r="U39">
        <f>VLOOKUP($A39,'FuturesInfo (3)'!$A$2:$V$80,22)</f>
        <v>0</v>
      </c>
      <c r="V39">
        <v>1</v>
      </c>
      <c r="W39" s="137">
        <v>0</v>
      </c>
      <c r="X39" s="137">
        <v>0</v>
      </c>
      <c r="Y39" s="188">
        <f t="shared" si="19"/>
        <v>0</v>
      </c>
      <c r="Z39" s="188">
        <f>IF(IF(sym!$Q28=H39,1,0)=1,ABS(W39*G39),-ABS(W39*G39))</f>
        <v>0</v>
      </c>
      <c r="AA39" s="188">
        <f>IF(IF(sym!$P28=$H39,1,0)=1,ABS($W39*$G39),-ABS($W39*$G39))</f>
        <v>0</v>
      </c>
      <c r="AB39" s="188">
        <f t="shared" si="27"/>
        <v>0</v>
      </c>
      <c r="AC39" s="188">
        <f t="shared" si="20"/>
        <v>0</v>
      </c>
      <c r="AD39" s="188">
        <f t="shared" si="28"/>
        <v>0</v>
      </c>
      <c r="AE39" s="188">
        <f t="shared" si="29"/>
        <v>0</v>
      </c>
      <c r="AF39" s="188">
        <f t="shared" si="30"/>
        <v>0</v>
      </c>
      <c r="AG39" s="188">
        <f t="shared" si="31"/>
        <v>0</v>
      </c>
      <c r="AH39" s="188">
        <f t="shared" si="21"/>
        <v>0</v>
      </c>
      <c r="AI39" s="188">
        <f t="shared" si="22"/>
        <v>0</v>
      </c>
      <c r="AJ39" s="188">
        <f t="shared" si="23"/>
        <v>0</v>
      </c>
      <c r="AK39" s="188">
        <f t="shared" si="24"/>
        <v>0</v>
      </c>
      <c r="AL39" s="188">
        <f t="shared" si="32"/>
        <v>0</v>
      </c>
    </row>
    <row r="40" spans="1:38" ht="15.75" thickBot="1" x14ac:dyDescent="0.3">
      <c r="A40" s="1" t="s">
        <v>343</v>
      </c>
      <c r="B40" s="149" t="s">
        <v>765</v>
      </c>
      <c r="C40" s="192" t="s">
        <v>1122</v>
      </c>
      <c r="F40" s="201">
        <f>'0801'!H40</f>
        <v>-1</v>
      </c>
      <c r="G40" s="202">
        <v>-7.6883649410599999E-4</v>
      </c>
      <c r="H40" s="202">
        <v>-1</v>
      </c>
      <c r="I40" s="227">
        <v>1</v>
      </c>
      <c r="J40" s="227">
        <v>1</v>
      </c>
      <c r="K40" s="227">
        <v>1</v>
      </c>
      <c r="L40" s="202">
        <v>1</v>
      </c>
      <c r="M40" s="228">
        <v>11</v>
      </c>
      <c r="N40" s="288"/>
      <c r="O40">
        <f t="shared" si="15"/>
        <v>1</v>
      </c>
      <c r="P40">
        <f t="shared" si="16"/>
        <v>1</v>
      </c>
      <c r="Q40">
        <f t="shared" si="17"/>
        <v>1</v>
      </c>
      <c r="R40">
        <f t="shared" si="25"/>
        <v>1</v>
      </c>
      <c r="S40">
        <f t="shared" si="18"/>
        <v>1</v>
      </c>
      <c r="T40">
        <f t="shared" si="26"/>
        <v>-1</v>
      </c>
      <c r="U40">
        <f>VLOOKUP($A40,'FuturesInfo (3)'!$A$2:$V$80,22)</f>
        <v>7</v>
      </c>
      <c r="V40">
        <v>1</v>
      </c>
      <c r="W40" s="137">
        <v>731062.5</v>
      </c>
      <c r="X40" s="137">
        <v>731062.5</v>
      </c>
      <c r="Y40" s="188">
        <f t="shared" si="19"/>
        <v>562.0675294723676</v>
      </c>
      <c r="Z40" s="188">
        <f>IF(IF(sym!$Q29=H40,1,0)=1,ABS(W40*G40),-ABS(W40*G40))</f>
        <v>562.0675294723676</v>
      </c>
      <c r="AA40" s="188">
        <f>IF(IF(sym!$P29=$H40,1,0)=1,ABS($W40*$G40),-ABS($W40*$G40))</f>
        <v>-562.0675294723676</v>
      </c>
      <c r="AB40" s="188">
        <f t="shared" si="27"/>
        <v>-562.0675294723676</v>
      </c>
      <c r="AC40" s="188">
        <f t="shared" si="20"/>
        <v>-562.0675294723676</v>
      </c>
      <c r="AD40" s="188">
        <f t="shared" si="28"/>
        <v>562.0675294723676</v>
      </c>
      <c r="AE40" s="188">
        <f t="shared" si="29"/>
        <v>562.0675294723676</v>
      </c>
      <c r="AF40" s="188">
        <f t="shared" si="30"/>
        <v>-562.0675294723676</v>
      </c>
      <c r="AG40" s="188">
        <f t="shared" si="31"/>
        <v>-562.0675294723676</v>
      </c>
      <c r="AH40" s="188">
        <f t="shared" si="21"/>
        <v>-562.0675294723676</v>
      </c>
      <c r="AI40" s="188">
        <f t="shared" si="22"/>
        <v>-562.0675294723676</v>
      </c>
      <c r="AJ40" s="188">
        <f t="shared" si="23"/>
        <v>-562.0675294723676</v>
      </c>
      <c r="AK40" s="188">
        <f t="shared" si="24"/>
        <v>-562.0675294723676</v>
      </c>
      <c r="AL40" s="188">
        <f t="shared" si="32"/>
        <v>562.0675294723676</v>
      </c>
    </row>
    <row r="41" spans="1:38" ht="15.75" thickBot="1" x14ac:dyDescent="0.3">
      <c r="A41" s="1" t="s">
        <v>345</v>
      </c>
      <c r="B41" s="149" t="s">
        <v>602</v>
      </c>
      <c r="C41" s="192" t="s">
        <v>347</v>
      </c>
      <c r="F41" s="201">
        <f>'0801'!H41</f>
        <v>1</v>
      </c>
      <c r="G41" s="202">
        <v>9.5616357752300006E-3</v>
      </c>
      <c r="H41" s="202">
        <v>1</v>
      </c>
      <c r="I41" s="227">
        <v>1</v>
      </c>
      <c r="J41" s="227">
        <v>-1</v>
      </c>
      <c r="K41" s="227">
        <v>1</v>
      </c>
      <c r="L41" s="202">
        <v>1</v>
      </c>
      <c r="M41" s="228">
        <v>-18</v>
      </c>
      <c r="N41" s="288"/>
      <c r="O41">
        <f t="shared" si="15"/>
        <v>-1</v>
      </c>
      <c r="P41">
        <f t="shared" si="16"/>
        <v>-1</v>
      </c>
      <c r="Q41">
        <f t="shared" si="17"/>
        <v>-1</v>
      </c>
      <c r="R41">
        <f t="shared" si="25"/>
        <v>-1</v>
      </c>
      <c r="S41">
        <f t="shared" si="18"/>
        <v>-1</v>
      </c>
      <c r="T41">
        <f t="shared" si="26"/>
        <v>1</v>
      </c>
      <c r="U41">
        <f>VLOOKUP($A41,'FuturesInfo (3)'!$A$2:$V$80,22)</f>
        <v>2</v>
      </c>
      <c r="V41">
        <v>1</v>
      </c>
      <c r="W41" s="137">
        <v>274520</v>
      </c>
      <c r="X41" s="137">
        <v>274520</v>
      </c>
      <c r="Y41" s="188">
        <f t="shared" si="19"/>
        <v>2624.8602530161397</v>
      </c>
      <c r="Z41" s="188">
        <f>IF(IF(sym!$Q30=H41,1,0)=1,ABS(W41*G41),-ABS(W41*G41))</f>
        <v>-2624.8602530161397</v>
      </c>
      <c r="AA41" s="188">
        <f>IF(IF(sym!$P30=$H41,1,0)=1,ABS($W41*$G41),-ABS($W41*$G41))</f>
        <v>2624.8602530161397</v>
      </c>
      <c r="AB41" s="188">
        <f t="shared" si="27"/>
        <v>-2624.8602530161397</v>
      </c>
      <c r="AC41" s="188">
        <f t="shared" si="20"/>
        <v>-2624.8602530161397</v>
      </c>
      <c r="AD41" s="188">
        <f t="shared" si="28"/>
        <v>-2624.8602530161397</v>
      </c>
      <c r="AE41" s="188">
        <f t="shared" si="29"/>
        <v>-2624.8602530161397</v>
      </c>
      <c r="AF41" s="188">
        <f t="shared" si="30"/>
        <v>2624.8602530161397</v>
      </c>
      <c r="AG41" s="188">
        <f t="shared" si="31"/>
        <v>-2624.8602530161397</v>
      </c>
      <c r="AH41" s="188">
        <f t="shared" si="21"/>
        <v>-2624.8602530161397</v>
      </c>
      <c r="AI41" s="188">
        <f t="shared" si="22"/>
        <v>-2624.8602530161397</v>
      </c>
      <c r="AJ41" s="188">
        <f t="shared" si="23"/>
        <v>-2624.8602530161397</v>
      </c>
      <c r="AK41" s="188">
        <f t="shared" si="24"/>
        <v>-2624.8602530161397</v>
      </c>
      <c r="AL41" s="188">
        <f t="shared" si="32"/>
        <v>2624.8602530161397</v>
      </c>
    </row>
    <row r="42" spans="1:38" ht="15.75" thickBot="1" x14ac:dyDescent="0.3">
      <c r="A42" s="1" t="s">
        <v>1023</v>
      </c>
      <c r="B42" s="149" t="s">
        <v>604</v>
      </c>
      <c r="C42" s="192" t="s">
        <v>294</v>
      </c>
      <c r="F42" s="201">
        <f>'0801'!H42</f>
        <v>1</v>
      </c>
      <c r="G42" s="202"/>
      <c r="H42" s="202">
        <v>1</v>
      </c>
      <c r="I42" s="227">
        <v>1</v>
      </c>
      <c r="J42" s="227">
        <v>-1</v>
      </c>
      <c r="K42" s="227">
        <v>1</v>
      </c>
      <c r="L42" s="202">
        <v>-1</v>
      </c>
      <c r="M42" s="228">
        <v>25</v>
      </c>
      <c r="N42" s="288"/>
      <c r="O42">
        <f t="shared" si="15"/>
        <v>-1</v>
      </c>
      <c r="P42">
        <f t="shared" si="16"/>
        <v>-1</v>
      </c>
      <c r="Q42">
        <f t="shared" si="17"/>
        <v>-1</v>
      </c>
      <c r="R42">
        <f t="shared" si="25"/>
        <v>-1</v>
      </c>
      <c r="S42">
        <f t="shared" si="18"/>
        <v>-1</v>
      </c>
      <c r="T42">
        <f t="shared" si="26"/>
        <v>1</v>
      </c>
      <c r="U42">
        <f>VLOOKUP($A42,'FuturesInfo (3)'!$A$2:$V$80,22)</f>
        <v>3</v>
      </c>
      <c r="V42">
        <v>1</v>
      </c>
      <c r="W42" s="137">
        <v>176640.92664092666</v>
      </c>
      <c r="X42" s="137">
        <v>176640.92664092666</v>
      </c>
      <c r="Y42" s="188">
        <f t="shared" si="19"/>
        <v>0</v>
      </c>
      <c r="Z42" s="188">
        <f>IF(IF(sym!$Q31=H42,1,0)=1,ABS(W42*G42),-ABS(W42*G42))</f>
        <v>0</v>
      </c>
      <c r="AA42" s="188">
        <f>IF(IF(sym!$P31=$H42,1,0)=1,ABS($W42*$G42),-ABS($W42*$G42))</f>
        <v>0</v>
      </c>
      <c r="AB42" s="188">
        <f t="shared" si="27"/>
        <v>0</v>
      </c>
      <c r="AC42" s="188">
        <f t="shared" si="20"/>
        <v>0</v>
      </c>
      <c r="AD42" s="188">
        <f t="shared" si="28"/>
        <v>0</v>
      </c>
      <c r="AE42" s="188">
        <f t="shared" si="29"/>
        <v>0</v>
      </c>
      <c r="AF42" s="188">
        <f t="shared" si="30"/>
        <v>0</v>
      </c>
      <c r="AG42" s="188">
        <f t="shared" si="31"/>
        <v>0</v>
      </c>
      <c r="AH42" s="188">
        <f t="shared" si="21"/>
        <v>0</v>
      </c>
      <c r="AI42" s="188">
        <f t="shared" si="22"/>
        <v>0</v>
      </c>
      <c r="AJ42" s="188">
        <f t="shared" si="23"/>
        <v>0</v>
      </c>
      <c r="AK42" s="188">
        <f t="shared" si="24"/>
        <v>0</v>
      </c>
      <c r="AL42" s="188">
        <f t="shared" si="32"/>
        <v>0</v>
      </c>
    </row>
    <row r="43" spans="1:38" ht="15.75" thickBot="1" x14ac:dyDescent="0.3">
      <c r="A43" s="1" t="s">
        <v>349</v>
      </c>
      <c r="B43" s="149" t="s">
        <v>515</v>
      </c>
      <c r="C43" s="192" t="s">
        <v>347</v>
      </c>
      <c r="F43" s="201">
        <f>'0801'!H43</f>
        <v>-1</v>
      </c>
      <c r="G43" s="202">
        <v>4.3191634462399998E-3</v>
      </c>
      <c r="H43" s="202">
        <v>1</v>
      </c>
      <c r="I43" s="227">
        <v>-1</v>
      </c>
      <c r="J43" s="227">
        <v>-1</v>
      </c>
      <c r="K43" s="227">
        <v>-1</v>
      </c>
      <c r="L43" s="202">
        <v>-1</v>
      </c>
      <c r="M43" s="228">
        <v>-9</v>
      </c>
      <c r="N43" s="288"/>
      <c r="O43">
        <f t="shared" si="15"/>
        <v>1</v>
      </c>
      <c r="P43">
        <f t="shared" si="16"/>
        <v>1</v>
      </c>
      <c r="Q43">
        <f t="shared" si="17"/>
        <v>1</v>
      </c>
      <c r="R43">
        <f t="shared" si="25"/>
        <v>1</v>
      </c>
      <c r="S43">
        <f t="shared" si="18"/>
        <v>1</v>
      </c>
      <c r="T43">
        <f t="shared" si="26"/>
        <v>-1</v>
      </c>
      <c r="U43">
        <f>VLOOKUP($A43,'FuturesInfo (3)'!$A$2:$V$80,22)</f>
        <v>2</v>
      </c>
      <c r="V43">
        <v>1</v>
      </c>
      <c r="W43" s="137">
        <v>110450</v>
      </c>
      <c r="X43" s="137">
        <v>110450</v>
      </c>
      <c r="Y43" s="188">
        <f t="shared" si="19"/>
        <v>477.05160263720796</v>
      </c>
      <c r="Z43" s="188">
        <f>IF(IF(sym!$Q32=H43,1,0)=1,ABS(W43*G43),-ABS(W43*G43))</f>
        <v>477.05160263720796</v>
      </c>
      <c r="AA43" s="188">
        <f>IF(IF(sym!$P32=$H43,1,0)=1,ABS($W43*$G43),-ABS($W43*$G43))</f>
        <v>-477.05160263720796</v>
      </c>
      <c r="AB43" s="188">
        <f t="shared" si="27"/>
        <v>477.05160263720796</v>
      </c>
      <c r="AC43" s="188">
        <f t="shared" si="20"/>
        <v>-477.05160263720796</v>
      </c>
      <c r="AD43" s="188">
        <f t="shared" si="28"/>
        <v>477.05160263720796</v>
      </c>
      <c r="AE43" s="188">
        <f t="shared" si="29"/>
        <v>477.05160263720796</v>
      </c>
      <c r="AF43" s="188">
        <f t="shared" si="30"/>
        <v>-477.05160263720796</v>
      </c>
      <c r="AG43" s="188">
        <f t="shared" si="31"/>
        <v>477.05160263720796</v>
      </c>
      <c r="AH43" s="188">
        <f t="shared" si="21"/>
        <v>477.05160263720796</v>
      </c>
      <c r="AI43" s="188">
        <f t="shared" si="22"/>
        <v>477.05160263720796</v>
      </c>
      <c r="AJ43" s="188">
        <f t="shared" si="23"/>
        <v>477.05160263720796</v>
      </c>
      <c r="AK43" s="188">
        <f t="shared" si="24"/>
        <v>477.05160263720796</v>
      </c>
      <c r="AL43" s="188">
        <f t="shared" si="32"/>
        <v>-477.05160263720796</v>
      </c>
    </row>
    <row r="44" spans="1:38" ht="15.75" thickBot="1" x14ac:dyDescent="0.3">
      <c r="A44" s="1" t="s">
        <v>1024</v>
      </c>
      <c r="B44" s="149" t="s">
        <v>353</v>
      </c>
      <c r="C44" s="192" t="s">
        <v>294</v>
      </c>
      <c r="F44" s="201">
        <f>'0801'!H44</f>
        <v>1</v>
      </c>
      <c r="G44" s="202"/>
      <c r="H44" s="202">
        <v>1</v>
      </c>
      <c r="I44" s="227">
        <v>1</v>
      </c>
      <c r="J44" s="227">
        <v>-1</v>
      </c>
      <c r="K44" s="227">
        <v>1</v>
      </c>
      <c r="L44" s="202">
        <v>-1</v>
      </c>
      <c r="M44" s="228">
        <v>24</v>
      </c>
      <c r="N44" s="288"/>
      <c r="O44">
        <f t="shared" si="15"/>
        <v>-1</v>
      </c>
      <c r="P44">
        <f t="shared" si="16"/>
        <v>-1</v>
      </c>
      <c r="Q44">
        <f t="shared" si="17"/>
        <v>-1</v>
      </c>
      <c r="R44">
        <f t="shared" si="25"/>
        <v>-1</v>
      </c>
      <c r="S44">
        <f t="shared" si="18"/>
        <v>-1</v>
      </c>
      <c r="T44">
        <f t="shared" si="26"/>
        <v>1</v>
      </c>
      <c r="U44">
        <f>VLOOKUP($A44,'FuturesInfo (3)'!$A$2:$V$80,22)</f>
        <v>2</v>
      </c>
      <c r="V44">
        <v>1</v>
      </c>
      <c r="W44" s="137">
        <v>284684.68468468467</v>
      </c>
      <c r="X44" s="137">
        <v>284684.68468468467</v>
      </c>
      <c r="Y44" s="188">
        <f t="shared" si="19"/>
        <v>0</v>
      </c>
      <c r="Z44" s="188">
        <f>IF(IF(sym!$Q33=H44,1,0)=1,ABS(W44*G44),-ABS(W44*G44))</f>
        <v>0</v>
      </c>
      <c r="AA44" s="188">
        <f>IF(IF(sym!$P33=$H44,1,0)=1,ABS($W44*$G44),-ABS($W44*$G44))</f>
        <v>0</v>
      </c>
      <c r="AB44" s="188">
        <f t="shared" si="27"/>
        <v>0</v>
      </c>
      <c r="AC44" s="188">
        <f t="shared" si="20"/>
        <v>0</v>
      </c>
      <c r="AD44" s="188">
        <f t="shared" si="28"/>
        <v>0</v>
      </c>
      <c r="AE44" s="188">
        <f t="shared" si="29"/>
        <v>0</v>
      </c>
      <c r="AF44" s="188">
        <f t="shared" si="30"/>
        <v>0</v>
      </c>
      <c r="AG44" s="188">
        <f t="shared" si="31"/>
        <v>0</v>
      </c>
      <c r="AH44" s="188">
        <f t="shared" si="21"/>
        <v>0</v>
      </c>
      <c r="AI44" s="188">
        <f t="shared" si="22"/>
        <v>0</v>
      </c>
      <c r="AJ44" s="188">
        <f t="shared" si="23"/>
        <v>0</v>
      </c>
      <c r="AK44" s="188">
        <f t="shared" si="24"/>
        <v>0</v>
      </c>
      <c r="AL44" s="188">
        <f t="shared" si="32"/>
        <v>0</v>
      </c>
    </row>
    <row r="45" spans="1:38" ht="15.75" thickBot="1" x14ac:dyDescent="0.3">
      <c r="A45" s="1" t="s">
        <v>351</v>
      </c>
      <c r="B45" s="149" t="s">
        <v>617</v>
      </c>
      <c r="C45" s="192" t="s">
        <v>288</v>
      </c>
      <c r="F45" s="201">
        <f>'0801'!H45</f>
        <v>-1</v>
      </c>
      <c r="G45" s="202">
        <v>8.7447332856300001E-4</v>
      </c>
      <c r="H45" s="202">
        <v>1</v>
      </c>
      <c r="I45" s="227">
        <v>-1</v>
      </c>
      <c r="J45" s="227">
        <v>-1</v>
      </c>
      <c r="K45" s="227">
        <v>-1</v>
      </c>
      <c r="L45" s="202">
        <v>1</v>
      </c>
      <c r="M45" s="228">
        <v>-5</v>
      </c>
      <c r="N45" s="288"/>
      <c r="O45">
        <f t="shared" si="15"/>
        <v>-1</v>
      </c>
      <c r="P45">
        <f t="shared" si="16"/>
        <v>1</v>
      </c>
      <c r="Q45">
        <f t="shared" si="17"/>
        <v>-1</v>
      </c>
      <c r="R45">
        <f t="shared" si="25"/>
        <v>1</v>
      </c>
      <c r="S45">
        <f t="shared" si="18"/>
        <v>1</v>
      </c>
      <c r="T45">
        <f t="shared" si="26"/>
        <v>1</v>
      </c>
      <c r="U45">
        <f>VLOOKUP($A45,'FuturesInfo (3)'!$A$2:$V$80,22)</f>
        <v>2</v>
      </c>
      <c r="V45">
        <v>1</v>
      </c>
      <c r="W45" s="137">
        <v>105755.99999999999</v>
      </c>
      <c r="X45" s="137">
        <v>105755.99999999999</v>
      </c>
      <c r="Y45" s="188">
        <f t="shared" si="19"/>
        <v>92.480801335508616</v>
      </c>
      <c r="Z45" s="188">
        <f>IF(IF(sym!$Q34=H45,1,0)=1,ABS(W45*G45),-ABS(W45*G45))</f>
        <v>92.480801335508616</v>
      </c>
      <c r="AA45" s="188">
        <f>IF(IF(sym!$P34=$H45,1,0)=1,ABS($W45*$G45),-ABS($W45*$G45))</f>
        <v>-92.480801335508616</v>
      </c>
      <c r="AB45" s="188">
        <f t="shared" si="27"/>
        <v>92.480801335508616</v>
      </c>
      <c r="AC45" s="188">
        <f t="shared" si="20"/>
        <v>-92.480801335508616</v>
      </c>
      <c r="AD45" s="188">
        <f t="shared" si="28"/>
        <v>92.480801335508616</v>
      </c>
      <c r="AE45" s="188">
        <f t="shared" si="29"/>
        <v>92.480801335508616</v>
      </c>
      <c r="AF45" s="188">
        <f t="shared" si="30"/>
        <v>92.480801335508616</v>
      </c>
      <c r="AG45" s="188">
        <f t="shared" si="31"/>
        <v>-92.480801335508616</v>
      </c>
      <c r="AH45" s="188">
        <f t="shared" si="21"/>
        <v>92.480801335508616</v>
      </c>
      <c r="AI45" s="188">
        <f t="shared" si="22"/>
        <v>-92.480801335508616</v>
      </c>
      <c r="AJ45" s="188">
        <f t="shared" si="23"/>
        <v>92.480801335508616</v>
      </c>
      <c r="AK45" s="188">
        <f t="shared" si="24"/>
        <v>92.480801335508616</v>
      </c>
      <c r="AL45" s="188">
        <f t="shared" si="32"/>
        <v>92.480801335508616</v>
      </c>
    </row>
    <row r="46" spans="1:38" ht="15.75" thickBot="1" x14ac:dyDescent="0.3">
      <c r="A46" s="1" t="s">
        <v>355</v>
      </c>
      <c r="B46" s="149" t="s">
        <v>623</v>
      </c>
      <c r="C46" s="192" t="s">
        <v>1121</v>
      </c>
      <c r="F46" s="201">
        <f>'0801'!H46</f>
        <v>-1</v>
      </c>
      <c r="G46" s="202">
        <v>1.44601706607E-2</v>
      </c>
      <c r="H46" s="202">
        <v>1</v>
      </c>
      <c r="I46" s="227">
        <v>1</v>
      </c>
      <c r="J46" s="227">
        <v>-1</v>
      </c>
      <c r="K46" s="227">
        <v>1</v>
      </c>
      <c r="L46" s="202">
        <v>1</v>
      </c>
      <c r="M46" s="228">
        <v>8</v>
      </c>
      <c r="N46" s="288"/>
      <c r="O46">
        <f t="shared" ref="O46:O77" si="33">IF(M46&lt;0,L46*-1,L46)</f>
        <v>1</v>
      </c>
      <c r="P46">
        <f t="shared" ref="P46:P77" si="34">IF(-F46+-K46+O46&gt;0,1,-1)</f>
        <v>1</v>
      </c>
      <c r="Q46">
        <f t="shared" ref="Q46:Q77" si="35">IF(J46+O46+-1*F46&gt;0,1,-1)</f>
        <v>1</v>
      </c>
      <c r="R46">
        <f t="shared" si="25"/>
        <v>1</v>
      </c>
      <c r="S46">
        <f t="shared" ref="S46:S77" si="36">IF(P46+R46+Q46&lt;0,-1,1)</f>
        <v>1</v>
      </c>
      <c r="T46">
        <f t="shared" si="26"/>
        <v>-1</v>
      </c>
      <c r="U46">
        <f>VLOOKUP($A46,'FuturesInfo (3)'!$A$2:$V$80,22)</f>
        <v>2</v>
      </c>
      <c r="V46">
        <v>1</v>
      </c>
      <c r="W46" s="137">
        <v>248175</v>
      </c>
      <c r="X46" s="137">
        <v>248175</v>
      </c>
      <c r="Y46" s="188">
        <f t="shared" ref="Y46:Y77" si="37">ABS(W46*G46)</f>
        <v>3588.6528537192225</v>
      </c>
      <c r="Z46" s="188">
        <f>IF(IF(sym!$Q35=H46,1,0)=1,ABS(W46*G46),-ABS(W46*G46))</f>
        <v>-3588.6528537192225</v>
      </c>
      <c r="AA46" s="188">
        <f>IF(IF(sym!$P35=$H46,1,0)=1,ABS($W46*$G46),-ABS($W46*$G46))</f>
        <v>3588.6528537192225</v>
      </c>
      <c r="AB46" s="188">
        <f t="shared" si="27"/>
        <v>3588.6528537192225</v>
      </c>
      <c r="AC46" s="188">
        <f t="shared" ref="AC46:AC77" si="38">IF(IF(J46=H46,1,0)=1,ABS(W46*G46),-ABS(W46*G46))</f>
        <v>-3588.6528537192225</v>
      </c>
      <c r="AD46" s="188">
        <f t="shared" si="28"/>
        <v>-3588.6528537192225</v>
      </c>
      <c r="AE46" s="188">
        <f t="shared" si="29"/>
        <v>-3588.6528537192225</v>
      </c>
      <c r="AF46" s="188">
        <f t="shared" si="30"/>
        <v>3588.6528537192225</v>
      </c>
      <c r="AG46" s="188">
        <f t="shared" si="31"/>
        <v>3588.6528537192225</v>
      </c>
      <c r="AH46" s="188">
        <f t="shared" ref="AH46:AH77" si="39">IF(IF(P46=H46,1,0)=1,ABS(W46*G46),-ABS(W46*G46))</f>
        <v>3588.6528537192225</v>
      </c>
      <c r="AI46" s="188">
        <f t="shared" ref="AI46:AI77" si="40">IF(IF(H46=Q46,1,0)=1,ABS(W46*G46),-ABS(W46*G46))</f>
        <v>3588.6528537192225</v>
      </c>
      <c r="AJ46" s="188">
        <f t="shared" ref="AJ46:AJ77" si="41">IF(IF(R46=H46,1,0)=1,ABS(W46*G46),-ABS(W46*G46))</f>
        <v>3588.6528537192225</v>
      </c>
      <c r="AK46" s="188">
        <f t="shared" ref="AK46:AK77" si="42">IF(IF(S46=H46,1,0)=1,ABS(W46*G46),-ABS(W46*G46))</f>
        <v>3588.6528537192225</v>
      </c>
      <c r="AL46" s="188">
        <f t="shared" si="32"/>
        <v>-3588.6528537192225</v>
      </c>
    </row>
    <row r="47" spans="1:38" ht="15.75" thickBot="1" x14ac:dyDescent="0.3">
      <c r="A47" s="1" t="s">
        <v>357</v>
      </c>
      <c r="B47" s="149" t="s">
        <v>513</v>
      </c>
      <c r="C47" s="192" t="s">
        <v>304</v>
      </c>
      <c r="F47" s="201">
        <f>'0801'!H47</f>
        <v>-1</v>
      </c>
      <c r="G47" s="202">
        <v>-1.53363541304E-2</v>
      </c>
      <c r="H47" s="202">
        <v>-1</v>
      </c>
      <c r="I47" s="227">
        <v>1</v>
      </c>
      <c r="J47" s="227">
        <v>-1</v>
      </c>
      <c r="K47" s="227">
        <v>1</v>
      </c>
      <c r="L47" s="202">
        <v>1</v>
      </c>
      <c r="M47" s="228">
        <v>-2</v>
      </c>
      <c r="N47" s="288"/>
      <c r="O47">
        <f t="shared" si="33"/>
        <v>-1</v>
      </c>
      <c r="P47">
        <f t="shared" si="34"/>
        <v>-1</v>
      </c>
      <c r="Q47">
        <f t="shared" si="35"/>
        <v>-1</v>
      </c>
      <c r="R47">
        <f t="shared" si="25"/>
        <v>1</v>
      </c>
      <c r="S47">
        <f t="shared" si="36"/>
        <v>-1</v>
      </c>
      <c r="T47">
        <f t="shared" si="26"/>
        <v>-1</v>
      </c>
      <c r="U47">
        <f>VLOOKUP($A47,'FuturesInfo (3)'!$A$2:$V$80,22)</f>
        <v>2</v>
      </c>
      <c r="V47">
        <v>1</v>
      </c>
      <c r="W47" s="137">
        <v>105937.5</v>
      </c>
      <c r="X47" s="137">
        <v>105937.5</v>
      </c>
      <c r="Y47" s="188">
        <f t="shared" si="37"/>
        <v>1624.6950156892499</v>
      </c>
      <c r="Z47" s="188">
        <f>IF(IF(sym!$Q36=H47,1,0)=1,ABS(W47*G47),-ABS(W47*G47))</f>
        <v>-1624.6950156892499</v>
      </c>
      <c r="AA47" s="188">
        <f>IF(IF(sym!$P36=$H47,1,0)=1,ABS($W47*$G47),-ABS($W47*$G47))</f>
        <v>1624.6950156892499</v>
      </c>
      <c r="AB47" s="188">
        <f t="shared" si="27"/>
        <v>-1624.6950156892499</v>
      </c>
      <c r="AC47" s="188">
        <f t="shared" si="38"/>
        <v>1624.6950156892499</v>
      </c>
      <c r="AD47" s="188">
        <f t="shared" si="28"/>
        <v>1624.6950156892499</v>
      </c>
      <c r="AE47" s="188">
        <f t="shared" si="29"/>
        <v>1624.6950156892499</v>
      </c>
      <c r="AF47" s="188">
        <f t="shared" si="30"/>
        <v>-1624.6950156892499</v>
      </c>
      <c r="AG47" s="188">
        <f t="shared" si="31"/>
        <v>1624.6950156892499</v>
      </c>
      <c r="AH47" s="188">
        <f t="shared" si="39"/>
        <v>1624.6950156892499</v>
      </c>
      <c r="AI47" s="188">
        <f t="shared" si="40"/>
        <v>1624.6950156892499</v>
      </c>
      <c r="AJ47" s="188">
        <f t="shared" si="41"/>
        <v>-1624.6950156892499</v>
      </c>
      <c r="AK47" s="188">
        <f t="shared" si="42"/>
        <v>1624.6950156892499</v>
      </c>
      <c r="AL47" s="188">
        <f t="shared" si="32"/>
        <v>1624.6950156892499</v>
      </c>
    </row>
    <row r="48" spans="1:38" ht="15.75" thickBot="1" x14ac:dyDescent="0.3">
      <c r="A48" s="1" t="s">
        <v>1051</v>
      </c>
      <c r="B48" s="149" t="s">
        <v>614</v>
      </c>
      <c r="C48" s="192" t="s">
        <v>297</v>
      </c>
      <c r="F48" s="201">
        <f>'0801'!H48</f>
        <v>-1</v>
      </c>
      <c r="G48" s="202">
        <v>-6.7196090409300004E-3</v>
      </c>
      <c r="H48" s="202">
        <v>-1</v>
      </c>
      <c r="I48" s="227">
        <v>-1</v>
      </c>
      <c r="J48" s="227">
        <v>-1</v>
      </c>
      <c r="K48" s="227">
        <v>-1</v>
      </c>
      <c r="L48" s="202">
        <v>1</v>
      </c>
      <c r="M48" s="228">
        <v>-1</v>
      </c>
      <c r="N48" s="288"/>
      <c r="O48">
        <f t="shared" si="33"/>
        <v>-1</v>
      </c>
      <c r="P48">
        <f t="shared" si="34"/>
        <v>1</v>
      </c>
      <c r="Q48">
        <f t="shared" si="35"/>
        <v>-1</v>
      </c>
      <c r="R48">
        <f t="shared" si="25"/>
        <v>1</v>
      </c>
      <c r="S48">
        <f t="shared" si="36"/>
        <v>1</v>
      </c>
      <c r="T48">
        <f t="shared" si="26"/>
        <v>1</v>
      </c>
      <c r="U48">
        <f>VLOOKUP($A48,'FuturesInfo (3)'!$A$2:$V$80,22)</f>
        <v>4</v>
      </c>
      <c r="V48">
        <v>1</v>
      </c>
      <c r="W48" s="137">
        <v>81300</v>
      </c>
      <c r="X48" s="137">
        <v>81300</v>
      </c>
      <c r="Y48" s="188">
        <f t="shared" si="37"/>
        <v>546.30421502760908</v>
      </c>
      <c r="Z48" s="188">
        <f>IF(IF(sym!$Q37=H48,1,0)=1,ABS(W48*G48),-ABS(W48*G48))</f>
        <v>-546.30421502760908</v>
      </c>
      <c r="AA48" s="188">
        <f>IF(IF(sym!$P37=$H48,1,0)=1,ABS($W48*$G48),-ABS($W48*$G48))</f>
        <v>546.30421502760908</v>
      </c>
      <c r="AB48" s="188">
        <f t="shared" si="27"/>
        <v>-546.30421502760908</v>
      </c>
      <c r="AC48" s="188">
        <f t="shared" si="38"/>
        <v>546.30421502760908</v>
      </c>
      <c r="AD48" s="188">
        <f t="shared" si="28"/>
        <v>-546.30421502760908</v>
      </c>
      <c r="AE48" s="188">
        <f t="shared" si="29"/>
        <v>-546.30421502760908</v>
      </c>
      <c r="AF48" s="188">
        <f t="shared" si="30"/>
        <v>-546.30421502760908</v>
      </c>
      <c r="AG48" s="188">
        <f t="shared" si="31"/>
        <v>546.30421502760908</v>
      </c>
      <c r="AH48" s="188">
        <f t="shared" si="39"/>
        <v>-546.30421502760908</v>
      </c>
      <c r="AI48" s="188">
        <f t="shared" si="40"/>
        <v>546.30421502760908</v>
      </c>
      <c r="AJ48" s="188">
        <f t="shared" si="41"/>
        <v>-546.30421502760908</v>
      </c>
      <c r="AK48" s="188">
        <f t="shared" si="42"/>
        <v>-546.30421502760908</v>
      </c>
      <c r="AL48" s="188">
        <f t="shared" si="32"/>
        <v>-546.30421502760908</v>
      </c>
    </row>
    <row r="49" spans="1:38" ht="15.75" thickBot="1" x14ac:dyDescent="0.3">
      <c r="A49" s="4" t="s">
        <v>359</v>
      </c>
      <c r="B49" s="149" t="s">
        <v>708</v>
      </c>
      <c r="C49" s="192" t="s">
        <v>304</v>
      </c>
      <c r="F49" s="201">
        <f>'0801'!H49</f>
        <v>-1</v>
      </c>
      <c r="G49" s="202">
        <v>1.5903307888E-3</v>
      </c>
      <c r="H49" s="234">
        <v>1</v>
      </c>
      <c r="I49" s="230">
        <v>-1</v>
      </c>
      <c r="J49" s="230">
        <v>1</v>
      </c>
      <c r="K49" s="230">
        <v>-1</v>
      </c>
      <c r="L49" s="202">
        <v>1</v>
      </c>
      <c r="M49" s="228">
        <v>11</v>
      </c>
      <c r="N49" s="288"/>
      <c r="O49">
        <f t="shared" si="33"/>
        <v>1</v>
      </c>
      <c r="P49">
        <f t="shared" si="34"/>
        <v>1</v>
      </c>
      <c r="Q49">
        <f t="shared" si="35"/>
        <v>1</v>
      </c>
      <c r="R49">
        <f t="shared" si="25"/>
        <v>1</v>
      </c>
      <c r="S49">
        <f t="shared" si="36"/>
        <v>1</v>
      </c>
      <c r="T49">
        <f t="shared" si="26"/>
        <v>-1</v>
      </c>
      <c r="U49">
        <f>VLOOKUP($A49,'FuturesInfo (3)'!$A$2:$V$80,22)</f>
        <v>3</v>
      </c>
      <c r="V49">
        <v>1</v>
      </c>
      <c r="W49" s="137">
        <v>103917</v>
      </c>
      <c r="X49" s="137">
        <v>103917</v>
      </c>
      <c r="Y49" s="188">
        <f t="shared" si="37"/>
        <v>165.2624045797296</v>
      </c>
      <c r="Z49" s="188">
        <f>IF(IF(sym!$Q38=H49,1,0)=1,ABS(W49*G49),-ABS(W49*G49))</f>
        <v>165.2624045797296</v>
      </c>
      <c r="AA49" s="188">
        <f>IF(IF(sym!$P38=$H49,1,0)=1,ABS($W49*$G49),-ABS($W49*$G49))</f>
        <v>-165.2624045797296</v>
      </c>
      <c r="AB49" s="188">
        <f t="shared" si="27"/>
        <v>165.2624045797296</v>
      </c>
      <c r="AC49" s="188">
        <f t="shared" si="38"/>
        <v>165.2624045797296</v>
      </c>
      <c r="AD49" s="188">
        <f t="shared" si="28"/>
        <v>165.2624045797296</v>
      </c>
      <c r="AE49" s="188">
        <f t="shared" si="29"/>
        <v>165.2624045797296</v>
      </c>
      <c r="AF49" s="188">
        <f t="shared" si="30"/>
        <v>165.2624045797296</v>
      </c>
      <c r="AG49" s="188">
        <f t="shared" si="31"/>
        <v>165.2624045797296</v>
      </c>
      <c r="AH49" s="188">
        <f t="shared" si="39"/>
        <v>165.2624045797296</v>
      </c>
      <c r="AI49" s="188">
        <f t="shared" si="40"/>
        <v>165.2624045797296</v>
      </c>
      <c r="AJ49" s="188">
        <f t="shared" si="41"/>
        <v>165.2624045797296</v>
      </c>
      <c r="AK49" s="188">
        <f t="shared" si="42"/>
        <v>165.2624045797296</v>
      </c>
      <c r="AL49" s="188">
        <f t="shared" si="32"/>
        <v>-165.2624045797296</v>
      </c>
    </row>
    <row r="50" spans="1:38" ht="15.75" thickBot="1" x14ac:dyDescent="0.3">
      <c r="A50" s="1" t="s">
        <v>361</v>
      </c>
      <c r="B50" s="149" t="s">
        <v>631</v>
      </c>
      <c r="C50" s="192" t="s">
        <v>313</v>
      </c>
      <c r="F50" s="201">
        <f>'0801'!H50</f>
        <v>1</v>
      </c>
      <c r="G50" s="202">
        <v>4.3830813061599997E-3</v>
      </c>
      <c r="H50" s="202">
        <v>1</v>
      </c>
      <c r="I50" s="227">
        <v>1</v>
      </c>
      <c r="J50" s="227">
        <v>-1</v>
      </c>
      <c r="K50" s="227">
        <v>1</v>
      </c>
      <c r="L50" s="202">
        <v>-1</v>
      </c>
      <c r="M50" s="228">
        <v>7</v>
      </c>
      <c r="N50" s="288"/>
      <c r="O50">
        <f t="shared" si="33"/>
        <v>-1</v>
      </c>
      <c r="P50">
        <f t="shared" si="34"/>
        <v>-1</v>
      </c>
      <c r="Q50">
        <f t="shared" si="35"/>
        <v>-1</v>
      </c>
      <c r="R50">
        <f t="shared" si="25"/>
        <v>-1</v>
      </c>
      <c r="S50">
        <f t="shared" si="36"/>
        <v>-1</v>
      </c>
      <c r="T50">
        <f t="shared" si="26"/>
        <v>1</v>
      </c>
      <c r="U50">
        <f>VLOOKUP($A50,'FuturesInfo (3)'!$A$2:$V$80,22)</f>
        <v>3</v>
      </c>
      <c r="V50">
        <v>1</v>
      </c>
      <c r="W50" s="137">
        <v>137490</v>
      </c>
      <c r="X50" s="137">
        <v>137490</v>
      </c>
      <c r="Y50" s="188">
        <f t="shared" si="37"/>
        <v>602.62984878393831</v>
      </c>
      <c r="Z50" s="188">
        <f>IF(IF(sym!$Q39=H50,1,0)=1,ABS(W50*G50),-ABS(W50*G50))</f>
        <v>602.62984878393831</v>
      </c>
      <c r="AA50" s="188">
        <f>IF(IF(sym!$P39=$H50,1,0)=1,ABS($W50*$G50),-ABS($W50*$G50))</f>
        <v>-602.62984878393831</v>
      </c>
      <c r="AB50" s="188">
        <f t="shared" si="27"/>
        <v>-602.62984878393831</v>
      </c>
      <c r="AC50" s="188">
        <f t="shared" si="38"/>
        <v>-602.62984878393831</v>
      </c>
      <c r="AD50" s="188">
        <f t="shared" si="28"/>
        <v>-602.62984878393831</v>
      </c>
      <c r="AE50" s="188">
        <f t="shared" si="29"/>
        <v>-602.62984878393831</v>
      </c>
      <c r="AF50" s="188">
        <f t="shared" si="30"/>
        <v>-602.62984878393831</v>
      </c>
      <c r="AG50" s="188">
        <f t="shared" si="31"/>
        <v>-602.62984878393831</v>
      </c>
      <c r="AH50" s="188">
        <f t="shared" si="39"/>
        <v>-602.62984878393831</v>
      </c>
      <c r="AI50" s="188">
        <f t="shared" si="40"/>
        <v>-602.62984878393831</v>
      </c>
      <c r="AJ50" s="188">
        <f t="shared" si="41"/>
        <v>-602.62984878393831</v>
      </c>
      <c r="AK50" s="188">
        <f t="shared" si="42"/>
        <v>-602.62984878393831</v>
      </c>
      <c r="AL50" s="188">
        <f t="shared" si="32"/>
        <v>602.62984878393831</v>
      </c>
    </row>
    <row r="51" spans="1:38" ht="15.75" thickBot="1" x14ac:dyDescent="0.3">
      <c r="A51" s="1" t="s">
        <v>363</v>
      </c>
      <c r="B51" s="149" t="s">
        <v>476</v>
      </c>
      <c r="C51" s="192" t="s">
        <v>288</v>
      </c>
      <c r="F51" s="201">
        <f>'0801'!H51</f>
        <v>-1</v>
      </c>
      <c r="G51" s="202">
        <v>-8.7983329474400004E-3</v>
      </c>
      <c r="H51" s="202">
        <v>-1</v>
      </c>
      <c r="I51" s="227">
        <v>-1</v>
      </c>
      <c r="J51" s="227">
        <v>1</v>
      </c>
      <c r="K51" s="227">
        <v>-1</v>
      </c>
      <c r="L51" s="202">
        <v>-1</v>
      </c>
      <c r="M51" s="228">
        <v>13</v>
      </c>
      <c r="N51" s="288"/>
      <c r="O51">
        <f t="shared" si="33"/>
        <v>-1</v>
      </c>
      <c r="P51">
        <f t="shared" si="34"/>
        <v>1</v>
      </c>
      <c r="Q51">
        <f t="shared" si="35"/>
        <v>1</v>
      </c>
      <c r="R51">
        <f t="shared" si="25"/>
        <v>1</v>
      </c>
      <c r="S51">
        <f t="shared" si="36"/>
        <v>1</v>
      </c>
      <c r="T51">
        <f t="shared" si="26"/>
        <v>1</v>
      </c>
      <c r="U51">
        <f>VLOOKUP($A51,'FuturesInfo (3)'!$A$2:$V$80,22)</f>
        <v>2</v>
      </c>
      <c r="V51">
        <v>1</v>
      </c>
      <c r="W51" s="137">
        <v>85620</v>
      </c>
      <c r="X51" s="137">
        <v>85620</v>
      </c>
      <c r="Y51" s="188">
        <f t="shared" si="37"/>
        <v>753.31326695981284</v>
      </c>
      <c r="Z51" s="188">
        <f>IF(IF(sym!$Q40=H51,1,0)=1,ABS(W51*G51),-ABS(W51*G51))</f>
        <v>-753.31326695981284</v>
      </c>
      <c r="AA51" s="188">
        <f>IF(IF(sym!$P40=$H51,1,0)=1,ABS($W51*$G51),-ABS($W51*$G51))</f>
        <v>753.31326695981284</v>
      </c>
      <c r="AB51" s="188">
        <f t="shared" si="27"/>
        <v>-753.31326695981284</v>
      </c>
      <c r="AC51" s="188">
        <f t="shared" si="38"/>
        <v>-753.31326695981284</v>
      </c>
      <c r="AD51" s="188">
        <f t="shared" si="28"/>
        <v>-753.31326695981284</v>
      </c>
      <c r="AE51" s="188">
        <f t="shared" si="29"/>
        <v>-753.31326695981284</v>
      </c>
      <c r="AF51" s="188">
        <f t="shared" si="30"/>
        <v>753.31326695981284</v>
      </c>
      <c r="AG51" s="188">
        <f t="shared" si="31"/>
        <v>753.31326695981284</v>
      </c>
      <c r="AH51" s="188">
        <f t="shared" si="39"/>
        <v>-753.31326695981284</v>
      </c>
      <c r="AI51" s="188">
        <f t="shared" si="40"/>
        <v>-753.31326695981284</v>
      </c>
      <c r="AJ51" s="188">
        <f t="shared" si="41"/>
        <v>-753.31326695981284</v>
      </c>
      <c r="AK51" s="188">
        <f t="shared" si="42"/>
        <v>-753.31326695981284</v>
      </c>
      <c r="AL51" s="188">
        <f t="shared" si="32"/>
        <v>-753.31326695981284</v>
      </c>
    </row>
    <row r="52" spans="1:38" ht="15.75" thickBot="1" x14ac:dyDescent="0.3">
      <c r="A52" s="1" t="s">
        <v>365</v>
      </c>
      <c r="B52" s="149" t="s">
        <v>1097</v>
      </c>
      <c r="C52" s="192" t="s">
        <v>288</v>
      </c>
      <c r="F52" s="201">
        <f>'0801'!H52</f>
        <v>-1</v>
      </c>
      <c r="G52" s="202">
        <v>0</v>
      </c>
      <c r="H52" s="202">
        <v>1</v>
      </c>
      <c r="I52" s="227">
        <v>-1</v>
      </c>
      <c r="J52" s="227">
        <v>1</v>
      </c>
      <c r="K52" s="227">
        <v>-1</v>
      </c>
      <c r="L52" s="202">
        <v>1</v>
      </c>
      <c r="M52" s="228">
        <v>-23</v>
      </c>
      <c r="N52" s="288"/>
      <c r="O52">
        <f t="shared" si="33"/>
        <v>-1</v>
      </c>
      <c r="P52">
        <f t="shared" si="34"/>
        <v>1</v>
      </c>
      <c r="Q52">
        <f t="shared" si="35"/>
        <v>1</v>
      </c>
      <c r="R52">
        <f t="shared" si="25"/>
        <v>1</v>
      </c>
      <c r="S52">
        <f t="shared" si="36"/>
        <v>1</v>
      </c>
      <c r="T52">
        <f t="shared" si="26"/>
        <v>1</v>
      </c>
      <c r="U52">
        <f>VLOOKUP($A52,'FuturesInfo (3)'!$A$2:$V$80,22)</f>
        <v>2</v>
      </c>
      <c r="V52">
        <v>1</v>
      </c>
      <c r="W52" s="137">
        <v>72800</v>
      </c>
      <c r="X52" s="137">
        <v>72800</v>
      </c>
      <c r="Y52" s="188">
        <f t="shared" si="37"/>
        <v>0</v>
      </c>
      <c r="Z52" s="188">
        <f>IF(IF(sym!$Q41=H52,1,0)=1,ABS(W52*G52),-ABS(W52*G52))</f>
        <v>0</v>
      </c>
      <c r="AA52" s="188">
        <f>IF(IF(sym!$P41=$H52,1,0)=1,ABS($W52*$G52),-ABS($W52*$G52))</f>
        <v>0</v>
      </c>
      <c r="AB52" s="188">
        <f t="shared" si="27"/>
        <v>0</v>
      </c>
      <c r="AC52" s="188">
        <f t="shared" si="38"/>
        <v>0</v>
      </c>
      <c r="AD52" s="188">
        <f t="shared" si="28"/>
        <v>0</v>
      </c>
      <c r="AE52" s="188">
        <f t="shared" si="29"/>
        <v>0</v>
      </c>
      <c r="AF52" s="188">
        <f t="shared" si="30"/>
        <v>0</v>
      </c>
      <c r="AG52" s="188">
        <f t="shared" si="31"/>
        <v>0</v>
      </c>
      <c r="AH52" s="188">
        <f t="shared" si="39"/>
        <v>0</v>
      </c>
      <c r="AI52" s="188">
        <f t="shared" si="40"/>
        <v>0</v>
      </c>
      <c r="AJ52" s="188">
        <f t="shared" si="41"/>
        <v>0</v>
      </c>
      <c r="AK52" s="188">
        <f t="shared" si="42"/>
        <v>0</v>
      </c>
      <c r="AL52" s="188">
        <f t="shared" si="32"/>
        <v>0</v>
      </c>
    </row>
    <row r="53" spans="1:38" ht="15.75" thickBot="1" x14ac:dyDescent="0.3">
      <c r="A53" s="1" t="s">
        <v>367</v>
      </c>
      <c r="B53" s="149" t="s">
        <v>625</v>
      </c>
      <c r="C53" s="192" t="s">
        <v>313</v>
      </c>
      <c r="F53" s="201">
        <f>'0801'!H53</f>
        <v>1</v>
      </c>
      <c r="G53" s="202">
        <v>-1.23762376238E-3</v>
      </c>
      <c r="H53" s="202">
        <v>-1</v>
      </c>
      <c r="I53" s="227">
        <v>1</v>
      </c>
      <c r="J53" s="227">
        <v>1</v>
      </c>
      <c r="K53" s="227">
        <v>1</v>
      </c>
      <c r="L53" s="202">
        <v>-1</v>
      </c>
      <c r="M53" s="228">
        <v>-12</v>
      </c>
      <c r="N53" s="288"/>
      <c r="O53">
        <f t="shared" si="33"/>
        <v>1</v>
      </c>
      <c r="P53">
        <f t="shared" si="34"/>
        <v>-1</v>
      </c>
      <c r="Q53">
        <f t="shared" si="35"/>
        <v>1</v>
      </c>
      <c r="R53">
        <f t="shared" si="25"/>
        <v>-1</v>
      </c>
      <c r="S53">
        <f t="shared" si="36"/>
        <v>-1</v>
      </c>
      <c r="T53">
        <f t="shared" si="26"/>
        <v>-1</v>
      </c>
      <c r="U53">
        <f>VLOOKUP($A53,'FuturesInfo (3)'!$A$2:$V$80,22)</f>
        <v>4</v>
      </c>
      <c r="V53">
        <v>1</v>
      </c>
      <c r="W53" s="137">
        <v>96840</v>
      </c>
      <c r="X53" s="137">
        <v>96840</v>
      </c>
      <c r="Y53" s="188">
        <f t="shared" si="37"/>
        <v>119.85148514887921</v>
      </c>
      <c r="Z53" s="188">
        <f>IF(IF(sym!$Q42=H53,1,0)=1,ABS(W53*G53),-ABS(W53*G53))</f>
        <v>-119.85148514887921</v>
      </c>
      <c r="AA53" s="188">
        <f>IF(IF(sym!$P42=$H53,1,0)=1,ABS($W53*$G53),-ABS($W53*$G53))</f>
        <v>119.85148514887921</v>
      </c>
      <c r="AB53" s="188">
        <f t="shared" si="27"/>
        <v>119.85148514887921</v>
      </c>
      <c r="AC53" s="188">
        <f t="shared" si="38"/>
        <v>-119.85148514887921</v>
      </c>
      <c r="AD53" s="188">
        <f t="shared" si="28"/>
        <v>119.85148514887921</v>
      </c>
      <c r="AE53" s="188">
        <f t="shared" si="29"/>
        <v>119.85148514887921</v>
      </c>
      <c r="AF53" s="188">
        <f t="shared" si="30"/>
        <v>119.85148514887921</v>
      </c>
      <c r="AG53" s="188">
        <f t="shared" si="31"/>
        <v>-119.85148514887921</v>
      </c>
      <c r="AH53" s="188">
        <f t="shared" si="39"/>
        <v>119.85148514887921</v>
      </c>
      <c r="AI53" s="188">
        <f t="shared" si="40"/>
        <v>-119.85148514887921</v>
      </c>
      <c r="AJ53" s="188">
        <f t="shared" si="41"/>
        <v>119.85148514887921</v>
      </c>
      <c r="AK53" s="188">
        <f t="shared" si="42"/>
        <v>119.85148514887921</v>
      </c>
      <c r="AL53" s="188">
        <f t="shared" si="32"/>
        <v>119.85148514887921</v>
      </c>
    </row>
    <row r="54" spans="1:38" ht="15.75" thickBot="1" x14ac:dyDescent="0.3">
      <c r="A54" s="1" t="s">
        <v>511</v>
      </c>
      <c r="B54" s="149" t="s">
        <v>511</v>
      </c>
      <c r="C54" s="192" t="s">
        <v>304</v>
      </c>
      <c r="F54" s="201">
        <f>'0801'!H54</f>
        <v>-1</v>
      </c>
      <c r="G54" s="202">
        <v>4.4004400440000001E-3</v>
      </c>
      <c r="H54" s="202">
        <v>1</v>
      </c>
      <c r="I54" s="227">
        <v>1</v>
      </c>
      <c r="J54" s="227">
        <v>-1</v>
      </c>
      <c r="K54" s="227">
        <v>1</v>
      </c>
      <c r="L54" s="202">
        <v>1</v>
      </c>
      <c r="M54" s="228">
        <v>-5</v>
      </c>
      <c r="N54" s="288"/>
      <c r="O54">
        <f t="shared" si="33"/>
        <v>-1</v>
      </c>
      <c r="P54">
        <f t="shared" si="34"/>
        <v>-1</v>
      </c>
      <c r="Q54">
        <f t="shared" si="35"/>
        <v>-1</v>
      </c>
      <c r="R54">
        <f t="shared" si="25"/>
        <v>1</v>
      </c>
      <c r="S54">
        <f t="shared" si="36"/>
        <v>-1</v>
      </c>
      <c r="T54">
        <f t="shared" si="26"/>
        <v>-1</v>
      </c>
      <c r="U54">
        <f>VLOOKUP($A54,'FuturesInfo (3)'!$A$2:$V$80,22)</f>
        <v>7</v>
      </c>
      <c r="V54">
        <v>1</v>
      </c>
      <c r="W54" s="137">
        <v>127820</v>
      </c>
      <c r="X54" s="137">
        <v>127820</v>
      </c>
      <c r="Y54" s="188">
        <f t="shared" si="37"/>
        <v>562.46424642407999</v>
      </c>
      <c r="Z54" s="188">
        <f>IF(IF(sym!$Q43=H54,1,0)=1,ABS(W54*G54),-ABS(W54*G54))</f>
        <v>562.46424642407999</v>
      </c>
      <c r="AA54" s="188">
        <f>IF(IF(sym!$P43=$H54,1,0)=1,ABS($W54*$G54),-ABS($W54*$G54))</f>
        <v>-562.46424642407999</v>
      </c>
      <c r="AB54" s="188">
        <f t="shared" si="27"/>
        <v>562.46424642407999</v>
      </c>
      <c r="AC54" s="188">
        <f t="shared" si="38"/>
        <v>-562.46424642407999</v>
      </c>
      <c r="AD54" s="188">
        <f t="shared" si="28"/>
        <v>-562.46424642407999</v>
      </c>
      <c r="AE54" s="188">
        <f t="shared" si="29"/>
        <v>-562.46424642407999</v>
      </c>
      <c r="AF54" s="188">
        <f t="shared" si="30"/>
        <v>562.46424642407999</v>
      </c>
      <c r="AG54" s="188">
        <f t="shared" si="31"/>
        <v>-562.46424642407999</v>
      </c>
      <c r="AH54" s="188">
        <f t="shared" si="39"/>
        <v>-562.46424642407999</v>
      </c>
      <c r="AI54" s="188">
        <f t="shared" si="40"/>
        <v>-562.46424642407999</v>
      </c>
      <c r="AJ54" s="188">
        <f t="shared" si="41"/>
        <v>562.46424642407999</v>
      </c>
      <c r="AK54" s="188">
        <f t="shared" si="42"/>
        <v>-562.46424642407999</v>
      </c>
      <c r="AL54" s="188">
        <f t="shared" si="32"/>
        <v>-562.46424642407999</v>
      </c>
    </row>
    <row r="55" spans="1:38" ht="15.75" thickBot="1" x14ac:dyDescent="0.3">
      <c r="A55" s="1" t="s">
        <v>988</v>
      </c>
      <c r="B55" s="149" t="s">
        <v>629</v>
      </c>
      <c r="C55" s="192" t="s">
        <v>304</v>
      </c>
      <c r="F55" s="201">
        <f>'0801'!H55</f>
        <v>-1</v>
      </c>
      <c r="G55" s="202">
        <v>1.4787785673100001E-2</v>
      </c>
      <c r="H55" s="202">
        <v>1</v>
      </c>
      <c r="I55" s="227">
        <v>-1</v>
      </c>
      <c r="J55" s="227">
        <v>1</v>
      </c>
      <c r="K55" s="227">
        <v>-1</v>
      </c>
      <c r="L55" s="202">
        <v>-1</v>
      </c>
      <c r="M55" s="228">
        <v>23</v>
      </c>
      <c r="N55" s="288"/>
      <c r="O55">
        <f t="shared" si="33"/>
        <v>-1</v>
      </c>
      <c r="P55">
        <f t="shared" si="34"/>
        <v>1</v>
      </c>
      <c r="Q55">
        <f t="shared" si="35"/>
        <v>1</v>
      </c>
      <c r="R55">
        <f t="shared" si="25"/>
        <v>1</v>
      </c>
      <c r="S55">
        <f t="shared" si="36"/>
        <v>1</v>
      </c>
      <c r="T55">
        <f t="shared" si="26"/>
        <v>1</v>
      </c>
      <c r="U55">
        <f>VLOOKUP($A55,'FuturesInfo (3)'!$A$2:$V$80,22)</f>
        <v>4</v>
      </c>
      <c r="V55">
        <v>1</v>
      </c>
      <c r="W55" s="137">
        <v>105680</v>
      </c>
      <c r="X55" s="137">
        <v>105680</v>
      </c>
      <c r="Y55" s="188">
        <f t="shared" si="37"/>
        <v>1562.773189933208</v>
      </c>
      <c r="Z55" s="188">
        <f>IF(IF(sym!$Q44=H55,1,0)=1,ABS(W55*G55),-ABS(W55*G55))</f>
        <v>1562.773189933208</v>
      </c>
      <c r="AA55" s="188">
        <f>IF(IF(sym!$P44=$H55,1,0)=1,ABS($W55*$G55),-ABS($W55*$G55))</f>
        <v>-1562.773189933208</v>
      </c>
      <c r="AB55" s="188">
        <f t="shared" si="27"/>
        <v>1562.773189933208</v>
      </c>
      <c r="AC55" s="188">
        <f t="shared" si="38"/>
        <v>1562.773189933208</v>
      </c>
      <c r="AD55" s="188">
        <f t="shared" si="28"/>
        <v>1562.773189933208</v>
      </c>
      <c r="AE55" s="188">
        <f t="shared" si="29"/>
        <v>1562.773189933208</v>
      </c>
      <c r="AF55" s="188">
        <f t="shared" si="30"/>
        <v>-1562.773189933208</v>
      </c>
      <c r="AG55" s="188">
        <f t="shared" si="31"/>
        <v>-1562.773189933208</v>
      </c>
      <c r="AH55" s="188">
        <f t="shared" si="39"/>
        <v>1562.773189933208</v>
      </c>
      <c r="AI55" s="188">
        <f t="shared" si="40"/>
        <v>1562.773189933208</v>
      </c>
      <c r="AJ55" s="188">
        <f t="shared" si="41"/>
        <v>1562.773189933208</v>
      </c>
      <c r="AK55" s="188">
        <f t="shared" si="42"/>
        <v>1562.773189933208</v>
      </c>
      <c r="AL55" s="188">
        <f t="shared" si="32"/>
        <v>1562.773189933208</v>
      </c>
    </row>
    <row r="56" spans="1:38" ht="15.75" thickBot="1" x14ac:dyDescent="0.3">
      <c r="A56" s="1" t="s">
        <v>989</v>
      </c>
      <c r="B56" s="149" t="s">
        <v>655</v>
      </c>
      <c r="C56" s="192" t="s">
        <v>294</v>
      </c>
      <c r="F56" s="201">
        <f>'0801'!H56</f>
        <v>-1</v>
      </c>
      <c r="G56" s="202">
        <v>-6.8243858052800003E-3</v>
      </c>
      <c r="H56" s="202">
        <v>-1</v>
      </c>
      <c r="I56" s="227">
        <v>-1</v>
      </c>
      <c r="J56" s="227">
        <v>-1</v>
      </c>
      <c r="K56" s="227">
        <v>1</v>
      </c>
      <c r="L56" s="202">
        <v>1</v>
      </c>
      <c r="M56" s="228">
        <v>-10</v>
      </c>
      <c r="N56" s="288"/>
      <c r="O56">
        <f t="shared" si="33"/>
        <v>-1</v>
      </c>
      <c r="P56">
        <f t="shared" si="34"/>
        <v>-1</v>
      </c>
      <c r="Q56">
        <f t="shared" si="35"/>
        <v>-1</v>
      </c>
      <c r="R56">
        <f t="shared" si="25"/>
        <v>1</v>
      </c>
      <c r="S56">
        <f t="shared" si="36"/>
        <v>-1</v>
      </c>
      <c r="T56">
        <f t="shared" si="26"/>
        <v>-1</v>
      </c>
      <c r="U56">
        <f>VLOOKUP($A56,'FuturesInfo (3)'!$A$2:$V$80,22)</f>
        <v>4</v>
      </c>
      <c r="V56">
        <v>1</v>
      </c>
      <c r="W56" s="137">
        <v>174640</v>
      </c>
      <c r="X56" s="137">
        <v>174640</v>
      </c>
      <c r="Y56" s="188">
        <f t="shared" si="37"/>
        <v>1191.8107370340992</v>
      </c>
      <c r="Z56" s="188">
        <f>IF(IF(sym!$Q45=H56,1,0)=1,ABS(W56*G56),-ABS(W56*G56))</f>
        <v>-1191.8107370340992</v>
      </c>
      <c r="AA56" s="188">
        <f>IF(IF(sym!$P45=$H56,1,0)=1,ABS($W56*$G56),-ABS($W56*$G56))</f>
        <v>1191.8107370340992</v>
      </c>
      <c r="AB56" s="188">
        <f t="shared" si="27"/>
        <v>-1191.8107370340992</v>
      </c>
      <c r="AC56" s="188">
        <f t="shared" si="38"/>
        <v>1191.8107370340992</v>
      </c>
      <c r="AD56" s="188">
        <f t="shared" si="28"/>
        <v>-1191.8107370340992</v>
      </c>
      <c r="AE56" s="188">
        <f t="shared" si="29"/>
        <v>1191.8107370340992</v>
      </c>
      <c r="AF56" s="188">
        <f t="shared" si="30"/>
        <v>-1191.8107370340992</v>
      </c>
      <c r="AG56" s="188">
        <f t="shared" si="31"/>
        <v>1191.8107370340992</v>
      </c>
      <c r="AH56" s="188">
        <f t="shared" si="39"/>
        <v>1191.8107370340992</v>
      </c>
      <c r="AI56" s="188">
        <f t="shared" si="40"/>
        <v>1191.8107370340992</v>
      </c>
      <c r="AJ56" s="188">
        <f t="shared" si="41"/>
        <v>-1191.8107370340992</v>
      </c>
      <c r="AK56" s="188">
        <f t="shared" si="42"/>
        <v>1191.8107370340992</v>
      </c>
      <c r="AL56" s="188">
        <f t="shared" si="32"/>
        <v>1191.8107370340992</v>
      </c>
    </row>
    <row r="57" spans="1:38" ht="15.75" thickBot="1" x14ac:dyDescent="0.3">
      <c r="A57" s="1" t="s">
        <v>369</v>
      </c>
      <c r="B57" s="149" t="s">
        <v>620</v>
      </c>
      <c r="C57" s="192" t="s">
        <v>294</v>
      </c>
      <c r="F57" s="201">
        <f>'0801'!H57</f>
        <v>-1</v>
      </c>
      <c r="G57" s="202">
        <v>-2.8643145350499999E-2</v>
      </c>
      <c r="H57" s="202">
        <v>-1</v>
      </c>
      <c r="I57" s="227">
        <v>1</v>
      </c>
      <c r="J57" s="227">
        <v>-1</v>
      </c>
      <c r="K57" s="227">
        <v>1</v>
      </c>
      <c r="L57" s="202">
        <v>-1</v>
      </c>
      <c r="M57" s="228">
        <v>-1</v>
      </c>
      <c r="N57" s="288"/>
      <c r="O57">
        <f t="shared" si="33"/>
        <v>1</v>
      </c>
      <c r="P57">
        <f t="shared" si="34"/>
        <v>1</v>
      </c>
      <c r="Q57">
        <f t="shared" si="35"/>
        <v>1</v>
      </c>
      <c r="R57">
        <f t="shared" si="25"/>
        <v>-1</v>
      </c>
      <c r="S57">
        <f t="shared" si="36"/>
        <v>1</v>
      </c>
      <c r="T57">
        <f t="shared" si="26"/>
        <v>-1</v>
      </c>
      <c r="U57">
        <f>VLOOKUP($A57,'FuturesInfo (3)'!$A$2:$V$80,22)</f>
        <v>2</v>
      </c>
      <c r="V57">
        <v>1</v>
      </c>
      <c r="W57" s="137">
        <v>184824.28519999998</v>
      </c>
      <c r="X57" s="137">
        <v>184824.28519999998</v>
      </c>
      <c r="Y57" s="188">
        <f t="shared" si="37"/>
        <v>5293.9488652858654</v>
      </c>
      <c r="Z57" s="188">
        <f>IF(IF(sym!$Q46=H57,1,0)=1,ABS(W57*G57),-ABS(W57*G57))</f>
        <v>-5293.9488652858654</v>
      </c>
      <c r="AA57" s="188">
        <f>IF(IF(sym!$P46=$H57,1,0)=1,ABS($W57*$G57),-ABS($W57*$G57))</f>
        <v>5293.9488652858654</v>
      </c>
      <c r="AB57" s="188">
        <f t="shared" si="27"/>
        <v>-5293.9488652858654</v>
      </c>
      <c r="AC57" s="188">
        <f t="shared" si="38"/>
        <v>5293.9488652858654</v>
      </c>
      <c r="AD57" s="188">
        <f t="shared" si="28"/>
        <v>5293.9488652858654</v>
      </c>
      <c r="AE57" s="188">
        <f t="shared" si="29"/>
        <v>5293.9488652858654</v>
      </c>
      <c r="AF57" s="188">
        <f t="shared" si="30"/>
        <v>5293.9488652858654</v>
      </c>
      <c r="AG57" s="188">
        <f t="shared" si="31"/>
        <v>-5293.9488652858654</v>
      </c>
      <c r="AH57" s="188">
        <f t="shared" si="39"/>
        <v>-5293.9488652858654</v>
      </c>
      <c r="AI57" s="188">
        <f t="shared" si="40"/>
        <v>-5293.9488652858654</v>
      </c>
      <c r="AJ57" s="188">
        <f t="shared" si="41"/>
        <v>5293.9488652858654</v>
      </c>
      <c r="AK57" s="188">
        <f t="shared" si="42"/>
        <v>-5293.9488652858654</v>
      </c>
      <c r="AL57" s="188">
        <f t="shared" si="32"/>
        <v>5293.9488652858654</v>
      </c>
    </row>
    <row r="58" spans="1:38" ht="15.75" thickBot="1" x14ac:dyDescent="0.3">
      <c r="A58" s="1" t="s">
        <v>371</v>
      </c>
      <c r="B58" s="149" t="s">
        <v>635</v>
      </c>
      <c r="C58" s="192" t="s">
        <v>1121</v>
      </c>
      <c r="F58" s="201">
        <f>'0801'!H58</f>
        <v>-1</v>
      </c>
      <c r="G58" s="202">
        <v>-5.3020261314099997E-3</v>
      </c>
      <c r="H58" s="202">
        <v>-1</v>
      </c>
      <c r="I58" s="227">
        <v>-1</v>
      </c>
      <c r="J58" s="227">
        <v>-1</v>
      </c>
      <c r="K58" s="227">
        <v>-1</v>
      </c>
      <c r="L58" s="202">
        <v>-1</v>
      </c>
      <c r="M58" s="228">
        <v>7</v>
      </c>
      <c r="N58" s="288"/>
      <c r="O58">
        <f t="shared" si="33"/>
        <v>-1</v>
      </c>
      <c r="P58">
        <f t="shared" si="34"/>
        <v>1</v>
      </c>
      <c r="Q58">
        <f t="shared" si="35"/>
        <v>-1</v>
      </c>
      <c r="R58">
        <f t="shared" si="25"/>
        <v>1</v>
      </c>
      <c r="S58">
        <f t="shared" si="36"/>
        <v>1</v>
      </c>
      <c r="T58">
        <f t="shared" si="26"/>
        <v>1</v>
      </c>
      <c r="U58">
        <f>VLOOKUP($A58,'FuturesInfo (3)'!$A$2:$V$80,22)</f>
        <v>8</v>
      </c>
      <c r="V58">
        <v>1</v>
      </c>
      <c r="W58" s="137">
        <v>183855</v>
      </c>
      <c r="X58" s="137">
        <v>183855</v>
      </c>
      <c r="Y58" s="188">
        <f t="shared" si="37"/>
        <v>974.80401439038553</v>
      </c>
      <c r="Z58" s="188">
        <f>IF(IF(sym!$Q47=H58,1,0)=1,ABS(W58*G58),-ABS(W58*G58))</f>
        <v>-974.80401439038553</v>
      </c>
      <c r="AA58" s="188">
        <f>IF(IF(sym!$P47=$H58,1,0)=1,ABS($W58*$G58),-ABS($W58*$G58))</f>
        <v>974.80401439038553</v>
      </c>
      <c r="AB58" s="188">
        <f t="shared" si="27"/>
        <v>-974.80401439038553</v>
      </c>
      <c r="AC58" s="188">
        <f t="shared" si="38"/>
        <v>974.80401439038553</v>
      </c>
      <c r="AD58" s="188">
        <f t="shared" si="28"/>
        <v>-974.80401439038553</v>
      </c>
      <c r="AE58" s="188">
        <f t="shared" si="29"/>
        <v>-974.80401439038553</v>
      </c>
      <c r="AF58" s="188">
        <f t="shared" si="30"/>
        <v>974.80401439038553</v>
      </c>
      <c r="AG58" s="188">
        <f t="shared" si="31"/>
        <v>974.80401439038553</v>
      </c>
      <c r="AH58" s="188">
        <f t="shared" si="39"/>
        <v>-974.80401439038553</v>
      </c>
      <c r="AI58" s="188">
        <f t="shared" si="40"/>
        <v>974.80401439038553</v>
      </c>
      <c r="AJ58" s="188">
        <f t="shared" si="41"/>
        <v>-974.80401439038553</v>
      </c>
      <c r="AK58" s="188">
        <f t="shared" si="42"/>
        <v>-974.80401439038553</v>
      </c>
      <c r="AL58" s="188">
        <f t="shared" si="32"/>
        <v>-974.80401439038553</v>
      </c>
    </row>
    <row r="59" spans="1:38" ht="15.75" thickBot="1" x14ac:dyDescent="0.3">
      <c r="A59" s="1" t="s">
        <v>1052</v>
      </c>
      <c r="B59" s="149" t="s">
        <v>611</v>
      </c>
      <c r="C59" s="192" t="s">
        <v>297</v>
      </c>
      <c r="F59" s="201">
        <f>'0801'!H59</f>
        <v>-1</v>
      </c>
      <c r="G59" s="202">
        <v>3.6101083032500001E-3</v>
      </c>
      <c r="H59" s="202">
        <v>1</v>
      </c>
      <c r="I59" s="227">
        <v>-1</v>
      </c>
      <c r="J59" s="227">
        <v>-1</v>
      </c>
      <c r="K59" s="227">
        <v>-1</v>
      </c>
      <c r="L59" s="202">
        <v>-1</v>
      </c>
      <c r="M59" s="228">
        <v>5</v>
      </c>
      <c r="N59" s="288"/>
      <c r="O59">
        <f t="shared" si="33"/>
        <v>-1</v>
      </c>
      <c r="P59">
        <f t="shared" si="34"/>
        <v>1</v>
      </c>
      <c r="Q59">
        <f t="shared" si="35"/>
        <v>-1</v>
      </c>
      <c r="R59">
        <f t="shared" si="25"/>
        <v>1</v>
      </c>
      <c r="S59">
        <f t="shared" si="36"/>
        <v>1</v>
      </c>
      <c r="T59">
        <f t="shared" si="26"/>
        <v>1</v>
      </c>
      <c r="U59">
        <f>VLOOKUP($A59,'FuturesInfo (3)'!$A$2:$V$80,22)</f>
        <v>5</v>
      </c>
      <c r="V59">
        <v>1</v>
      </c>
      <c r="W59" s="137">
        <v>121625</v>
      </c>
      <c r="X59" s="137">
        <v>121625</v>
      </c>
      <c r="Y59" s="188">
        <f t="shared" si="37"/>
        <v>439.07942238278127</v>
      </c>
      <c r="Z59" s="188">
        <f>IF(IF(sym!$Q48=H59,1,0)=1,ABS(W59*G59),-ABS(W59*G59))</f>
        <v>439.07942238278127</v>
      </c>
      <c r="AA59" s="188">
        <f>IF(IF(sym!$P48=$H59,1,0)=1,ABS($W59*$G59),-ABS($W59*$G59))</f>
        <v>-439.07942238278127</v>
      </c>
      <c r="AB59" s="188">
        <f t="shared" si="27"/>
        <v>439.07942238278127</v>
      </c>
      <c r="AC59" s="188">
        <f t="shared" si="38"/>
        <v>-439.07942238278127</v>
      </c>
      <c r="AD59" s="188">
        <f t="shared" si="28"/>
        <v>439.07942238278127</v>
      </c>
      <c r="AE59" s="188">
        <f t="shared" si="29"/>
        <v>439.07942238278127</v>
      </c>
      <c r="AF59" s="188">
        <f t="shared" si="30"/>
        <v>-439.07942238278127</v>
      </c>
      <c r="AG59" s="188">
        <f t="shared" si="31"/>
        <v>-439.07942238278127</v>
      </c>
      <c r="AH59" s="188">
        <f t="shared" si="39"/>
        <v>439.07942238278127</v>
      </c>
      <c r="AI59" s="188">
        <f t="shared" si="40"/>
        <v>-439.07942238278127</v>
      </c>
      <c r="AJ59" s="188">
        <f t="shared" si="41"/>
        <v>439.07942238278127</v>
      </c>
      <c r="AK59" s="188">
        <f t="shared" si="42"/>
        <v>439.07942238278127</v>
      </c>
      <c r="AL59" s="188">
        <f t="shared" si="32"/>
        <v>439.07942238278127</v>
      </c>
    </row>
    <row r="60" spans="1:38" ht="15.75" thickBot="1" x14ac:dyDescent="0.3">
      <c r="A60" s="1" t="s">
        <v>373</v>
      </c>
      <c r="B60" s="149" t="s">
        <v>692</v>
      </c>
      <c r="C60" s="192" t="s">
        <v>1121</v>
      </c>
      <c r="F60" s="201">
        <f>'0801'!H60</f>
        <v>-1</v>
      </c>
      <c r="G60" s="202">
        <v>5.7126933259000002E-3</v>
      </c>
      <c r="H60" s="202">
        <v>1</v>
      </c>
      <c r="I60" s="227">
        <v>-1</v>
      </c>
      <c r="J60" s="227">
        <v>1</v>
      </c>
      <c r="K60" s="227">
        <v>-1</v>
      </c>
      <c r="L60" s="202">
        <v>-1</v>
      </c>
      <c r="M60" s="228">
        <v>-7</v>
      </c>
      <c r="N60" s="288"/>
      <c r="O60">
        <f t="shared" si="33"/>
        <v>1</v>
      </c>
      <c r="P60">
        <f t="shared" si="34"/>
        <v>1</v>
      </c>
      <c r="Q60">
        <f t="shared" si="35"/>
        <v>1</v>
      </c>
      <c r="R60">
        <f t="shared" si="25"/>
        <v>1</v>
      </c>
      <c r="S60">
        <f t="shared" si="36"/>
        <v>1</v>
      </c>
      <c r="T60">
        <f t="shared" si="26"/>
        <v>-1</v>
      </c>
      <c r="U60">
        <f>VLOOKUP($A60,'FuturesInfo (3)'!$A$2:$V$80,22)</f>
        <v>3</v>
      </c>
      <c r="V60">
        <v>1</v>
      </c>
      <c r="W60" s="137">
        <v>216540</v>
      </c>
      <c r="X60" s="137">
        <v>216540</v>
      </c>
      <c r="Y60" s="188">
        <f t="shared" si="37"/>
        <v>1237.026612790386</v>
      </c>
      <c r="Z60" s="188">
        <f>IF(IF(sym!$Q49=H60,1,0)=1,ABS(W60*G60),-ABS(W60*G60))</f>
        <v>1237.026612790386</v>
      </c>
      <c r="AA60" s="188">
        <f>IF(IF(sym!$P49=$H60,1,0)=1,ABS($W60*$G60),-ABS($W60*$G60))</f>
        <v>-1237.026612790386</v>
      </c>
      <c r="AB60" s="188">
        <f t="shared" si="27"/>
        <v>1237.026612790386</v>
      </c>
      <c r="AC60" s="188">
        <f t="shared" si="38"/>
        <v>1237.026612790386</v>
      </c>
      <c r="AD60" s="188">
        <f t="shared" si="28"/>
        <v>1237.026612790386</v>
      </c>
      <c r="AE60" s="188">
        <f t="shared" si="29"/>
        <v>1237.026612790386</v>
      </c>
      <c r="AF60" s="188">
        <f t="shared" si="30"/>
        <v>-1237.026612790386</v>
      </c>
      <c r="AG60" s="188">
        <f t="shared" si="31"/>
        <v>1237.026612790386</v>
      </c>
      <c r="AH60" s="188">
        <f t="shared" si="39"/>
        <v>1237.026612790386</v>
      </c>
      <c r="AI60" s="188">
        <f t="shared" si="40"/>
        <v>1237.026612790386</v>
      </c>
      <c r="AJ60" s="188">
        <f t="shared" si="41"/>
        <v>1237.026612790386</v>
      </c>
      <c r="AK60" s="188">
        <f t="shared" si="42"/>
        <v>1237.026612790386</v>
      </c>
      <c r="AL60" s="188">
        <f t="shared" si="32"/>
        <v>-1237.026612790386</v>
      </c>
    </row>
    <row r="61" spans="1:38" ht="15.75" thickBot="1" x14ac:dyDescent="0.3">
      <c r="A61" s="1" t="s">
        <v>375</v>
      </c>
      <c r="B61" s="149" t="s">
        <v>690</v>
      </c>
      <c r="C61" s="192" t="s">
        <v>288</v>
      </c>
      <c r="F61" s="201">
        <f>'0801'!H61</f>
        <v>-1</v>
      </c>
      <c r="G61" s="202">
        <v>-1.37134608445E-2</v>
      </c>
      <c r="H61" s="202">
        <v>-1</v>
      </c>
      <c r="I61" s="227">
        <v>1</v>
      </c>
      <c r="J61" s="227">
        <v>-1</v>
      </c>
      <c r="K61" s="227">
        <v>1</v>
      </c>
      <c r="L61" s="202">
        <v>-1</v>
      </c>
      <c r="M61" s="228">
        <v>-8</v>
      </c>
      <c r="N61" s="288"/>
      <c r="O61">
        <f t="shared" si="33"/>
        <v>1</v>
      </c>
      <c r="P61">
        <f t="shared" si="34"/>
        <v>1</v>
      </c>
      <c r="Q61">
        <f t="shared" si="35"/>
        <v>1</v>
      </c>
      <c r="R61">
        <f t="shared" si="25"/>
        <v>-1</v>
      </c>
      <c r="S61">
        <f t="shared" si="36"/>
        <v>1</v>
      </c>
      <c r="T61">
        <f t="shared" si="26"/>
        <v>-1</v>
      </c>
      <c r="U61">
        <f>VLOOKUP($A61,'FuturesInfo (3)'!$A$2:$V$80,22)</f>
        <v>3</v>
      </c>
      <c r="V61">
        <v>1</v>
      </c>
      <c r="W61" s="137">
        <v>81990</v>
      </c>
      <c r="X61" s="137">
        <v>81990</v>
      </c>
      <c r="Y61" s="188">
        <f t="shared" si="37"/>
        <v>1124.366654640555</v>
      </c>
      <c r="Z61" s="188">
        <f>IF(IF(sym!$Q50=H61,1,0)=1,ABS(W61*G61),-ABS(W61*G61))</f>
        <v>-1124.366654640555</v>
      </c>
      <c r="AA61" s="188">
        <f>IF(IF(sym!$P50=$H61,1,0)=1,ABS($W61*$G61),-ABS($W61*$G61))</f>
        <v>1124.366654640555</v>
      </c>
      <c r="AB61" s="188">
        <f t="shared" si="27"/>
        <v>-1124.366654640555</v>
      </c>
      <c r="AC61" s="188">
        <f t="shared" si="38"/>
        <v>1124.366654640555</v>
      </c>
      <c r="AD61" s="188">
        <f t="shared" si="28"/>
        <v>1124.366654640555</v>
      </c>
      <c r="AE61" s="188">
        <f t="shared" si="29"/>
        <v>1124.366654640555</v>
      </c>
      <c r="AF61" s="188">
        <f t="shared" si="30"/>
        <v>1124.366654640555</v>
      </c>
      <c r="AG61" s="188">
        <f t="shared" si="31"/>
        <v>-1124.366654640555</v>
      </c>
      <c r="AH61" s="188">
        <f t="shared" si="39"/>
        <v>-1124.366654640555</v>
      </c>
      <c r="AI61" s="188">
        <f t="shared" si="40"/>
        <v>-1124.366654640555</v>
      </c>
      <c r="AJ61" s="188">
        <f t="shared" si="41"/>
        <v>1124.366654640555</v>
      </c>
      <c r="AK61" s="188">
        <f t="shared" si="42"/>
        <v>-1124.366654640555</v>
      </c>
      <c r="AL61" s="188">
        <f t="shared" si="32"/>
        <v>1124.366654640555</v>
      </c>
    </row>
    <row r="62" spans="1:38" ht="15.75" thickBot="1" x14ac:dyDescent="0.3">
      <c r="A62" s="1" t="s">
        <v>377</v>
      </c>
      <c r="B62" s="149" t="s">
        <v>694</v>
      </c>
      <c r="C62" s="192" t="s">
        <v>294</v>
      </c>
      <c r="F62" s="201">
        <f>'0801'!H62</f>
        <v>1</v>
      </c>
      <c r="G62" s="202">
        <v>-2.1580547112500001E-2</v>
      </c>
      <c r="H62" s="202">
        <v>-1</v>
      </c>
      <c r="I62" s="227">
        <v>1</v>
      </c>
      <c r="J62" s="227">
        <v>1</v>
      </c>
      <c r="K62" s="227">
        <v>-1</v>
      </c>
      <c r="L62" s="202">
        <v>-1</v>
      </c>
      <c r="M62" s="228">
        <v>-9</v>
      </c>
      <c r="N62" s="288"/>
      <c r="O62">
        <f t="shared" si="33"/>
        <v>1</v>
      </c>
      <c r="P62">
        <f t="shared" si="34"/>
        <v>1</v>
      </c>
      <c r="Q62">
        <f t="shared" si="35"/>
        <v>1</v>
      </c>
      <c r="R62">
        <f t="shared" si="25"/>
        <v>-1</v>
      </c>
      <c r="S62">
        <f t="shared" si="36"/>
        <v>1</v>
      </c>
      <c r="T62">
        <f t="shared" si="26"/>
        <v>1</v>
      </c>
      <c r="U62">
        <f>VLOOKUP($A62,'FuturesInfo (3)'!$A$2:$V$80,22)</f>
        <v>2</v>
      </c>
      <c r="V62">
        <v>1</v>
      </c>
      <c r="W62" s="137">
        <v>157162.38648569476</v>
      </c>
      <c r="X62" s="137">
        <v>157162.38648569476</v>
      </c>
      <c r="Y62" s="188">
        <f t="shared" si="37"/>
        <v>3391.6502858674694</v>
      </c>
      <c r="Z62" s="188">
        <f>IF(IF(sym!$Q51=H62,1,0)=1,ABS(W62*G62),-ABS(W62*G62))</f>
        <v>-3391.6502858674694</v>
      </c>
      <c r="AA62" s="188">
        <f>IF(IF(sym!$P51=$H62,1,0)=1,ABS($W62*$G62),-ABS($W62*$G62))</f>
        <v>3391.6502858674694</v>
      </c>
      <c r="AB62" s="188">
        <f t="shared" si="27"/>
        <v>3391.6502858674694</v>
      </c>
      <c r="AC62" s="188">
        <f t="shared" si="38"/>
        <v>-3391.6502858674694</v>
      </c>
      <c r="AD62" s="188">
        <f t="shared" si="28"/>
        <v>3391.6502858674694</v>
      </c>
      <c r="AE62" s="188">
        <f t="shared" si="29"/>
        <v>-3391.6502858674694</v>
      </c>
      <c r="AF62" s="188">
        <f t="shared" si="30"/>
        <v>3391.6502858674694</v>
      </c>
      <c r="AG62" s="188">
        <f t="shared" si="31"/>
        <v>-3391.6502858674694</v>
      </c>
      <c r="AH62" s="188">
        <f t="shared" si="39"/>
        <v>-3391.6502858674694</v>
      </c>
      <c r="AI62" s="188">
        <f t="shared" si="40"/>
        <v>-3391.6502858674694</v>
      </c>
      <c r="AJ62" s="188">
        <f t="shared" si="41"/>
        <v>3391.6502858674694</v>
      </c>
      <c r="AK62" s="188">
        <f t="shared" si="42"/>
        <v>-3391.6502858674694</v>
      </c>
      <c r="AL62" s="188">
        <f t="shared" si="32"/>
        <v>-3391.6502858674694</v>
      </c>
    </row>
    <row r="63" spans="1:38" ht="15.75" thickBot="1" x14ac:dyDescent="0.3">
      <c r="A63" s="1" t="s">
        <v>379</v>
      </c>
      <c r="B63" s="149" t="s">
        <v>550</v>
      </c>
      <c r="C63" s="192" t="s">
        <v>294</v>
      </c>
      <c r="F63" s="201">
        <f>'0801'!H63</f>
        <v>1</v>
      </c>
      <c r="G63" s="202">
        <v>-6.3758035620200002E-3</v>
      </c>
      <c r="H63" s="202">
        <v>-1</v>
      </c>
      <c r="I63" s="227">
        <v>1</v>
      </c>
      <c r="J63" s="227">
        <v>-1</v>
      </c>
      <c r="K63" s="227">
        <v>1</v>
      </c>
      <c r="L63" s="202">
        <v>-1</v>
      </c>
      <c r="M63" s="228">
        <v>-9</v>
      </c>
      <c r="N63" s="288"/>
      <c r="O63">
        <f t="shared" si="33"/>
        <v>1</v>
      </c>
      <c r="P63">
        <f t="shared" si="34"/>
        <v>-1</v>
      </c>
      <c r="Q63">
        <f t="shared" si="35"/>
        <v>-1</v>
      </c>
      <c r="R63">
        <f t="shared" si="25"/>
        <v>-1</v>
      </c>
      <c r="S63">
        <f t="shared" si="36"/>
        <v>-1</v>
      </c>
      <c r="T63">
        <f t="shared" si="26"/>
        <v>-1</v>
      </c>
      <c r="U63">
        <f>VLOOKUP($A63,'FuturesInfo (3)'!$A$2:$V$80,22)</f>
        <v>3</v>
      </c>
      <c r="V63">
        <v>1</v>
      </c>
      <c r="W63" s="137">
        <v>282855</v>
      </c>
      <c r="X63" s="137">
        <v>282855</v>
      </c>
      <c r="Y63" s="188">
        <f t="shared" si="37"/>
        <v>1803.4279165351672</v>
      </c>
      <c r="Z63" s="188">
        <f>IF(IF(sym!$Q52=H63,1,0)=1,ABS(W63*G63),-ABS(W63*G63))</f>
        <v>-1803.4279165351672</v>
      </c>
      <c r="AA63" s="188">
        <f>IF(IF(sym!$P52=$H63,1,0)=1,ABS($W63*$G63),-ABS($W63*$G63))</f>
        <v>1803.4279165351672</v>
      </c>
      <c r="AB63" s="188">
        <f t="shared" si="27"/>
        <v>1803.4279165351672</v>
      </c>
      <c r="AC63" s="188">
        <f t="shared" si="38"/>
        <v>1803.4279165351672</v>
      </c>
      <c r="AD63" s="188">
        <f t="shared" si="28"/>
        <v>1803.4279165351672</v>
      </c>
      <c r="AE63" s="188">
        <f t="shared" si="29"/>
        <v>1803.4279165351672</v>
      </c>
      <c r="AF63" s="188">
        <f t="shared" si="30"/>
        <v>1803.4279165351672</v>
      </c>
      <c r="AG63" s="188">
        <f t="shared" si="31"/>
        <v>-1803.4279165351672</v>
      </c>
      <c r="AH63" s="188">
        <f t="shared" si="39"/>
        <v>1803.4279165351672</v>
      </c>
      <c r="AI63" s="188">
        <f t="shared" si="40"/>
        <v>1803.4279165351672</v>
      </c>
      <c r="AJ63" s="188">
        <f t="shared" si="41"/>
        <v>1803.4279165351672</v>
      </c>
      <c r="AK63" s="188">
        <f t="shared" si="42"/>
        <v>1803.4279165351672</v>
      </c>
      <c r="AL63" s="188">
        <f t="shared" si="32"/>
        <v>1803.4279165351672</v>
      </c>
    </row>
    <row r="64" spans="1:38" ht="15.75" thickBot="1" x14ac:dyDescent="0.3">
      <c r="A64" s="4" t="s">
        <v>1050</v>
      </c>
      <c r="B64" s="149" t="s">
        <v>700</v>
      </c>
      <c r="C64" s="192" t="s">
        <v>297</v>
      </c>
      <c r="F64" s="201">
        <f>'0801'!H64</f>
        <v>-1</v>
      </c>
      <c r="G64" s="202">
        <v>-3.4177215189900002E-2</v>
      </c>
      <c r="H64" s="202">
        <v>-1</v>
      </c>
      <c r="I64" s="227">
        <v>1</v>
      </c>
      <c r="J64" s="227">
        <v>1</v>
      </c>
      <c r="K64" s="227">
        <v>-1</v>
      </c>
      <c r="L64" s="202">
        <v>-1</v>
      </c>
      <c r="M64" s="228">
        <v>-7</v>
      </c>
      <c r="N64" s="288"/>
      <c r="O64">
        <f t="shared" si="33"/>
        <v>1</v>
      </c>
      <c r="P64">
        <f t="shared" si="34"/>
        <v>1</v>
      </c>
      <c r="Q64">
        <f t="shared" si="35"/>
        <v>1</v>
      </c>
      <c r="R64">
        <f t="shared" si="25"/>
        <v>-1</v>
      </c>
      <c r="S64">
        <f t="shared" si="36"/>
        <v>1</v>
      </c>
      <c r="T64">
        <f t="shared" si="26"/>
        <v>-1</v>
      </c>
      <c r="U64">
        <f>VLOOKUP($A64,'FuturesInfo (3)'!$A$2:$V$80,22)</f>
        <v>8</v>
      </c>
      <c r="V64">
        <v>1</v>
      </c>
      <c r="W64" s="137">
        <v>76300</v>
      </c>
      <c r="X64" s="137">
        <v>76300</v>
      </c>
      <c r="Y64" s="188">
        <f t="shared" si="37"/>
        <v>2607.72151898937</v>
      </c>
      <c r="Z64" s="188">
        <f>IF(IF(sym!$Q53=H64,1,0)=1,ABS(W64*G64),-ABS(W64*G64))</f>
        <v>-2607.72151898937</v>
      </c>
      <c r="AA64" s="188">
        <f>IF(IF(sym!$P53=$H64,1,0)=1,ABS($W64*$G64),-ABS($W64*$G64))</f>
        <v>2607.72151898937</v>
      </c>
      <c r="AB64" s="188">
        <f t="shared" si="27"/>
        <v>-2607.72151898937</v>
      </c>
      <c r="AC64" s="188">
        <f t="shared" si="38"/>
        <v>-2607.72151898937</v>
      </c>
      <c r="AD64" s="188">
        <f t="shared" si="28"/>
        <v>2607.72151898937</v>
      </c>
      <c r="AE64" s="188">
        <f t="shared" si="29"/>
        <v>-2607.72151898937</v>
      </c>
      <c r="AF64" s="188">
        <f t="shared" si="30"/>
        <v>2607.72151898937</v>
      </c>
      <c r="AG64" s="188">
        <f t="shared" si="31"/>
        <v>-2607.72151898937</v>
      </c>
      <c r="AH64" s="188">
        <f t="shared" si="39"/>
        <v>-2607.72151898937</v>
      </c>
      <c r="AI64" s="188">
        <f t="shared" si="40"/>
        <v>-2607.72151898937</v>
      </c>
      <c r="AJ64" s="188">
        <f t="shared" si="41"/>
        <v>2607.72151898937</v>
      </c>
      <c r="AK64" s="188">
        <f t="shared" si="42"/>
        <v>-2607.72151898937</v>
      </c>
      <c r="AL64" s="188">
        <f t="shared" si="32"/>
        <v>2607.72151898937</v>
      </c>
    </row>
    <row r="65" spans="1:38" ht="15.75" thickBot="1" x14ac:dyDescent="0.3">
      <c r="A65" s="1" t="s">
        <v>0</v>
      </c>
      <c r="B65" s="149" t="s">
        <v>702</v>
      </c>
      <c r="C65" s="192" t="s">
        <v>304</v>
      </c>
      <c r="F65" s="201">
        <f>'0801'!H65</f>
        <v>1</v>
      </c>
      <c r="G65" s="202">
        <v>-5.5294442908499997E-2</v>
      </c>
      <c r="H65" s="233">
        <v>-1</v>
      </c>
      <c r="I65" s="229">
        <v>-1</v>
      </c>
      <c r="J65" s="229">
        <v>-1</v>
      </c>
      <c r="K65" s="229">
        <v>1</v>
      </c>
      <c r="L65" s="202">
        <v>-1</v>
      </c>
      <c r="M65" s="228">
        <v>-4</v>
      </c>
      <c r="N65" s="288"/>
      <c r="O65">
        <f t="shared" si="33"/>
        <v>1</v>
      </c>
      <c r="P65">
        <f t="shared" si="34"/>
        <v>-1</v>
      </c>
      <c r="Q65">
        <f t="shared" si="35"/>
        <v>-1</v>
      </c>
      <c r="R65">
        <f t="shared" si="25"/>
        <v>-1</v>
      </c>
      <c r="S65">
        <f t="shared" si="36"/>
        <v>-1</v>
      </c>
      <c r="T65">
        <f t="shared" si="26"/>
        <v>-1</v>
      </c>
      <c r="U65">
        <f>VLOOKUP($A65,'FuturesInfo (3)'!$A$2:$V$80,22)</f>
        <v>3</v>
      </c>
      <c r="V65">
        <v>1</v>
      </c>
      <c r="W65" s="137">
        <v>76882.5</v>
      </c>
      <c r="X65" s="137">
        <v>76882.5</v>
      </c>
      <c r="Y65" s="188">
        <f t="shared" si="37"/>
        <v>4251.1750069127511</v>
      </c>
      <c r="Z65" s="188">
        <f>IF(IF(sym!$Q54=H65,1,0)=1,ABS(W65*G65),-ABS(W65*G65))</f>
        <v>-4251.1750069127511</v>
      </c>
      <c r="AA65" s="188">
        <f>IF(IF(sym!$P54=$H65,1,0)=1,ABS($W65*$G65),-ABS($W65*$G65))</f>
        <v>4251.1750069127511</v>
      </c>
      <c r="AB65" s="188">
        <f t="shared" si="27"/>
        <v>4251.1750069127511</v>
      </c>
      <c r="AC65" s="188">
        <f t="shared" si="38"/>
        <v>4251.1750069127511</v>
      </c>
      <c r="AD65" s="188">
        <f t="shared" si="28"/>
        <v>-4251.1750069127511</v>
      </c>
      <c r="AE65" s="188">
        <f t="shared" si="29"/>
        <v>4251.1750069127511</v>
      </c>
      <c r="AF65" s="188">
        <f t="shared" si="30"/>
        <v>4251.1750069127511</v>
      </c>
      <c r="AG65" s="188">
        <f t="shared" si="31"/>
        <v>-4251.1750069127511</v>
      </c>
      <c r="AH65" s="188">
        <f t="shared" si="39"/>
        <v>4251.1750069127511</v>
      </c>
      <c r="AI65" s="188">
        <f t="shared" si="40"/>
        <v>4251.1750069127511</v>
      </c>
      <c r="AJ65" s="188">
        <f t="shared" si="41"/>
        <v>4251.1750069127511</v>
      </c>
      <c r="AK65" s="188">
        <f t="shared" si="42"/>
        <v>4251.1750069127511</v>
      </c>
      <c r="AL65" s="188">
        <f t="shared" si="32"/>
        <v>4251.1750069127511</v>
      </c>
    </row>
    <row r="66" spans="1:38" ht="15.75" thickBot="1" x14ac:dyDescent="0.3">
      <c r="A66" s="1" t="s">
        <v>384</v>
      </c>
      <c r="B66" s="149" t="s">
        <v>704</v>
      </c>
      <c r="C66" s="192" t="s">
        <v>347</v>
      </c>
      <c r="F66" s="201">
        <f>'0801'!H66</f>
        <v>1</v>
      </c>
      <c r="G66" s="202">
        <v>2.0244328097699998E-3</v>
      </c>
      <c r="H66" s="202">
        <v>1</v>
      </c>
      <c r="I66" s="227">
        <v>1</v>
      </c>
      <c r="J66" s="227">
        <v>-1</v>
      </c>
      <c r="K66" s="227">
        <v>1</v>
      </c>
      <c r="L66" s="202">
        <v>-1</v>
      </c>
      <c r="M66" s="228">
        <v>24</v>
      </c>
      <c r="N66" s="288"/>
      <c r="O66">
        <f t="shared" si="33"/>
        <v>-1</v>
      </c>
      <c r="P66">
        <f t="shared" si="34"/>
        <v>-1</v>
      </c>
      <c r="Q66">
        <f t="shared" si="35"/>
        <v>-1</v>
      </c>
      <c r="R66">
        <f t="shared" si="25"/>
        <v>-1</v>
      </c>
      <c r="S66">
        <f t="shared" si="36"/>
        <v>-1</v>
      </c>
      <c r="T66">
        <f t="shared" si="26"/>
        <v>1</v>
      </c>
      <c r="U66">
        <f>VLOOKUP($A66,'FuturesInfo (3)'!$A$2:$V$80,22)</f>
        <v>2</v>
      </c>
      <c r="V66">
        <v>1</v>
      </c>
      <c r="W66" s="137">
        <v>143540</v>
      </c>
      <c r="X66" s="137">
        <v>143540</v>
      </c>
      <c r="Y66" s="188">
        <f t="shared" si="37"/>
        <v>290.58708551438576</v>
      </c>
      <c r="Z66" s="188">
        <f>IF(IF(sym!$Q55=H66,1,0)=1,ABS(W66*G66),-ABS(W66*G66))</f>
        <v>290.58708551438576</v>
      </c>
      <c r="AA66" s="188">
        <f>IF(IF(sym!$P55=$H66,1,0)=1,ABS($W66*$G66),-ABS($W66*$G66))</f>
        <v>-290.58708551438576</v>
      </c>
      <c r="AB66" s="188">
        <f t="shared" si="27"/>
        <v>-290.58708551438576</v>
      </c>
      <c r="AC66" s="188">
        <f t="shared" si="38"/>
        <v>-290.58708551438576</v>
      </c>
      <c r="AD66" s="188">
        <f t="shared" si="28"/>
        <v>-290.58708551438576</v>
      </c>
      <c r="AE66" s="188">
        <f t="shared" si="29"/>
        <v>-290.58708551438576</v>
      </c>
      <c r="AF66" s="188">
        <f t="shared" si="30"/>
        <v>-290.58708551438576</v>
      </c>
      <c r="AG66" s="188">
        <f t="shared" si="31"/>
        <v>-290.58708551438576</v>
      </c>
      <c r="AH66" s="188">
        <f t="shared" si="39"/>
        <v>-290.58708551438576</v>
      </c>
      <c r="AI66" s="188">
        <f t="shared" si="40"/>
        <v>-290.58708551438576</v>
      </c>
      <c r="AJ66" s="188">
        <f t="shared" si="41"/>
        <v>-290.58708551438576</v>
      </c>
      <c r="AK66" s="188">
        <f t="shared" si="42"/>
        <v>-290.58708551438576</v>
      </c>
      <c r="AL66" s="188">
        <f t="shared" si="32"/>
        <v>290.58708551438576</v>
      </c>
    </row>
    <row r="67" spans="1:38" ht="15.75" thickBot="1" x14ac:dyDescent="0.3">
      <c r="A67" s="1" t="s">
        <v>386</v>
      </c>
      <c r="B67" s="149" t="s">
        <v>706</v>
      </c>
      <c r="C67" s="192" t="s">
        <v>347</v>
      </c>
      <c r="F67" s="201">
        <f>'0801'!H67</f>
        <v>1</v>
      </c>
      <c r="G67" s="202">
        <v>7.5646866672400004E-3</v>
      </c>
      <c r="H67" s="202">
        <v>1</v>
      </c>
      <c r="I67" s="227">
        <v>1</v>
      </c>
      <c r="J67" s="227">
        <v>-1</v>
      </c>
      <c r="K67" s="227">
        <v>1</v>
      </c>
      <c r="L67" s="202">
        <v>-1</v>
      </c>
      <c r="M67" s="228">
        <v>24</v>
      </c>
      <c r="N67" s="288"/>
      <c r="O67">
        <f t="shared" si="33"/>
        <v>-1</v>
      </c>
      <c r="P67">
        <f t="shared" si="34"/>
        <v>-1</v>
      </c>
      <c r="Q67">
        <f t="shared" si="35"/>
        <v>-1</v>
      </c>
      <c r="R67">
        <f t="shared" si="25"/>
        <v>-1</v>
      </c>
      <c r="S67">
        <f t="shared" si="36"/>
        <v>-1</v>
      </c>
      <c r="T67">
        <f t="shared" si="26"/>
        <v>1</v>
      </c>
      <c r="U67">
        <f>VLOOKUP($A67,'FuturesInfo (3)'!$A$2:$V$80,22)</f>
        <v>2</v>
      </c>
      <c r="V67">
        <v>1</v>
      </c>
      <c r="W67" s="137">
        <v>117209.99999999999</v>
      </c>
      <c r="X67" s="137">
        <v>117209.99999999999</v>
      </c>
      <c r="Y67" s="188">
        <f t="shared" si="37"/>
        <v>886.65692426720034</v>
      </c>
      <c r="Z67" s="188">
        <f>IF(IF(sym!$Q56=H67,1,0)=1,ABS(W67*G67),-ABS(W67*G67))</f>
        <v>-886.65692426720034</v>
      </c>
      <c r="AA67" s="188">
        <f>IF(IF(sym!$P56=$H67,1,0)=1,ABS($W67*$G67),-ABS($W67*$G67))</f>
        <v>886.65692426720034</v>
      </c>
      <c r="AB67" s="188">
        <f t="shared" si="27"/>
        <v>-886.65692426720034</v>
      </c>
      <c r="AC67" s="188">
        <f t="shared" si="38"/>
        <v>-886.65692426720034</v>
      </c>
      <c r="AD67" s="188">
        <f t="shared" si="28"/>
        <v>-886.65692426720034</v>
      </c>
      <c r="AE67" s="188">
        <f t="shared" si="29"/>
        <v>-886.65692426720034</v>
      </c>
      <c r="AF67" s="188">
        <f t="shared" si="30"/>
        <v>-886.65692426720034</v>
      </c>
      <c r="AG67" s="188">
        <f t="shared" si="31"/>
        <v>-886.65692426720034</v>
      </c>
      <c r="AH67" s="188">
        <f t="shared" si="39"/>
        <v>-886.65692426720034</v>
      </c>
      <c r="AI67" s="188">
        <f t="shared" si="40"/>
        <v>-886.65692426720034</v>
      </c>
      <c r="AJ67" s="188">
        <f t="shared" si="41"/>
        <v>-886.65692426720034</v>
      </c>
      <c r="AK67" s="188">
        <f t="shared" si="42"/>
        <v>-886.65692426720034</v>
      </c>
      <c r="AL67" s="188">
        <f t="shared" si="32"/>
        <v>886.65692426720034</v>
      </c>
    </row>
    <row r="68" spans="1:38" ht="15.75" thickBot="1" x14ac:dyDescent="0.3">
      <c r="A68" s="1" t="s">
        <v>388</v>
      </c>
      <c r="B68" s="149" t="s">
        <v>710</v>
      </c>
      <c r="C68" s="192" t="s">
        <v>288</v>
      </c>
      <c r="F68" s="201">
        <f>'0801'!H68</f>
        <v>-1</v>
      </c>
      <c r="G68" s="202">
        <v>6.1368517950299998E-3</v>
      </c>
      <c r="H68" s="233">
        <v>1</v>
      </c>
      <c r="I68" s="229">
        <v>-1</v>
      </c>
      <c r="J68" s="229">
        <v>-1</v>
      </c>
      <c r="K68" s="229">
        <v>-1</v>
      </c>
      <c r="L68" s="202">
        <v>-1</v>
      </c>
      <c r="M68" s="228">
        <v>-5</v>
      </c>
      <c r="N68" s="288"/>
      <c r="O68">
        <f t="shared" si="33"/>
        <v>1</v>
      </c>
      <c r="P68">
        <f t="shared" si="34"/>
        <v>1</v>
      </c>
      <c r="Q68">
        <f t="shared" si="35"/>
        <v>1</v>
      </c>
      <c r="R68">
        <f t="shared" si="25"/>
        <v>1</v>
      </c>
      <c r="S68">
        <f t="shared" si="36"/>
        <v>1</v>
      </c>
      <c r="T68">
        <f t="shared" si="26"/>
        <v>-1</v>
      </c>
      <c r="U68">
        <f>VLOOKUP($A68,'FuturesInfo (3)'!$A$2:$V$80,22)</f>
        <v>2</v>
      </c>
      <c r="V68">
        <v>1</v>
      </c>
      <c r="W68" s="137">
        <v>110174.40000000001</v>
      </c>
      <c r="X68" s="137">
        <v>110174.40000000001</v>
      </c>
      <c r="Y68" s="188">
        <f t="shared" si="37"/>
        <v>676.12396440635325</v>
      </c>
      <c r="Z68" s="188">
        <f>IF(IF(sym!$Q57=H68,1,0)=1,ABS(W68*G68),-ABS(W68*G68))</f>
        <v>676.12396440635325</v>
      </c>
      <c r="AA68" s="188">
        <f>IF(IF(sym!$P57=$H68,1,0)=1,ABS($W68*$G68),-ABS($W68*$G68))</f>
        <v>-676.12396440635325</v>
      </c>
      <c r="AB68" s="188">
        <f t="shared" si="27"/>
        <v>676.12396440635325</v>
      </c>
      <c r="AC68" s="188">
        <f t="shared" si="38"/>
        <v>-676.12396440635325</v>
      </c>
      <c r="AD68" s="188">
        <f t="shared" si="28"/>
        <v>676.12396440635325</v>
      </c>
      <c r="AE68" s="188">
        <f t="shared" si="29"/>
        <v>676.12396440635325</v>
      </c>
      <c r="AF68" s="188">
        <f t="shared" si="30"/>
        <v>-676.12396440635325</v>
      </c>
      <c r="AG68" s="188">
        <f t="shared" si="31"/>
        <v>676.12396440635325</v>
      </c>
      <c r="AH68" s="188">
        <f t="shared" si="39"/>
        <v>676.12396440635325</v>
      </c>
      <c r="AI68" s="188">
        <f t="shared" si="40"/>
        <v>676.12396440635325</v>
      </c>
      <c r="AJ68" s="188">
        <f t="shared" si="41"/>
        <v>676.12396440635325</v>
      </c>
      <c r="AK68" s="188">
        <f t="shared" si="42"/>
        <v>676.12396440635325</v>
      </c>
      <c r="AL68" s="188">
        <f t="shared" si="32"/>
        <v>-676.12396440635325</v>
      </c>
    </row>
    <row r="69" spans="1:38" s="2" customFormat="1" ht="15.75" thickBot="1" x14ac:dyDescent="0.3">
      <c r="A69" s="1" t="s">
        <v>389</v>
      </c>
      <c r="B69" s="149" t="s">
        <v>712</v>
      </c>
      <c r="C69" s="192" t="s">
        <v>297</v>
      </c>
      <c r="D69"/>
      <c r="F69" s="201">
        <f>'0801'!H69</f>
        <v>-1</v>
      </c>
      <c r="G69" s="202">
        <v>-1.23902942695E-2</v>
      </c>
      <c r="H69" s="202">
        <v>-1</v>
      </c>
      <c r="I69" s="227">
        <v>-1</v>
      </c>
      <c r="J69" s="227">
        <v>1</v>
      </c>
      <c r="K69" s="227">
        <v>-1</v>
      </c>
      <c r="L69" s="202">
        <v>-1</v>
      </c>
      <c r="M69" s="228">
        <v>-17</v>
      </c>
      <c r="N69" s="288"/>
      <c r="O69">
        <f t="shared" si="33"/>
        <v>1</v>
      </c>
      <c r="P69">
        <f t="shared" si="34"/>
        <v>1</v>
      </c>
      <c r="Q69">
        <f t="shared" si="35"/>
        <v>1</v>
      </c>
      <c r="R69">
        <f t="shared" si="25"/>
        <v>1</v>
      </c>
      <c r="S69">
        <f t="shared" si="36"/>
        <v>1</v>
      </c>
      <c r="T69">
        <f t="shared" si="26"/>
        <v>-1</v>
      </c>
      <c r="U69">
        <f>VLOOKUP($A69,'FuturesInfo (3)'!$A$2:$V$80,22)</f>
        <v>5</v>
      </c>
      <c r="V69">
        <v>1</v>
      </c>
      <c r="W69" s="137">
        <v>95650</v>
      </c>
      <c r="X69" s="137">
        <v>95650</v>
      </c>
      <c r="Y69" s="188">
        <f t="shared" si="37"/>
        <v>1185.1316468776749</v>
      </c>
      <c r="Z69" s="188">
        <f>IF(IF(sym!$Q58=H69,1,0)=1,ABS(W69*G69),-ABS(W69*G69))</f>
        <v>-1185.1316468776749</v>
      </c>
      <c r="AA69" s="188">
        <f>IF(IF(sym!$P58=$H69,1,0)=1,ABS($W69*$G69),-ABS($W69*$G69))</f>
        <v>1185.1316468776749</v>
      </c>
      <c r="AB69" s="188">
        <f t="shared" si="27"/>
        <v>-1185.1316468776749</v>
      </c>
      <c r="AC69" s="188">
        <f t="shared" si="38"/>
        <v>-1185.1316468776749</v>
      </c>
      <c r="AD69" s="188">
        <f t="shared" si="28"/>
        <v>-1185.1316468776749</v>
      </c>
      <c r="AE69" s="188">
        <f t="shared" si="29"/>
        <v>-1185.1316468776749</v>
      </c>
      <c r="AF69" s="188">
        <f t="shared" si="30"/>
        <v>1185.1316468776749</v>
      </c>
      <c r="AG69" s="188">
        <f t="shared" si="31"/>
        <v>-1185.1316468776749</v>
      </c>
      <c r="AH69" s="188">
        <f t="shared" si="39"/>
        <v>-1185.1316468776749</v>
      </c>
      <c r="AI69" s="188">
        <f t="shared" si="40"/>
        <v>-1185.1316468776749</v>
      </c>
      <c r="AJ69" s="188">
        <f t="shared" si="41"/>
        <v>-1185.1316468776749</v>
      </c>
      <c r="AK69" s="188">
        <f t="shared" si="42"/>
        <v>-1185.1316468776749</v>
      </c>
      <c r="AL69" s="188">
        <f t="shared" si="32"/>
        <v>1185.1316468776749</v>
      </c>
    </row>
    <row r="70" spans="1:38" s="2" customFormat="1" ht="15.75" thickBot="1" x14ac:dyDescent="0.3">
      <c r="A70" s="1" t="s">
        <v>391</v>
      </c>
      <c r="B70" s="149" t="s">
        <v>490</v>
      </c>
      <c r="C70" s="192" t="s">
        <v>297</v>
      </c>
      <c r="D70"/>
      <c r="F70" s="201">
        <f>'0801'!H70</f>
        <v>1</v>
      </c>
      <c r="G70" s="202">
        <v>-1.4100022031299999E-2</v>
      </c>
      <c r="H70" s="202">
        <v>-1</v>
      </c>
      <c r="I70" s="227">
        <v>1</v>
      </c>
      <c r="J70" s="227">
        <v>-1</v>
      </c>
      <c r="K70" s="227">
        <v>1</v>
      </c>
      <c r="L70" s="202">
        <v>1</v>
      </c>
      <c r="M70" s="228">
        <v>-4</v>
      </c>
      <c r="N70" s="288"/>
      <c r="O70">
        <f t="shared" si="33"/>
        <v>-1</v>
      </c>
      <c r="P70">
        <f t="shared" si="34"/>
        <v>-1</v>
      </c>
      <c r="Q70">
        <f t="shared" si="35"/>
        <v>-1</v>
      </c>
      <c r="R70">
        <f t="shared" si="25"/>
        <v>-1</v>
      </c>
      <c r="S70">
        <f t="shared" si="36"/>
        <v>-1</v>
      </c>
      <c r="T70">
        <f t="shared" si="26"/>
        <v>1</v>
      </c>
      <c r="U70">
        <f>VLOOKUP($A70,'FuturesInfo (3)'!$A$2:$V$80,22)</f>
        <v>15</v>
      </c>
      <c r="V70">
        <v>1</v>
      </c>
      <c r="W70" s="137">
        <v>88661.129314943217</v>
      </c>
      <c r="X70" s="137">
        <v>88661.129314943217</v>
      </c>
      <c r="Y70" s="188">
        <f t="shared" si="37"/>
        <v>1250.1238766606375</v>
      </c>
      <c r="Z70" s="188">
        <f>IF(IF(sym!$Q59=H70,1,0)=1,ABS(W70*G70),-ABS(W70*G70))</f>
        <v>-1250.1238766606375</v>
      </c>
      <c r="AA70" s="188">
        <f>IF(IF(sym!$P59=$H70,1,0)=1,ABS($W70*$G70),-ABS($W70*$G70))</f>
        <v>1250.1238766606375</v>
      </c>
      <c r="AB70" s="188">
        <f t="shared" si="27"/>
        <v>1250.1238766606375</v>
      </c>
      <c r="AC70" s="188">
        <f t="shared" si="38"/>
        <v>1250.1238766606375</v>
      </c>
      <c r="AD70" s="188">
        <f t="shared" si="28"/>
        <v>1250.1238766606375</v>
      </c>
      <c r="AE70" s="188">
        <f t="shared" si="29"/>
        <v>1250.1238766606375</v>
      </c>
      <c r="AF70" s="188">
        <f t="shared" si="30"/>
        <v>-1250.1238766606375</v>
      </c>
      <c r="AG70" s="188">
        <f t="shared" si="31"/>
        <v>1250.1238766606375</v>
      </c>
      <c r="AH70" s="188">
        <f t="shared" si="39"/>
        <v>1250.1238766606375</v>
      </c>
      <c r="AI70" s="188">
        <f t="shared" si="40"/>
        <v>1250.1238766606375</v>
      </c>
      <c r="AJ70" s="188">
        <f t="shared" si="41"/>
        <v>1250.1238766606375</v>
      </c>
      <c r="AK70" s="188">
        <f t="shared" si="42"/>
        <v>1250.1238766606375</v>
      </c>
      <c r="AL70" s="188">
        <f t="shared" si="32"/>
        <v>-1250.1238766606375</v>
      </c>
    </row>
    <row r="71" spans="1:38" ht="15.75" thickBot="1" x14ac:dyDescent="0.3">
      <c r="A71" s="1" t="s">
        <v>29</v>
      </c>
      <c r="B71" s="149" t="s">
        <v>730</v>
      </c>
      <c r="C71" s="192" t="s">
        <v>297</v>
      </c>
      <c r="D71" s="2"/>
      <c r="F71" s="201">
        <f>'0801'!H71</f>
        <v>-1</v>
      </c>
      <c r="G71" s="202">
        <v>-8.8403536141399997E-3</v>
      </c>
      <c r="H71" s="202">
        <v>-1</v>
      </c>
      <c r="I71" s="227">
        <v>1</v>
      </c>
      <c r="J71" s="227">
        <v>-1</v>
      </c>
      <c r="K71" s="227">
        <v>1</v>
      </c>
      <c r="L71" s="202">
        <v>-1</v>
      </c>
      <c r="M71" s="228">
        <v>-1</v>
      </c>
      <c r="N71" s="288"/>
      <c r="O71">
        <f t="shared" si="33"/>
        <v>1</v>
      </c>
      <c r="P71">
        <f t="shared" si="34"/>
        <v>1</v>
      </c>
      <c r="Q71">
        <f t="shared" si="35"/>
        <v>1</v>
      </c>
      <c r="R71">
        <f t="shared" si="25"/>
        <v>-1</v>
      </c>
      <c r="S71">
        <f t="shared" si="36"/>
        <v>1</v>
      </c>
      <c r="T71">
        <f t="shared" si="26"/>
        <v>-1</v>
      </c>
      <c r="U71">
        <f>VLOOKUP($A71,'FuturesInfo (3)'!$A$2:$V$80,22)</f>
        <v>2</v>
      </c>
      <c r="V71">
        <v>1</v>
      </c>
      <c r="W71" s="137">
        <v>95300</v>
      </c>
      <c r="X71" s="137">
        <v>95300</v>
      </c>
      <c r="Y71" s="188">
        <f t="shared" si="37"/>
        <v>842.48569942754193</v>
      </c>
      <c r="Z71" s="188">
        <f>IF(IF(sym!$Q60=H71,1,0)=1,ABS(W71*G71),-ABS(W71*G71))</f>
        <v>-842.48569942754193</v>
      </c>
      <c r="AA71" s="188">
        <f>IF(IF(sym!$P60=$H71,1,0)=1,ABS($W71*$G71),-ABS($W71*$G71))</f>
        <v>842.48569942754193</v>
      </c>
      <c r="AB71" s="188">
        <f t="shared" si="27"/>
        <v>-842.48569942754193</v>
      </c>
      <c r="AC71" s="188">
        <f t="shared" si="38"/>
        <v>842.48569942754193</v>
      </c>
      <c r="AD71" s="188">
        <f t="shared" si="28"/>
        <v>842.48569942754193</v>
      </c>
      <c r="AE71" s="188">
        <f t="shared" si="29"/>
        <v>842.48569942754193</v>
      </c>
      <c r="AF71" s="188">
        <f t="shared" si="30"/>
        <v>842.48569942754193</v>
      </c>
      <c r="AG71" s="188">
        <f t="shared" si="31"/>
        <v>-842.48569942754193</v>
      </c>
      <c r="AH71" s="188">
        <f t="shared" si="39"/>
        <v>-842.48569942754193</v>
      </c>
      <c r="AI71" s="188">
        <f t="shared" si="40"/>
        <v>-842.48569942754193</v>
      </c>
      <c r="AJ71" s="188">
        <f t="shared" si="41"/>
        <v>842.48569942754193</v>
      </c>
      <c r="AK71" s="188">
        <f t="shared" si="42"/>
        <v>-842.48569942754193</v>
      </c>
      <c r="AL71" s="188">
        <f t="shared" si="32"/>
        <v>842.48569942754193</v>
      </c>
    </row>
    <row r="72" spans="1:38" ht="15.75" thickBot="1" x14ac:dyDescent="0.3">
      <c r="A72" s="1" t="s">
        <v>394</v>
      </c>
      <c r="B72" s="149" t="s">
        <v>742</v>
      </c>
      <c r="C72" s="192" t="s">
        <v>304</v>
      </c>
      <c r="F72" s="201">
        <f>'0801'!H72</f>
        <v>-1</v>
      </c>
      <c r="G72" s="202">
        <v>1.27591706539E-2</v>
      </c>
      <c r="H72" s="202">
        <v>1</v>
      </c>
      <c r="I72" s="227">
        <v>-1</v>
      </c>
      <c r="J72" s="227">
        <v>-1</v>
      </c>
      <c r="K72" s="227">
        <v>-1</v>
      </c>
      <c r="L72" s="202">
        <v>-1</v>
      </c>
      <c r="M72" s="228">
        <v>7</v>
      </c>
      <c r="N72" s="288"/>
      <c r="O72">
        <f t="shared" si="33"/>
        <v>-1</v>
      </c>
      <c r="P72">
        <f t="shared" si="34"/>
        <v>1</v>
      </c>
      <c r="Q72">
        <f t="shared" si="35"/>
        <v>-1</v>
      </c>
      <c r="R72">
        <f t="shared" si="25"/>
        <v>1</v>
      </c>
      <c r="S72">
        <f t="shared" si="36"/>
        <v>1</v>
      </c>
      <c r="T72">
        <f t="shared" si="26"/>
        <v>1</v>
      </c>
      <c r="U72">
        <f>VLOOKUP($A72,'FuturesInfo (3)'!$A$2:$V$80,22)</f>
        <v>4</v>
      </c>
      <c r="V72">
        <v>1</v>
      </c>
      <c r="W72" s="137">
        <v>64008</v>
      </c>
      <c r="X72" s="137">
        <v>64008</v>
      </c>
      <c r="Y72" s="188">
        <f t="shared" si="37"/>
        <v>816.68899521483127</v>
      </c>
      <c r="Z72" s="188">
        <f>IF(IF(sym!$Q61=H72,1,0)=1,ABS(W72*G72),-ABS(W72*G72))</f>
        <v>816.68899521483127</v>
      </c>
      <c r="AA72" s="188">
        <f>IF(IF(sym!$P61=$H72,1,0)=1,ABS($W72*$G72),-ABS($W72*$G72))</f>
        <v>-816.68899521483127</v>
      </c>
      <c r="AB72" s="188">
        <f t="shared" si="27"/>
        <v>816.68899521483127</v>
      </c>
      <c r="AC72" s="188">
        <f t="shared" si="38"/>
        <v>-816.68899521483127</v>
      </c>
      <c r="AD72" s="188">
        <f t="shared" si="28"/>
        <v>816.68899521483127</v>
      </c>
      <c r="AE72" s="188">
        <f t="shared" si="29"/>
        <v>816.68899521483127</v>
      </c>
      <c r="AF72" s="188">
        <f t="shared" si="30"/>
        <v>-816.68899521483127</v>
      </c>
      <c r="AG72" s="188">
        <f t="shared" si="31"/>
        <v>-816.68899521483127</v>
      </c>
      <c r="AH72" s="188">
        <f t="shared" si="39"/>
        <v>816.68899521483127</v>
      </c>
      <c r="AI72" s="188">
        <f t="shared" si="40"/>
        <v>-816.68899521483127</v>
      </c>
      <c r="AJ72" s="188">
        <f t="shared" si="41"/>
        <v>816.68899521483127</v>
      </c>
      <c r="AK72" s="188">
        <f t="shared" si="42"/>
        <v>816.68899521483127</v>
      </c>
      <c r="AL72" s="188">
        <f t="shared" si="32"/>
        <v>816.68899521483127</v>
      </c>
    </row>
    <row r="73" spans="1:38" ht="15.75" thickBot="1" x14ac:dyDescent="0.3">
      <c r="A73" s="1" t="s">
        <v>396</v>
      </c>
      <c r="B73" s="149" t="s">
        <v>744</v>
      </c>
      <c r="C73" s="192" t="s">
        <v>1121</v>
      </c>
      <c r="F73" s="201">
        <f>'0801'!H73</f>
        <v>1</v>
      </c>
      <c r="G73" s="202">
        <v>3.5707392395299999E-3</v>
      </c>
      <c r="H73" s="202">
        <v>1</v>
      </c>
      <c r="I73" s="227">
        <v>1</v>
      </c>
      <c r="J73" s="227">
        <v>-1</v>
      </c>
      <c r="K73" s="227">
        <v>1</v>
      </c>
      <c r="L73" s="202">
        <v>1</v>
      </c>
      <c r="M73" s="228">
        <v>4</v>
      </c>
      <c r="N73" s="288"/>
      <c r="O73">
        <f t="shared" si="33"/>
        <v>1</v>
      </c>
      <c r="P73">
        <f t="shared" si="34"/>
        <v>-1</v>
      </c>
      <c r="Q73">
        <f t="shared" si="35"/>
        <v>-1</v>
      </c>
      <c r="R73">
        <f t="shared" si="25"/>
        <v>-1</v>
      </c>
      <c r="S73">
        <f t="shared" si="36"/>
        <v>-1</v>
      </c>
      <c r="T73">
        <f t="shared" si="26"/>
        <v>-1</v>
      </c>
      <c r="U73">
        <f>VLOOKUP($A73,'FuturesInfo (3)'!$A$2:$V$80,22)</f>
        <v>3</v>
      </c>
      <c r="V73">
        <v>1</v>
      </c>
      <c r="W73" s="137">
        <v>389962.5</v>
      </c>
      <c r="X73" s="137">
        <v>389962.5</v>
      </c>
      <c r="Y73" s="188">
        <f t="shared" si="37"/>
        <v>1392.4544006952176</v>
      </c>
      <c r="Z73" s="188">
        <f>IF(IF(sym!$Q62=H73,1,0)=1,ABS(W73*G73),-ABS(W73*G73))</f>
        <v>1392.4544006952176</v>
      </c>
      <c r="AA73" s="188">
        <f>IF(IF(sym!$P62=$H73,1,0)=1,ABS($W73*$G73),-ABS($W73*$G73))</f>
        <v>-1392.4544006952176</v>
      </c>
      <c r="AB73" s="188">
        <f t="shared" si="27"/>
        <v>-1392.4544006952176</v>
      </c>
      <c r="AC73" s="188">
        <f t="shared" si="38"/>
        <v>-1392.4544006952176</v>
      </c>
      <c r="AD73" s="188">
        <f t="shared" si="28"/>
        <v>-1392.4544006952176</v>
      </c>
      <c r="AE73" s="188">
        <f t="shared" si="29"/>
        <v>-1392.4544006952176</v>
      </c>
      <c r="AF73" s="188">
        <f t="shared" si="30"/>
        <v>1392.4544006952176</v>
      </c>
      <c r="AG73" s="188">
        <f t="shared" si="31"/>
        <v>1392.4544006952176</v>
      </c>
      <c r="AH73" s="188">
        <f t="shared" si="39"/>
        <v>-1392.4544006952176</v>
      </c>
      <c r="AI73" s="188">
        <f t="shared" si="40"/>
        <v>-1392.4544006952176</v>
      </c>
      <c r="AJ73" s="188">
        <f t="shared" si="41"/>
        <v>-1392.4544006952176</v>
      </c>
      <c r="AK73" s="188">
        <f t="shared" si="42"/>
        <v>-1392.4544006952176</v>
      </c>
      <c r="AL73" s="188">
        <f t="shared" si="32"/>
        <v>-1392.4544006952176</v>
      </c>
    </row>
    <row r="74" spans="1:38" ht="15.75" thickBot="1" x14ac:dyDescent="0.3">
      <c r="A74" s="1" t="s">
        <v>398</v>
      </c>
      <c r="B74" s="149" t="s">
        <v>722</v>
      </c>
      <c r="C74" s="192" t="s">
        <v>347</v>
      </c>
      <c r="F74" s="201">
        <f>'0801'!H74</f>
        <v>1</v>
      </c>
      <c r="G74" s="202">
        <v>9.8048780487800004E-3</v>
      </c>
      <c r="H74" s="202">
        <v>1</v>
      </c>
      <c r="I74" s="227">
        <v>1</v>
      </c>
      <c r="J74" s="227">
        <v>-1</v>
      </c>
      <c r="K74" s="227">
        <v>1</v>
      </c>
      <c r="L74" s="202">
        <v>-1</v>
      </c>
      <c r="M74" s="228">
        <v>-8</v>
      </c>
      <c r="N74" s="288"/>
      <c r="O74">
        <f t="shared" si="33"/>
        <v>1</v>
      </c>
      <c r="P74">
        <f t="shared" si="34"/>
        <v>-1</v>
      </c>
      <c r="Q74">
        <f t="shared" si="35"/>
        <v>-1</v>
      </c>
      <c r="R74">
        <f t="shared" si="25"/>
        <v>-1</v>
      </c>
      <c r="S74">
        <f t="shared" si="36"/>
        <v>-1</v>
      </c>
      <c r="T74">
        <f t="shared" si="26"/>
        <v>-1</v>
      </c>
      <c r="U74">
        <f>VLOOKUP($A74,'FuturesInfo (3)'!$A$2:$V$80,22)</f>
        <v>1</v>
      </c>
      <c r="V74">
        <v>1</v>
      </c>
      <c r="W74" s="137">
        <v>103505</v>
      </c>
      <c r="X74" s="137">
        <v>103505</v>
      </c>
      <c r="Y74" s="188">
        <f t="shared" si="37"/>
        <v>1014.8539024389739</v>
      </c>
      <c r="Z74" s="188">
        <f>IF(IF(sym!$Q63=H74,1,0)=1,ABS(W74*G74),-ABS(W74*G74))</f>
        <v>-1014.8539024389739</v>
      </c>
      <c r="AA74" s="188">
        <f>IF(IF(sym!$P63=$H74,1,0)=1,ABS($W74*$G74),-ABS($W74*$G74))</f>
        <v>1014.8539024389739</v>
      </c>
      <c r="AB74" s="188">
        <f t="shared" si="27"/>
        <v>-1014.8539024389739</v>
      </c>
      <c r="AC74" s="188">
        <f t="shared" si="38"/>
        <v>-1014.8539024389739</v>
      </c>
      <c r="AD74" s="188">
        <f t="shared" si="28"/>
        <v>-1014.8539024389739</v>
      </c>
      <c r="AE74" s="188">
        <f t="shared" si="29"/>
        <v>-1014.8539024389739</v>
      </c>
      <c r="AF74" s="188">
        <f t="shared" si="30"/>
        <v>-1014.8539024389739</v>
      </c>
      <c r="AG74" s="188">
        <f t="shared" si="31"/>
        <v>1014.8539024389739</v>
      </c>
      <c r="AH74" s="188">
        <f t="shared" si="39"/>
        <v>-1014.8539024389739</v>
      </c>
      <c r="AI74" s="188">
        <f t="shared" si="40"/>
        <v>-1014.8539024389739</v>
      </c>
      <c r="AJ74" s="188">
        <f t="shared" si="41"/>
        <v>-1014.8539024389739</v>
      </c>
      <c r="AK74" s="188">
        <f t="shared" si="42"/>
        <v>-1014.8539024389739</v>
      </c>
      <c r="AL74" s="188">
        <f t="shared" si="32"/>
        <v>-1014.8539024389739</v>
      </c>
    </row>
    <row r="75" spans="1:38" ht="15.75" thickBot="1" x14ac:dyDescent="0.3">
      <c r="A75" s="1" t="s">
        <v>400</v>
      </c>
      <c r="B75" s="149" t="s">
        <v>732</v>
      </c>
      <c r="C75" s="192" t="s">
        <v>294</v>
      </c>
      <c r="F75" s="201">
        <f>'0801'!H75</f>
        <v>1</v>
      </c>
      <c r="G75" s="291">
        <v>-3.2228360957599999E-3</v>
      </c>
      <c r="H75" s="202">
        <v>-1</v>
      </c>
      <c r="I75" s="227">
        <v>1</v>
      </c>
      <c r="J75" s="227">
        <v>-1</v>
      </c>
      <c r="K75" s="227">
        <v>1</v>
      </c>
      <c r="L75" s="202">
        <v>-1</v>
      </c>
      <c r="M75" s="228">
        <v>-7</v>
      </c>
      <c r="N75" s="288"/>
      <c r="O75">
        <f t="shared" si="33"/>
        <v>1</v>
      </c>
      <c r="P75">
        <f t="shared" si="34"/>
        <v>-1</v>
      </c>
      <c r="Q75">
        <f t="shared" si="35"/>
        <v>-1</v>
      </c>
      <c r="R75">
        <f t="shared" si="25"/>
        <v>-1</v>
      </c>
      <c r="S75">
        <f t="shared" si="36"/>
        <v>-1</v>
      </c>
      <c r="T75">
        <f t="shared" si="26"/>
        <v>-1</v>
      </c>
      <c r="U75">
        <f>VLOOKUP($A75,'FuturesInfo (3)'!$A$2:$V$80,22)</f>
        <v>12</v>
      </c>
      <c r="V75">
        <v>1</v>
      </c>
      <c r="W75" s="137">
        <v>207840</v>
      </c>
      <c r="X75" s="137">
        <v>207840</v>
      </c>
      <c r="Y75" s="188">
        <f t="shared" si="37"/>
        <v>669.83425414275837</v>
      </c>
      <c r="Z75" s="188">
        <f>IF(IF(sym!$Q64=H75,1,0)=1,ABS(W75*G75),-ABS(W75*G75))</f>
        <v>-669.83425414275837</v>
      </c>
      <c r="AA75" s="188">
        <f>IF(IF(sym!$P64=$H75,1,0)=1,ABS($W75*$G75),-ABS($W75*$G75))</f>
        <v>669.83425414275837</v>
      </c>
      <c r="AB75" s="188">
        <f t="shared" si="27"/>
        <v>669.83425414275837</v>
      </c>
      <c r="AC75" s="188">
        <f t="shared" si="38"/>
        <v>669.83425414275837</v>
      </c>
      <c r="AD75" s="188">
        <f t="shared" si="28"/>
        <v>669.83425414275837</v>
      </c>
      <c r="AE75" s="188">
        <f t="shared" si="29"/>
        <v>669.83425414275837</v>
      </c>
      <c r="AF75" s="188">
        <f t="shared" si="30"/>
        <v>669.83425414275837</v>
      </c>
      <c r="AG75" s="188">
        <f t="shared" si="31"/>
        <v>-669.83425414275837</v>
      </c>
      <c r="AH75" s="188">
        <f t="shared" si="39"/>
        <v>669.83425414275837</v>
      </c>
      <c r="AI75" s="188">
        <f t="shared" si="40"/>
        <v>669.83425414275837</v>
      </c>
      <c r="AJ75" s="188">
        <f t="shared" si="41"/>
        <v>669.83425414275837</v>
      </c>
      <c r="AK75" s="188">
        <f t="shared" si="42"/>
        <v>669.83425414275837</v>
      </c>
      <c r="AL75" s="188">
        <f t="shared" si="32"/>
        <v>669.83425414275837</v>
      </c>
    </row>
    <row r="76" spans="1:38" ht="15.75" thickBot="1" x14ac:dyDescent="0.3">
      <c r="A76" s="1" t="s">
        <v>992</v>
      </c>
      <c r="B76" s="149" t="s">
        <v>443</v>
      </c>
      <c r="C76" s="192" t="s">
        <v>1122</v>
      </c>
      <c r="F76" s="201">
        <f>'0801'!H76</f>
        <v>-1</v>
      </c>
      <c r="G76" s="202">
        <v>-4.2678923177899997E-3</v>
      </c>
      <c r="H76" s="202">
        <v>-1</v>
      </c>
      <c r="I76" s="227">
        <v>-1</v>
      </c>
      <c r="J76" s="227">
        <v>-1</v>
      </c>
      <c r="K76" s="227">
        <v>1</v>
      </c>
      <c r="L76" s="202">
        <v>1</v>
      </c>
      <c r="M76" s="228">
        <v>-3</v>
      </c>
      <c r="N76" s="288"/>
      <c r="O76">
        <f t="shared" si="33"/>
        <v>-1</v>
      </c>
      <c r="P76">
        <f t="shared" si="34"/>
        <v>-1</v>
      </c>
      <c r="Q76">
        <f t="shared" si="35"/>
        <v>-1</v>
      </c>
      <c r="R76">
        <f t="shared" si="25"/>
        <v>1</v>
      </c>
      <c r="S76">
        <f t="shared" si="36"/>
        <v>-1</v>
      </c>
      <c r="T76">
        <f t="shared" si="26"/>
        <v>-1</v>
      </c>
      <c r="U76">
        <f>VLOOKUP($A76,'FuturesInfo (3)'!$A$2:$V$80,22)</f>
        <v>5</v>
      </c>
      <c r="V76">
        <v>1</v>
      </c>
      <c r="W76" s="137">
        <v>740406.21033102251</v>
      </c>
      <c r="X76" s="137">
        <v>740406.21033102251</v>
      </c>
      <c r="Y76" s="188">
        <f t="shared" si="37"/>
        <v>3159.9739771157779</v>
      </c>
      <c r="Z76" s="188">
        <f>IF(IF(sym!$Q65=H76,1,0)=1,ABS(W76*G76),-ABS(W76*G76))</f>
        <v>3159.9739771157779</v>
      </c>
      <c r="AA76" s="188">
        <f>IF(IF(sym!$P65=$H76,1,0)=1,ABS($W76*$G76),-ABS($W76*$G76))</f>
        <v>-3159.9739771157779</v>
      </c>
      <c r="AB76" s="188">
        <f t="shared" si="27"/>
        <v>-3159.9739771157779</v>
      </c>
      <c r="AC76" s="188">
        <f t="shared" si="38"/>
        <v>3159.9739771157779</v>
      </c>
      <c r="AD76" s="188">
        <f t="shared" si="28"/>
        <v>-3159.9739771157779</v>
      </c>
      <c r="AE76" s="188">
        <f t="shared" si="29"/>
        <v>3159.9739771157779</v>
      </c>
      <c r="AF76" s="188">
        <f t="shared" si="30"/>
        <v>-3159.9739771157779</v>
      </c>
      <c r="AG76" s="188">
        <f t="shared" si="31"/>
        <v>3159.9739771157779</v>
      </c>
      <c r="AH76" s="188">
        <f t="shared" si="39"/>
        <v>3159.9739771157779</v>
      </c>
      <c r="AI76" s="188">
        <f t="shared" si="40"/>
        <v>3159.9739771157779</v>
      </c>
      <c r="AJ76" s="188">
        <f t="shared" si="41"/>
        <v>-3159.9739771157779</v>
      </c>
      <c r="AK76" s="188">
        <f t="shared" si="42"/>
        <v>3159.9739771157779</v>
      </c>
      <c r="AL76" s="188">
        <f t="shared" si="32"/>
        <v>3159.9739771157779</v>
      </c>
    </row>
    <row r="77" spans="1:38" ht="15.75" thickBot="1" x14ac:dyDescent="0.3">
      <c r="A77" s="1" t="s">
        <v>401</v>
      </c>
      <c r="B77" s="149" t="s">
        <v>726</v>
      </c>
      <c r="C77" s="192" t="s">
        <v>297</v>
      </c>
      <c r="F77" s="201">
        <f>'0801'!H77</f>
        <v>-1</v>
      </c>
      <c r="G77" s="202">
        <v>-1.4776839565700001E-2</v>
      </c>
      <c r="H77" s="202">
        <v>-1</v>
      </c>
      <c r="I77" s="227">
        <v>1</v>
      </c>
      <c r="J77" s="227">
        <v>1</v>
      </c>
      <c r="K77" s="227">
        <v>1</v>
      </c>
      <c r="L77" s="202">
        <v>-1</v>
      </c>
      <c r="M77" s="228">
        <v>1</v>
      </c>
      <c r="N77" s="288"/>
      <c r="O77">
        <f t="shared" si="33"/>
        <v>-1</v>
      </c>
      <c r="P77">
        <f t="shared" si="34"/>
        <v>-1</v>
      </c>
      <c r="Q77">
        <f t="shared" si="35"/>
        <v>1</v>
      </c>
      <c r="R77">
        <f t="shared" si="25"/>
        <v>-1</v>
      </c>
      <c r="S77">
        <f t="shared" si="36"/>
        <v>-1</v>
      </c>
      <c r="T77">
        <f t="shared" si="26"/>
        <v>-1</v>
      </c>
      <c r="U77">
        <f>VLOOKUP($A77,'FuturesInfo (3)'!$A$2:$V$80,22)</f>
        <v>2</v>
      </c>
      <c r="V77">
        <v>1</v>
      </c>
      <c r="W77" s="137">
        <v>65340</v>
      </c>
      <c r="X77" s="137">
        <v>65340</v>
      </c>
      <c r="Y77" s="188">
        <f t="shared" si="37"/>
        <v>965.518697222838</v>
      </c>
      <c r="Z77" s="188">
        <f>IF(IF(sym!$Q66=H77,1,0)=1,ABS(W77*G77),-ABS(W77*G77))</f>
        <v>-965.518697222838</v>
      </c>
      <c r="AA77" s="188">
        <f>IF(IF(sym!$P66=$H77,1,0)=1,ABS($W77*$G77),-ABS($W77*$G77))</f>
        <v>965.518697222838</v>
      </c>
      <c r="AB77" s="188">
        <f t="shared" si="27"/>
        <v>-965.518697222838</v>
      </c>
      <c r="AC77" s="188">
        <f t="shared" si="38"/>
        <v>-965.518697222838</v>
      </c>
      <c r="AD77" s="188">
        <f t="shared" si="28"/>
        <v>965.518697222838</v>
      </c>
      <c r="AE77" s="188">
        <f t="shared" si="29"/>
        <v>965.518697222838</v>
      </c>
      <c r="AF77" s="188">
        <f t="shared" si="30"/>
        <v>965.518697222838</v>
      </c>
      <c r="AG77" s="188">
        <f t="shared" si="31"/>
        <v>965.518697222838</v>
      </c>
      <c r="AH77" s="188">
        <f t="shared" si="39"/>
        <v>965.518697222838</v>
      </c>
      <c r="AI77" s="188">
        <f t="shared" si="40"/>
        <v>-965.518697222838</v>
      </c>
      <c r="AJ77" s="188">
        <f t="shared" si="41"/>
        <v>965.518697222838</v>
      </c>
      <c r="AK77" s="188">
        <f t="shared" si="42"/>
        <v>965.518697222838</v>
      </c>
      <c r="AL77" s="188">
        <f t="shared" si="32"/>
        <v>965.518697222838</v>
      </c>
    </row>
    <row r="78" spans="1:38" ht="15.75" thickBot="1" x14ac:dyDescent="0.3">
      <c r="A78" s="1" t="s">
        <v>868</v>
      </c>
      <c r="B78" s="149" t="s">
        <v>746</v>
      </c>
      <c r="C78" s="192" t="s">
        <v>294</v>
      </c>
      <c r="F78" s="201">
        <f>'0801'!H78</f>
        <v>1</v>
      </c>
      <c r="G78" s="202">
        <v>-1.6230173367799999E-2</v>
      </c>
      <c r="H78" s="202">
        <v>-1</v>
      </c>
      <c r="I78" s="227">
        <v>1</v>
      </c>
      <c r="J78" s="227">
        <v>1</v>
      </c>
      <c r="K78" s="227">
        <v>1</v>
      </c>
      <c r="L78" s="202">
        <v>1</v>
      </c>
      <c r="M78" s="228">
        <v>-20</v>
      </c>
      <c r="N78" s="288"/>
      <c r="O78">
        <f t="shared" ref="O78:O92" si="43">IF(M78&lt;0,L78*-1,L78)</f>
        <v>-1</v>
      </c>
      <c r="P78">
        <f t="shared" ref="P78:P92" si="44">IF(-F78+-K78+O78&gt;0,1,-1)</f>
        <v>-1</v>
      </c>
      <c r="Q78">
        <f t="shared" ref="Q78:Q92" si="45">IF(J78+O78+-1*F78&gt;0,1,-1)</f>
        <v>-1</v>
      </c>
      <c r="R78">
        <f t="shared" si="25"/>
        <v>-1</v>
      </c>
      <c r="S78">
        <f t="shared" ref="S78:S92" si="46">IF(P78+R78+Q78&lt;0,-1,1)</f>
        <v>-1</v>
      </c>
      <c r="T78">
        <f t="shared" si="26"/>
        <v>1</v>
      </c>
      <c r="U78">
        <f>VLOOKUP($A78,'FuturesInfo (3)'!$A$2:$V$80,22)</f>
        <v>3</v>
      </c>
      <c r="V78">
        <v>1</v>
      </c>
      <c r="W78" s="137">
        <v>247862.4535315985</v>
      </c>
      <c r="X78" s="137">
        <v>247862.4535315985</v>
      </c>
      <c r="Y78" s="188">
        <f t="shared" ref="Y78:Y92" si="47">ABS(W78*G78)</f>
        <v>4022.8505921861147</v>
      </c>
      <c r="Z78" s="188">
        <f>IF(IF(sym!$Q67=H78,1,0)=1,ABS(W78*G78),-ABS(W78*G78))</f>
        <v>-4022.8505921861147</v>
      </c>
      <c r="AA78" s="188">
        <f>IF(IF(sym!$P67=$H78,1,0)=1,ABS($W78*$G78),-ABS($W78*$G78))</f>
        <v>4022.8505921861147</v>
      </c>
      <c r="AB78" s="188">
        <f t="shared" si="27"/>
        <v>4022.8505921861147</v>
      </c>
      <c r="AC78" s="188">
        <f t="shared" ref="AC78:AC92" si="48">IF(IF(J78=H78,1,0)=1,ABS(W78*G78),-ABS(W78*G78))</f>
        <v>-4022.8505921861147</v>
      </c>
      <c r="AD78" s="188">
        <f t="shared" si="28"/>
        <v>4022.8505921861147</v>
      </c>
      <c r="AE78" s="188">
        <f t="shared" si="29"/>
        <v>4022.8505921861147</v>
      </c>
      <c r="AF78" s="188">
        <f t="shared" si="30"/>
        <v>-4022.8505921861147</v>
      </c>
      <c r="AG78" s="188">
        <f t="shared" si="31"/>
        <v>4022.8505921861147</v>
      </c>
      <c r="AH78" s="188">
        <f t="shared" ref="AH78:AH92" si="49">IF(IF(P78=H78,1,0)=1,ABS(W78*G78),-ABS(W78*G78))</f>
        <v>4022.8505921861147</v>
      </c>
      <c r="AI78" s="188">
        <f t="shared" ref="AI78:AI92" si="50">IF(IF(H78=Q78,1,0)=1,ABS(W78*G78),-ABS(W78*G78))</f>
        <v>4022.8505921861147</v>
      </c>
      <c r="AJ78" s="188">
        <f t="shared" ref="AJ78:AJ92" si="51">IF(IF(R78=H78,1,0)=1,ABS(W78*G78),-ABS(W78*G78))</f>
        <v>4022.8505921861147</v>
      </c>
      <c r="AK78" s="188">
        <f t="shared" ref="AK78:AK92" si="52">IF(IF(S78=H78,1,0)=1,ABS(W78*G78),-ABS(W78*G78))</f>
        <v>4022.8505921861147</v>
      </c>
      <c r="AL78" s="188">
        <f t="shared" si="32"/>
        <v>-4022.8505921861147</v>
      </c>
    </row>
    <row r="79" spans="1:38" ht="15.75" thickBot="1" x14ac:dyDescent="0.3">
      <c r="A79" s="1" t="s">
        <v>403</v>
      </c>
      <c r="B79" s="149" t="s">
        <v>681</v>
      </c>
      <c r="C79" s="192" t="s">
        <v>294</v>
      </c>
      <c r="F79" s="201">
        <f>'0801'!H79</f>
        <v>1</v>
      </c>
      <c r="G79" s="202">
        <v>-1.5180265654599999E-2</v>
      </c>
      <c r="H79" s="202">
        <v>-1</v>
      </c>
      <c r="I79" s="227">
        <v>1</v>
      </c>
      <c r="J79" s="227">
        <v>-1</v>
      </c>
      <c r="K79" s="227">
        <v>1</v>
      </c>
      <c r="L79" s="202">
        <v>-1</v>
      </c>
      <c r="M79" s="228">
        <v>-12</v>
      </c>
      <c r="N79" s="288"/>
      <c r="O79">
        <f t="shared" si="43"/>
        <v>1</v>
      </c>
      <c r="P79">
        <f t="shared" si="44"/>
        <v>-1</v>
      </c>
      <c r="Q79">
        <f t="shared" si="45"/>
        <v>-1</v>
      </c>
      <c r="R79">
        <f t="shared" ref="R79:R92" si="53">IF(-I79+L79+-1*F79&gt;0,1,-1)</f>
        <v>-1</v>
      </c>
      <c r="S79">
        <f t="shared" si="46"/>
        <v>-1</v>
      </c>
      <c r="T79">
        <f t="shared" ref="T79:T92" si="54">IF(F79-K79-O79&lt;0,-1,1)</f>
        <v>-1</v>
      </c>
      <c r="U79">
        <f>VLOOKUP($A79,'FuturesInfo (3)'!$A$2:$V$80,22)</f>
        <v>4</v>
      </c>
      <c r="V79">
        <v>1</v>
      </c>
      <c r="W79" s="137">
        <v>185910.44776119399</v>
      </c>
      <c r="X79" s="137">
        <v>185910.44776119399</v>
      </c>
      <c r="Y79" s="188">
        <f t="shared" si="47"/>
        <v>2822.1699849805605</v>
      </c>
      <c r="Z79" s="188">
        <f>IF(IF(sym!$Q68=H79,1,0)=1,ABS(W79*G79),-ABS(W79*G79))</f>
        <v>-2822.1699849805605</v>
      </c>
      <c r="AA79" s="188">
        <f>IF(IF(sym!$P68=$H79,1,0)=1,ABS($W79*$G79),-ABS($W79*$G79))</f>
        <v>2822.1699849805605</v>
      </c>
      <c r="AB79" s="188">
        <f t="shared" ref="AB79:AB92" si="55">IF(IF(-F79=H79,1,0)=1,ABS(W79*G79),-ABS(W79*G79))</f>
        <v>2822.1699849805605</v>
      </c>
      <c r="AC79" s="188">
        <f t="shared" si="48"/>
        <v>2822.1699849805605</v>
      </c>
      <c r="AD79" s="188">
        <f t="shared" ref="AD79:AD92" si="56">IF(IF(-I79=H79,1,0)=1,ABS(W79*G79),-ABS(W79*G79))</f>
        <v>2822.1699849805605</v>
      </c>
      <c r="AE79" s="188">
        <f t="shared" ref="AE79:AE92" si="57">IF(IF(-K79=H79,1,0)=1,ABS(W79*G79),-ABS(W79*G79))</f>
        <v>2822.1699849805605</v>
      </c>
      <c r="AF79" s="188">
        <f t="shared" ref="AF79:AF92" si="58">IF(IF(L79=H79,1,0)=1,ABS(W79*G79),-ABS(W79*G79))</f>
        <v>2822.1699849805605</v>
      </c>
      <c r="AG79" s="188">
        <f t="shared" ref="AG79:AG92" si="59">IF(IF(O79=H79,1,0)=1,ABS(W79*G79),-ABS(W79*G79))</f>
        <v>-2822.1699849805605</v>
      </c>
      <c r="AH79" s="188">
        <f t="shared" si="49"/>
        <v>2822.1699849805605</v>
      </c>
      <c r="AI79" s="188">
        <f t="shared" si="50"/>
        <v>2822.1699849805605</v>
      </c>
      <c r="AJ79" s="188">
        <f t="shared" si="51"/>
        <v>2822.1699849805605</v>
      </c>
      <c r="AK79" s="188">
        <f t="shared" si="52"/>
        <v>2822.1699849805605</v>
      </c>
      <c r="AL79" s="188">
        <f t="shared" ref="AL79:AL92" si="60">IF(IF(T79=$H79,1,0)=1,ABS($W79*$G79),-ABS($W79*$G79))</f>
        <v>2822.1699849805605</v>
      </c>
    </row>
    <row r="80" spans="1:38" ht="15.75" thickBot="1" x14ac:dyDescent="0.3">
      <c r="A80" s="1" t="s">
        <v>405</v>
      </c>
      <c r="B80" s="149" t="s">
        <v>686</v>
      </c>
      <c r="C80" s="192" t="s">
        <v>294</v>
      </c>
      <c r="F80" s="201">
        <f>'0801'!H80</f>
        <v>1</v>
      </c>
      <c r="G80" s="202">
        <v>-3.2505910165499998E-3</v>
      </c>
      <c r="H80" s="202">
        <v>-1</v>
      </c>
      <c r="I80" s="227">
        <v>-1</v>
      </c>
      <c r="J80" s="227">
        <v>-1</v>
      </c>
      <c r="K80" s="227">
        <v>1</v>
      </c>
      <c r="L80" s="202">
        <v>-1</v>
      </c>
      <c r="M80" s="228">
        <v>1</v>
      </c>
      <c r="N80" s="288"/>
      <c r="O80">
        <f t="shared" si="43"/>
        <v>-1</v>
      </c>
      <c r="P80">
        <f t="shared" si="44"/>
        <v>-1</v>
      </c>
      <c r="Q80">
        <f t="shared" si="45"/>
        <v>-1</v>
      </c>
      <c r="R80">
        <f t="shared" si="53"/>
        <v>-1</v>
      </c>
      <c r="S80">
        <f t="shared" si="46"/>
        <v>-1</v>
      </c>
      <c r="T80">
        <f t="shared" si="54"/>
        <v>1</v>
      </c>
      <c r="U80">
        <f>VLOOKUP($A80,'FuturesInfo (3)'!$A$2:$V$80,22)</f>
        <v>5</v>
      </c>
      <c r="V80">
        <v>1</v>
      </c>
      <c r="W80" s="137">
        <v>168650</v>
      </c>
      <c r="X80" s="137">
        <v>168650</v>
      </c>
      <c r="Y80" s="188">
        <f t="shared" si="47"/>
        <v>548.21217494115751</v>
      </c>
      <c r="Z80" s="188">
        <f>IF(IF(sym!$Q69=H80,1,0)=1,ABS(W80*G80),-ABS(W80*G80))</f>
        <v>-548.21217494115751</v>
      </c>
      <c r="AA80" s="188">
        <f>IF(IF(sym!$P69=$H80,1,0)=1,ABS($W80*$G80),-ABS($W80*$G80))</f>
        <v>548.21217494115751</v>
      </c>
      <c r="AB80" s="188">
        <f t="shared" si="55"/>
        <v>548.21217494115751</v>
      </c>
      <c r="AC80" s="188">
        <f t="shared" si="48"/>
        <v>548.21217494115751</v>
      </c>
      <c r="AD80" s="188">
        <f t="shared" si="56"/>
        <v>-548.21217494115751</v>
      </c>
      <c r="AE80" s="188">
        <f t="shared" si="57"/>
        <v>548.21217494115751</v>
      </c>
      <c r="AF80" s="188">
        <f t="shared" si="58"/>
        <v>548.21217494115751</v>
      </c>
      <c r="AG80" s="188">
        <f t="shared" si="59"/>
        <v>548.21217494115751</v>
      </c>
      <c r="AH80" s="188">
        <f t="shared" si="49"/>
        <v>548.21217494115751</v>
      </c>
      <c r="AI80" s="188">
        <f t="shared" si="50"/>
        <v>548.21217494115751</v>
      </c>
      <c r="AJ80" s="188">
        <f t="shared" si="51"/>
        <v>548.21217494115751</v>
      </c>
      <c r="AK80" s="188">
        <f t="shared" si="52"/>
        <v>548.21217494115751</v>
      </c>
      <c r="AL80" s="188">
        <f t="shared" si="60"/>
        <v>-548.21217494115751</v>
      </c>
    </row>
    <row r="81" spans="1:38" ht="15.75" thickBot="1" x14ac:dyDescent="0.3">
      <c r="A81" s="1" t="s">
        <v>408</v>
      </c>
      <c r="B81" s="149" t="s">
        <v>527</v>
      </c>
      <c r="C81" s="192" t="s">
        <v>294</v>
      </c>
      <c r="D81" s="2"/>
      <c r="F81" s="201">
        <f>'0801'!H81</f>
        <v>-1</v>
      </c>
      <c r="G81" s="202">
        <v>-2.0559487697999999E-2</v>
      </c>
      <c r="H81" s="202">
        <v>-1</v>
      </c>
      <c r="I81" s="227">
        <v>-1</v>
      </c>
      <c r="J81" s="227">
        <v>-1</v>
      </c>
      <c r="K81" s="227">
        <v>-1</v>
      </c>
      <c r="L81" s="202">
        <v>-1</v>
      </c>
      <c r="M81" s="228">
        <v>-2</v>
      </c>
      <c r="N81" s="288"/>
      <c r="O81">
        <f t="shared" si="43"/>
        <v>1</v>
      </c>
      <c r="P81">
        <f t="shared" si="44"/>
        <v>1</v>
      </c>
      <c r="Q81">
        <f t="shared" si="45"/>
        <v>1</v>
      </c>
      <c r="R81">
        <f t="shared" si="53"/>
        <v>1</v>
      </c>
      <c r="S81">
        <f t="shared" si="46"/>
        <v>1</v>
      </c>
      <c r="T81">
        <f t="shared" si="54"/>
        <v>-1</v>
      </c>
      <c r="U81">
        <f>VLOOKUP($A81,'FuturesInfo (3)'!$A$2:$V$80,22)</f>
        <v>5</v>
      </c>
      <c r="V81">
        <v>1</v>
      </c>
      <c r="W81" s="137">
        <v>129712.21599999999</v>
      </c>
      <c r="X81" s="137">
        <v>129712.21599999999</v>
      </c>
      <c r="Y81" s="188">
        <f t="shared" si="47"/>
        <v>2666.8167091323185</v>
      </c>
      <c r="Z81" s="188">
        <f>IF(IF(sym!$Q70=H81,1,0)=1,ABS(W81*G81),-ABS(W81*G81))</f>
        <v>-2666.8167091323185</v>
      </c>
      <c r="AA81" s="188">
        <f>IF(IF(sym!$P70=$H81,1,0)=1,ABS($W81*$G81),-ABS($W81*$G81))</f>
        <v>2666.8167091323185</v>
      </c>
      <c r="AB81" s="188">
        <f t="shared" si="55"/>
        <v>-2666.8167091323185</v>
      </c>
      <c r="AC81" s="188">
        <f t="shared" si="48"/>
        <v>2666.8167091323185</v>
      </c>
      <c r="AD81" s="188">
        <f t="shared" si="56"/>
        <v>-2666.8167091323185</v>
      </c>
      <c r="AE81" s="188">
        <f t="shared" si="57"/>
        <v>-2666.8167091323185</v>
      </c>
      <c r="AF81" s="188">
        <f t="shared" si="58"/>
        <v>2666.8167091323185</v>
      </c>
      <c r="AG81" s="188">
        <f t="shared" si="59"/>
        <v>-2666.8167091323185</v>
      </c>
      <c r="AH81" s="188">
        <f t="shared" si="49"/>
        <v>-2666.8167091323185</v>
      </c>
      <c r="AI81" s="188">
        <f t="shared" si="50"/>
        <v>-2666.8167091323185</v>
      </c>
      <c r="AJ81" s="188">
        <f t="shared" si="51"/>
        <v>-2666.8167091323185</v>
      </c>
      <c r="AK81" s="188">
        <f t="shared" si="52"/>
        <v>-2666.8167091323185</v>
      </c>
      <c r="AL81" s="188">
        <f t="shared" si="60"/>
        <v>2666.8167091323185</v>
      </c>
    </row>
    <row r="82" spans="1:38" ht="15.75" thickBot="1" x14ac:dyDescent="0.3">
      <c r="A82" s="1" t="s">
        <v>410</v>
      </c>
      <c r="B82" s="149" t="s">
        <v>556</v>
      </c>
      <c r="C82" s="192" t="s">
        <v>294</v>
      </c>
      <c r="F82" s="201">
        <f>'0801'!H82</f>
        <v>1</v>
      </c>
      <c r="G82" s="202">
        <v>-1.43748973222E-2</v>
      </c>
      <c r="H82" s="202">
        <v>-1</v>
      </c>
      <c r="I82" s="227">
        <v>1</v>
      </c>
      <c r="J82" s="227">
        <v>1</v>
      </c>
      <c r="K82" s="227">
        <v>1</v>
      </c>
      <c r="L82" s="202">
        <v>1</v>
      </c>
      <c r="M82" s="228">
        <v>-13</v>
      </c>
      <c r="N82" s="288"/>
      <c r="O82">
        <f t="shared" si="43"/>
        <v>-1</v>
      </c>
      <c r="P82">
        <f t="shared" si="44"/>
        <v>-1</v>
      </c>
      <c r="Q82">
        <f t="shared" si="45"/>
        <v>-1</v>
      </c>
      <c r="R82">
        <f t="shared" si="53"/>
        <v>-1</v>
      </c>
      <c r="S82">
        <f t="shared" si="46"/>
        <v>-1</v>
      </c>
      <c r="T82">
        <f t="shared" si="54"/>
        <v>1</v>
      </c>
      <c r="U82">
        <f>VLOOKUP($A82,'FuturesInfo (3)'!$A$2:$V$80,22)</f>
        <v>2</v>
      </c>
      <c r="V82">
        <v>1</v>
      </c>
      <c r="W82" s="137">
        <v>239980.00000000003</v>
      </c>
      <c r="X82" s="137">
        <v>239980.00000000003</v>
      </c>
      <c r="Y82" s="188">
        <f t="shared" si="47"/>
        <v>3449.6878593815563</v>
      </c>
      <c r="Z82" s="188">
        <f>IF(IF(sym!$Q71=H82,1,0)=1,ABS(W82*G82),-ABS(W82*G82))</f>
        <v>-3449.6878593815563</v>
      </c>
      <c r="AA82" s="188">
        <f>IF(IF(sym!$P71=$H82,1,0)=1,ABS($W82*$G82),-ABS($W82*$G82))</f>
        <v>3449.6878593815563</v>
      </c>
      <c r="AB82" s="188">
        <f t="shared" si="55"/>
        <v>3449.6878593815563</v>
      </c>
      <c r="AC82" s="188">
        <f t="shared" si="48"/>
        <v>-3449.6878593815563</v>
      </c>
      <c r="AD82" s="188">
        <f t="shared" si="56"/>
        <v>3449.6878593815563</v>
      </c>
      <c r="AE82" s="188">
        <f t="shared" si="57"/>
        <v>3449.6878593815563</v>
      </c>
      <c r="AF82" s="188">
        <f t="shared" si="58"/>
        <v>-3449.6878593815563</v>
      </c>
      <c r="AG82" s="188">
        <f t="shared" si="59"/>
        <v>3449.6878593815563</v>
      </c>
      <c r="AH82" s="188">
        <f t="shared" si="49"/>
        <v>3449.6878593815563</v>
      </c>
      <c r="AI82" s="188">
        <f t="shared" si="50"/>
        <v>3449.6878593815563</v>
      </c>
      <c r="AJ82" s="188">
        <f t="shared" si="51"/>
        <v>3449.6878593815563</v>
      </c>
      <c r="AK82" s="188">
        <f t="shared" si="52"/>
        <v>3449.6878593815563</v>
      </c>
      <c r="AL82" s="188">
        <f t="shared" si="60"/>
        <v>-3449.6878593815563</v>
      </c>
    </row>
    <row r="83" spans="1:38" ht="15.75" thickBot="1" x14ac:dyDescent="0.3">
      <c r="A83" s="1" t="s">
        <v>412</v>
      </c>
      <c r="B83" s="149" t="s">
        <v>763</v>
      </c>
      <c r="C83" s="192" t="s">
        <v>1122</v>
      </c>
      <c r="F83" s="201">
        <f>'0801'!H83</f>
        <v>-1</v>
      </c>
      <c r="G83" s="202">
        <v>7.1372493041199997E-5</v>
      </c>
      <c r="H83" s="202">
        <v>1</v>
      </c>
      <c r="I83" s="227">
        <v>1</v>
      </c>
      <c r="J83" s="227">
        <v>1</v>
      </c>
      <c r="K83" s="227">
        <v>1</v>
      </c>
      <c r="L83" s="202">
        <v>1</v>
      </c>
      <c r="M83" s="228">
        <v>5</v>
      </c>
      <c r="N83" s="288"/>
      <c r="O83">
        <f t="shared" si="43"/>
        <v>1</v>
      </c>
      <c r="P83">
        <f t="shared" si="44"/>
        <v>1</v>
      </c>
      <c r="Q83">
        <f t="shared" si="45"/>
        <v>1</v>
      </c>
      <c r="R83">
        <f t="shared" si="53"/>
        <v>1</v>
      </c>
      <c r="S83">
        <f t="shared" si="46"/>
        <v>1</v>
      </c>
      <c r="T83">
        <f t="shared" si="54"/>
        <v>-1</v>
      </c>
      <c r="U83">
        <f>VLOOKUP($A83,'FuturesInfo (3)'!$A$2:$V$80,22)</f>
        <v>11</v>
      </c>
      <c r="V83">
        <v>1</v>
      </c>
      <c r="W83" s="137">
        <v>2408312.5</v>
      </c>
      <c r="X83" s="137">
        <v>2408312.5</v>
      </c>
      <c r="Y83" s="188">
        <f t="shared" si="47"/>
        <v>171.88726714728497</v>
      </c>
      <c r="Z83" s="188">
        <f>IF(IF(sym!$Q72=H83,1,0)=1,ABS(W83*G83),-ABS(W83*G83))</f>
        <v>-171.88726714728497</v>
      </c>
      <c r="AA83" s="188">
        <f>IF(IF(sym!$P72=$H83,1,0)=1,ABS($W83*$G83),-ABS($W83*$G83))</f>
        <v>171.88726714728497</v>
      </c>
      <c r="AB83" s="188">
        <f t="shared" si="55"/>
        <v>171.88726714728497</v>
      </c>
      <c r="AC83" s="188">
        <f t="shared" si="48"/>
        <v>171.88726714728497</v>
      </c>
      <c r="AD83" s="188">
        <f t="shared" si="56"/>
        <v>-171.88726714728497</v>
      </c>
      <c r="AE83" s="188">
        <f t="shared" si="57"/>
        <v>-171.88726714728497</v>
      </c>
      <c r="AF83" s="188">
        <f t="shared" si="58"/>
        <v>171.88726714728497</v>
      </c>
      <c r="AG83" s="188">
        <f t="shared" si="59"/>
        <v>171.88726714728497</v>
      </c>
      <c r="AH83" s="188">
        <f t="shared" si="49"/>
        <v>171.88726714728497</v>
      </c>
      <c r="AI83" s="188">
        <f t="shared" si="50"/>
        <v>171.88726714728497</v>
      </c>
      <c r="AJ83" s="188">
        <f t="shared" si="51"/>
        <v>171.88726714728497</v>
      </c>
      <c r="AK83" s="188">
        <f t="shared" si="52"/>
        <v>171.88726714728497</v>
      </c>
      <c r="AL83" s="188">
        <f t="shared" si="60"/>
        <v>-171.88726714728497</v>
      </c>
    </row>
    <row r="84" spans="1:38" ht="15.75" thickBot="1" x14ac:dyDescent="0.3">
      <c r="A84" s="1" t="s">
        <v>413</v>
      </c>
      <c r="B84" s="149" t="s">
        <v>761</v>
      </c>
      <c r="C84" s="192" t="s">
        <v>1122</v>
      </c>
      <c r="F84" s="201">
        <f>'0801'!H84</f>
        <v>-1</v>
      </c>
      <c r="G84" s="202">
        <v>-1.88257442052E-3</v>
      </c>
      <c r="H84" s="202">
        <v>-1</v>
      </c>
      <c r="I84" s="227">
        <v>1</v>
      </c>
      <c r="J84" s="227">
        <v>-1</v>
      </c>
      <c r="K84" s="227">
        <v>1</v>
      </c>
      <c r="L84" s="202">
        <v>1</v>
      </c>
      <c r="M84" s="228">
        <v>11</v>
      </c>
      <c r="N84" s="288"/>
      <c r="O84">
        <f t="shared" si="43"/>
        <v>1</v>
      </c>
      <c r="P84">
        <f t="shared" si="44"/>
        <v>1</v>
      </c>
      <c r="Q84">
        <f t="shared" si="45"/>
        <v>1</v>
      </c>
      <c r="R84">
        <f t="shared" si="53"/>
        <v>1</v>
      </c>
      <c r="S84">
        <f t="shared" si="46"/>
        <v>1</v>
      </c>
      <c r="T84">
        <f t="shared" si="54"/>
        <v>-1</v>
      </c>
      <c r="U84">
        <f>VLOOKUP($A84,'FuturesInfo (3)'!$A$2:$V$80,22)</f>
        <v>4</v>
      </c>
      <c r="V84">
        <v>1</v>
      </c>
      <c r="W84" s="137">
        <v>530187.5</v>
      </c>
      <c r="X84" s="137">
        <v>530187.5</v>
      </c>
      <c r="Y84" s="188">
        <f t="shared" si="47"/>
        <v>998.11742557944751</v>
      </c>
      <c r="Z84" s="188">
        <f>IF(IF(sym!$Q73=H84,1,0)=1,ABS(W84*G84),-ABS(W84*G84))</f>
        <v>998.11742557944751</v>
      </c>
      <c r="AA84" s="188">
        <f>IF(IF(sym!$P73=$H84,1,0)=1,ABS($W84*$G84),-ABS($W84*$G84))</f>
        <v>-998.11742557944751</v>
      </c>
      <c r="AB84" s="188">
        <f t="shared" si="55"/>
        <v>-998.11742557944751</v>
      </c>
      <c r="AC84" s="188">
        <f t="shared" si="48"/>
        <v>998.11742557944751</v>
      </c>
      <c r="AD84" s="188">
        <f t="shared" si="56"/>
        <v>998.11742557944751</v>
      </c>
      <c r="AE84" s="188">
        <f t="shared" si="57"/>
        <v>998.11742557944751</v>
      </c>
      <c r="AF84" s="188">
        <f t="shared" si="58"/>
        <v>-998.11742557944751</v>
      </c>
      <c r="AG84" s="188">
        <f t="shared" si="59"/>
        <v>-998.11742557944751</v>
      </c>
      <c r="AH84" s="188">
        <f t="shared" si="49"/>
        <v>-998.11742557944751</v>
      </c>
      <c r="AI84" s="188">
        <f t="shared" si="50"/>
        <v>-998.11742557944751</v>
      </c>
      <c r="AJ84" s="188">
        <f t="shared" si="51"/>
        <v>-998.11742557944751</v>
      </c>
      <c r="AK84" s="188">
        <f t="shared" si="52"/>
        <v>-998.11742557944751</v>
      </c>
      <c r="AL84" s="188">
        <f t="shared" si="60"/>
        <v>998.11742557944751</v>
      </c>
    </row>
    <row r="85" spans="1:38" ht="15.75" thickBot="1" x14ac:dyDescent="0.3">
      <c r="A85" s="1" t="s">
        <v>414</v>
      </c>
      <c r="B85" s="149" t="s">
        <v>759</v>
      </c>
      <c r="C85" s="192" t="s">
        <v>1122</v>
      </c>
      <c r="F85" s="201">
        <f>'0801'!H85</f>
        <v>-1</v>
      </c>
      <c r="G85" s="202">
        <v>-7.2007200720100003E-3</v>
      </c>
      <c r="H85" s="202">
        <v>-1</v>
      </c>
      <c r="I85" s="227">
        <v>-1</v>
      </c>
      <c r="J85" s="227">
        <v>-1</v>
      </c>
      <c r="K85" s="227">
        <v>1</v>
      </c>
      <c r="L85" s="202">
        <v>1</v>
      </c>
      <c r="M85" s="228">
        <v>8</v>
      </c>
      <c r="N85" s="288"/>
      <c r="O85">
        <f t="shared" si="43"/>
        <v>1</v>
      </c>
      <c r="P85">
        <f t="shared" si="44"/>
        <v>1</v>
      </c>
      <c r="Q85">
        <f t="shared" si="45"/>
        <v>1</v>
      </c>
      <c r="R85">
        <f t="shared" si="53"/>
        <v>1</v>
      </c>
      <c r="S85">
        <f t="shared" si="46"/>
        <v>1</v>
      </c>
      <c r="T85">
        <f t="shared" si="54"/>
        <v>-1</v>
      </c>
      <c r="U85">
        <f>VLOOKUP($A85,'FuturesInfo (3)'!$A$2:$V$80,22)</f>
        <v>2</v>
      </c>
      <c r="V85">
        <v>1</v>
      </c>
      <c r="W85" s="137">
        <v>344687.5</v>
      </c>
      <c r="X85" s="137">
        <v>344687.5</v>
      </c>
      <c r="Y85" s="188">
        <f t="shared" si="47"/>
        <v>2481.9981998209469</v>
      </c>
      <c r="Z85" s="188">
        <f>IF(IF(sym!$Q74=H85,1,0)=1,ABS(W85*G85),-ABS(W85*G85))</f>
        <v>2481.9981998209469</v>
      </c>
      <c r="AA85" s="188">
        <f>IF(IF(sym!$P74=$H85,1,0)=1,ABS($W85*$G85),-ABS($W85*$G85))</f>
        <v>-2481.9981998209469</v>
      </c>
      <c r="AB85" s="188">
        <f t="shared" si="55"/>
        <v>-2481.9981998209469</v>
      </c>
      <c r="AC85" s="188">
        <f t="shared" si="48"/>
        <v>2481.9981998209469</v>
      </c>
      <c r="AD85" s="188">
        <f t="shared" si="56"/>
        <v>-2481.9981998209469</v>
      </c>
      <c r="AE85" s="188">
        <f t="shared" si="57"/>
        <v>2481.9981998209469</v>
      </c>
      <c r="AF85" s="188">
        <f t="shared" si="58"/>
        <v>-2481.9981998209469</v>
      </c>
      <c r="AG85" s="188">
        <f t="shared" si="59"/>
        <v>-2481.9981998209469</v>
      </c>
      <c r="AH85" s="188">
        <f t="shared" si="49"/>
        <v>-2481.9981998209469</v>
      </c>
      <c r="AI85" s="188">
        <f t="shared" si="50"/>
        <v>-2481.9981998209469</v>
      </c>
      <c r="AJ85" s="188">
        <f t="shared" si="51"/>
        <v>-2481.9981998209469</v>
      </c>
      <c r="AK85" s="188">
        <f t="shared" si="52"/>
        <v>-2481.9981998209469</v>
      </c>
      <c r="AL85" s="188">
        <f t="shared" si="60"/>
        <v>2481.9981998209469</v>
      </c>
    </row>
    <row r="86" spans="1:38" ht="15.75" thickBot="1" x14ac:dyDescent="0.3">
      <c r="A86" s="1" t="s">
        <v>416</v>
      </c>
      <c r="B86" s="149" t="s">
        <v>494</v>
      </c>
      <c r="C86" s="192" t="s">
        <v>294</v>
      </c>
      <c r="F86" s="201">
        <f>'0801'!H86</f>
        <v>-1</v>
      </c>
      <c r="G86" s="202">
        <v>4.4036697247699999E-2</v>
      </c>
      <c r="H86" s="202">
        <v>1</v>
      </c>
      <c r="I86" s="227">
        <v>-1</v>
      </c>
      <c r="J86" s="227">
        <v>1</v>
      </c>
      <c r="K86" s="227">
        <v>-1</v>
      </c>
      <c r="L86" s="202">
        <v>1</v>
      </c>
      <c r="M86" s="228">
        <v>-6</v>
      </c>
      <c r="N86" s="288"/>
      <c r="O86">
        <f t="shared" si="43"/>
        <v>-1</v>
      </c>
      <c r="P86">
        <f t="shared" si="44"/>
        <v>1</v>
      </c>
      <c r="Q86">
        <f t="shared" si="45"/>
        <v>1</v>
      </c>
      <c r="R86">
        <f t="shared" si="53"/>
        <v>1</v>
      </c>
      <c r="S86">
        <f t="shared" si="46"/>
        <v>1</v>
      </c>
      <c r="T86">
        <f t="shared" si="54"/>
        <v>1</v>
      </c>
      <c r="U86">
        <f>VLOOKUP($A86,'FuturesInfo (3)'!$A$2:$V$80,22)</f>
        <v>3</v>
      </c>
      <c r="V86">
        <v>1</v>
      </c>
      <c r="W86" s="137">
        <v>42675</v>
      </c>
      <c r="X86" s="137">
        <v>42675</v>
      </c>
      <c r="Y86" s="188">
        <f t="shared" si="47"/>
        <v>1879.2660550455976</v>
      </c>
      <c r="Z86" s="188">
        <f>IF(IF(sym!$Q75=H86,1,0)=1,ABS(W86*G86),-ABS(W86*G86))</f>
        <v>-1879.2660550455976</v>
      </c>
      <c r="AA86" s="188">
        <f>IF(IF(sym!$P75=$H86,1,0)=1,ABS($W86*$G86),-ABS($W86*$G86))</f>
        <v>1879.2660550455976</v>
      </c>
      <c r="AB86" s="188">
        <f t="shared" si="55"/>
        <v>1879.2660550455976</v>
      </c>
      <c r="AC86" s="188">
        <f t="shared" si="48"/>
        <v>1879.2660550455976</v>
      </c>
      <c r="AD86" s="188">
        <f t="shared" si="56"/>
        <v>1879.2660550455976</v>
      </c>
      <c r="AE86" s="188">
        <f t="shared" si="57"/>
        <v>1879.2660550455976</v>
      </c>
      <c r="AF86" s="188">
        <f t="shared" si="58"/>
        <v>1879.2660550455976</v>
      </c>
      <c r="AG86" s="188">
        <f t="shared" si="59"/>
        <v>-1879.2660550455976</v>
      </c>
      <c r="AH86" s="188">
        <f t="shared" si="49"/>
        <v>1879.2660550455976</v>
      </c>
      <c r="AI86" s="188">
        <f t="shared" si="50"/>
        <v>1879.2660550455976</v>
      </c>
      <c r="AJ86" s="188">
        <f t="shared" si="51"/>
        <v>1879.2660550455976</v>
      </c>
      <c r="AK86" s="188">
        <f t="shared" si="52"/>
        <v>1879.2660550455976</v>
      </c>
      <c r="AL86" s="188">
        <f t="shared" si="60"/>
        <v>1879.2660550455976</v>
      </c>
    </row>
    <row r="87" spans="1:38" s="2" customFormat="1" ht="15.75" thickBot="1" x14ac:dyDescent="0.3">
      <c r="A87" s="1" t="s">
        <v>418</v>
      </c>
      <c r="B87" s="149" t="s">
        <v>767</v>
      </c>
      <c r="C87" s="192" t="s">
        <v>297</v>
      </c>
      <c r="D87"/>
      <c r="F87" s="201">
        <f>'0801'!H87</f>
        <v>-1</v>
      </c>
      <c r="G87" s="202">
        <v>-1.16995073892E-2</v>
      </c>
      <c r="H87" s="202">
        <v>-1</v>
      </c>
      <c r="I87" s="227">
        <v>1</v>
      </c>
      <c r="J87" s="227">
        <v>1</v>
      </c>
      <c r="K87" s="227">
        <v>-1</v>
      </c>
      <c r="L87" s="202">
        <v>1</v>
      </c>
      <c r="M87" s="228">
        <v>-1</v>
      </c>
      <c r="N87" s="288"/>
      <c r="O87">
        <f t="shared" si="43"/>
        <v>-1</v>
      </c>
      <c r="P87">
        <f t="shared" si="44"/>
        <v>1</v>
      </c>
      <c r="Q87">
        <f t="shared" si="45"/>
        <v>1</v>
      </c>
      <c r="R87">
        <f t="shared" si="53"/>
        <v>1</v>
      </c>
      <c r="S87">
        <f t="shared" si="46"/>
        <v>1</v>
      </c>
      <c r="T87">
        <f t="shared" si="54"/>
        <v>1</v>
      </c>
      <c r="U87">
        <f>VLOOKUP($A87,'FuturesInfo (3)'!$A$2:$V$80,22)</f>
        <v>4</v>
      </c>
      <c r="V87">
        <v>1</v>
      </c>
      <c r="W87" s="137">
        <v>80250</v>
      </c>
      <c r="X87" s="137">
        <v>80250</v>
      </c>
      <c r="Y87" s="188">
        <f t="shared" si="47"/>
        <v>938.88546798330003</v>
      </c>
      <c r="Z87" s="188">
        <f>IF(IF(sym!$Q76=H87,1,0)=1,ABS(W87*G87),-ABS(W87*G87))</f>
        <v>-938.88546798330003</v>
      </c>
      <c r="AA87" s="188">
        <f>IF(IF(sym!$P76=$H87,1,0)=1,ABS($W87*$G87),-ABS($W87*$G87))</f>
        <v>938.88546798330003</v>
      </c>
      <c r="AB87" s="188">
        <f t="shared" si="55"/>
        <v>-938.88546798330003</v>
      </c>
      <c r="AC87" s="188">
        <f t="shared" si="48"/>
        <v>-938.88546798330003</v>
      </c>
      <c r="AD87" s="188">
        <f t="shared" si="56"/>
        <v>938.88546798330003</v>
      </c>
      <c r="AE87" s="188">
        <f t="shared" si="57"/>
        <v>-938.88546798330003</v>
      </c>
      <c r="AF87" s="188">
        <f t="shared" si="58"/>
        <v>-938.88546798330003</v>
      </c>
      <c r="AG87" s="188">
        <f t="shared" si="59"/>
        <v>938.88546798330003</v>
      </c>
      <c r="AH87" s="188">
        <f t="shared" si="49"/>
        <v>-938.88546798330003</v>
      </c>
      <c r="AI87" s="188">
        <f t="shared" si="50"/>
        <v>-938.88546798330003</v>
      </c>
      <c r="AJ87" s="188">
        <f t="shared" si="51"/>
        <v>-938.88546798330003</v>
      </c>
      <c r="AK87" s="188">
        <f t="shared" si="52"/>
        <v>-938.88546798330003</v>
      </c>
      <c r="AL87" s="188">
        <f t="shared" si="60"/>
        <v>-938.88546798330003</v>
      </c>
    </row>
    <row r="88" spans="1:38" s="2" customFormat="1" ht="15.75" thickBot="1" x14ac:dyDescent="0.3">
      <c r="A88" s="1" t="s">
        <v>1053</v>
      </c>
      <c r="B88" s="149" t="s">
        <v>738</v>
      </c>
      <c r="C88" s="192" t="s">
        <v>294</v>
      </c>
      <c r="D88"/>
      <c r="F88" s="201">
        <f>'0801'!H88</f>
        <v>1</v>
      </c>
      <c r="G88" s="202">
        <v>-8.2942661377599994E-3</v>
      </c>
      <c r="H88" s="202">
        <v>-1</v>
      </c>
      <c r="I88" s="227">
        <v>1</v>
      </c>
      <c r="J88" s="227">
        <v>-1</v>
      </c>
      <c r="K88" s="227">
        <v>1</v>
      </c>
      <c r="L88" s="202">
        <v>-1</v>
      </c>
      <c r="M88" s="228">
        <v>-1</v>
      </c>
      <c r="N88" s="288"/>
      <c r="O88">
        <f t="shared" si="43"/>
        <v>1</v>
      </c>
      <c r="P88">
        <f t="shared" si="44"/>
        <v>-1</v>
      </c>
      <c r="Q88">
        <f t="shared" si="45"/>
        <v>-1</v>
      </c>
      <c r="R88">
        <f t="shared" si="53"/>
        <v>-1</v>
      </c>
      <c r="S88">
        <f t="shared" si="46"/>
        <v>-1</v>
      </c>
      <c r="T88">
        <f t="shared" si="54"/>
        <v>-1</v>
      </c>
      <c r="U88">
        <f>VLOOKUP($A88,'FuturesInfo (3)'!$A$2:$V$80,22)</f>
        <v>3</v>
      </c>
      <c r="V88">
        <v>1</v>
      </c>
      <c r="W88" s="137">
        <v>310818.75</v>
      </c>
      <c r="X88" s="137">
        <v>310818.75</v>
      </c>
      <c r="Y88" s="188">
        <f t="shared" si="47"/>
        <v>2578.0134331058907</v>
      </c>
      <c r="Z88" s="188">
        <f>IF(IF(sym!$Q77=H88,1,0)=1,ABS(W88*G88),-ABS(W88*G88))</f>
        <v>-2578.0134331058907</v>
      </c>
      <c r="AA88" s="188">
        <f>IF(IF(sym!$P77=$H88,1,0)=1,ABS($W88*$G88),-ABS($W88*$G88))</f>
        <v>2578.0134331058907</v>
      </c>
      <c r="AB88" s="188">
        <f t="shared" si="55"/>
        <v>2578.0134331058907</v>
      </c>
      <c r="AC88" s="188">
        <f t="shared" si="48"/>
        <v>2578.0134331058907</v>
      </c>
      <c r="AD88" s="188">
        <f t="shared" si="56"/>
        <v>2578.0134331058907</v>
      </c>
      <c r="AE88" s="188">
        <f t="shared" si="57"/>
        <v>2578.0134331058907</v>
      </c>
      <c r="AF88" s="188">
        <f t="shared" si="58"/>
        <v>2578.0134331058907</v>
      </c>
      <c r="AG88" s="188">
        <f t="shared" si="59"/>
        <v>-2578.0134331058907</v>
      </c>
      <c r="AH88" s="188">
        <f t="shared" si="49"/>
        <v>2578.0134331058907</v>
      </c>
      <c r="AI88" s="188">
        <f t="shared" si="50"/>
        <v>2578.0134331058907</v>
      </c>
      <c r="AJ88" s="188">
        <f t="shared" si="51"/>
        <v>2578.0134331058907</v>
      </c>
      <c r="AK88" s="188">
        <f t="shared" si="52"/>
        <v>2578.0134331058907</v>
      </c>
      <c r="AL88" s="188">
        <f t="shared" si="60"/>
        <v>2578.0134331058907</v>
      </c>
    </row>
    <row r="89" spans="1:38" s="2" customFormat="1" ht="15.75" thickBot="1" x14ac:dyDescent="0.3">
      <c r="A89" s="1" t="s">
        <v>1054</v>
      </c>
      <c r="B89" s="149" t="s">
        <v>463</v>
      </c>
      <c r="C89" s="192" t="s">
        <v>1122</v>
      </c>
      <c r="D89"/>
      <c r="F89" s="201">
        <f>'0801'!H89</f>
        <v>1</v>
      </c>
      <c r="G89" s="202">
        <v>6.1112242819300001E-4</v>
      </c>
      <c r="H89" s="202">
        <v>1</v>
      </c>
      <c r="I89" s="227">
        <v>-1</v>
      </c>
      <c r="J89" s="227">
        <v>-1</v>
      </c>
      <c r="K89" s="227">
        <v>1</v>
      </c>
      <c r="L89" s="202">
        <v>-1</v>
      </c>
      <c r="M89" s="228">
        <v>-7</v>
      </c>
      <c r="N89" s="288"/>
      <c r="O89">
        <f t="shared" si="43"/>
        <v>1</v>
      </c>
      <c r="P89">
        <f t="shared" si="44"/>
        <v>-1</v>
      </c>
      <c r="Q89">
        <f t="shared" si="45"/>
        <v>-1</v>
      </c>
      <c r="R89">
        <f t="shared" si="53"/>
        <v>-1</v>
      </c>
      <c r="S89">
        <f t="shared" si="46"/>
        <v>-1</v>
      </c>
      <c r="T89">
        <f t="shared" si="54"/>
        <v>-1</v>
      </c>
      <c r="U89">
        <f>VLOOKUP($A89,'FuturesInfo (3)'!$A$2:$V$80,22)</f>
        <v>0</v>
      </c>
      <c r="V89">
        <v>1</v>
      </c>
      <c r="W89" s="137">
        <v>0</v>
      </c>
      <c r="X89" s="137">
        <v>0</v>
      </c>
      <c r="Y89" s="188">
        <f t="shared" si="47"/>
        <v>0</v>
      </c>
      <c r="Z89" s="188">
        <f>IF(IF(sym!$Q78=H89,1,0)=1,ABS(W89*G89),-ABS(W89*G89))</f>
        <v>0</v>
      </c>
      <c r="AA89" s="188">
        <f>IF(IF(sym!$P78=$H89,1,0)=1,ABS($W89*$G89),-ABS($W89*$G89))</f>
        <v>0</v>
      </c>
      <c r="AB89" s="188">
        <f t="shared" si="55"/>
        <v>0</v>
      </c>
      <c r="AC89" s="188">
        <f t="shared" si="48"/>
        <v>0</v>
      </c>
      <c r="AD89" s="188">
        <f t="shared" si="56"/>
        <v>0</v>
      </c>
      <c r="AE89" s="188">
        <f t="shared" si="57"/>
        <v>0</v>
      </c>
      <c r="AF89" s="188">
        <f t="shared" si="58"/>
        <v>0</v>
      </c>
      <c r="AG89" s="188">
        <f t="shared" si="59"/>
        <v>0</v>
      </c>
      <c r="AH89" s="188">
        <f t="shared" si="49"/>
        <v>0</v>
      </c>
      <c r="AI89" s="188">
        <f t="shared" si="50"/>
        <v>0</v>
      </c>
      <c r="AJ89" s="188">
        <f t="shared" si="51"/>
        <v>0</v>
      </c>
      <c r="AK89" s="188">
        <f t="shared" si="52"/>
        <v>0</v>
      </c>
      <c r="AL89" s="188">
        <f t="shared" si="60"/>
        <v>0</v>
      </c>
    </row>
    <row r="90" spans="1:38" s="4" customFormat="1" ht="15.75" thickBot="1" x14ac:dyDescent="0.3">
      <c r="A90" s="1" t="s">
        <v>422</v>
      </c>
      <c r="B90" s="149" t="s">
        <v>639</v>
      </c>
      <c r="C90" s="192" t="s">
        <v>294</v>
      </c>
      <c r="F90" s="201">
        <f>'0801'!H90</f>
        <v>-1</v>
      </c>
      <c r="G90" s="202">
        <v>-4.2562479537299998E-3</v>
      </c>
      <c r="H90" s="202">
        <v>-1</v>
      </c>
      <c r="I90" s="227">
        <v>-1</v>
      </c>
      <c r="J90" s="227">
        <v>1</v>
      </c>
      <c r="K90" s="227">
        <v>-1</v>
      </c>
      <c r="L90" s="202">
        <v>-1</v>
      </c>
      <c r="M90" s="228">
        <v>-9</v>
      </c>
      <c r="N90" s="288"/>
      <c r="O90">
        <f t="shared" si="43"/>
        <v>1</v>
      </c>
      <c r="P90">
        <f t="shared" si="44"/>
        <v>1</v>
      </c>
      <c r="Q90">
        <f t="shared" si="45"/>
        <v>1</v>
      </c>
      <c r="R90">
        <f t="shared" si="53"/>
        <v>1</v>
      </c>
      <c r="S90">
        <f t="shared" si="46"/>
        <v>1</v>
      </c>
      <c r="T90">
        <f t="shared" si="54"/>
        <v>-1</v>
      </c>
      <c r="U90">
        <f>VLOOKUP($A90,'FuturesInfo (3)'!$A$2:$V$80,22)</f>
        <v>4</v>
      </c>
      <c r="V90">
        <v>1</v>
      </c>
      <c r="W90" s="137">
        <v>273720</v>
      </c>
      <c r="X90" s="137">
        <v>273720</v>
      </c>
      <c r="Y90" s="188">
        <f t="shared" si="47"/>
        <v>1165.0201898949756</v>
      </c>
      <c r="Z90" s="188">
        <f>IF(IF(sym!$Q79=H90,1,0)=1,ABS(W90*G90),-ABS(W90*G90))</f>
        <v>-1165.0201898949756</v>
      </c>
      <c r="AA90" s="188">
        <f>IF(IF(sym!$P79=$H90,1,0)=1,ABS($W90*$G90),-ABS($W90*$G90))</f>
        <v>1165.0201898949756</v>
      </c>
      <c r="AB90" s="188">
        <f t="shared" si="55"/>
        <v>-1165.0201898949756</v>
      </c>
      <c r="AC90" s="188">
        <f t="shared" si="48"/>
        <v>-1165.0201898949756</v>
      </c>
      <c r="AD90" s="188">
        <f t="shared" si="56"/>
        <v>-1165.0201898949756</v>
      </c>
      <c r="AE90" s="188">
        <f t="shared" si="57"/>
        <v>-1165.0201898949756</v>
      </c>
      <c r="AF90" s="188">
        <f t="shared" si="58"/>
        <v>1165.0201898949756</v>
      </c>
      <c r="AG90" s="188">
        <f t="shared" si="59"/>
        <v>-1165.0201898949756</v>
      </c>
      <c r="AH90" s="188">
        <f t="shared" si="49"/>
        <v>-1165.0201898949756</v>
      </c>
      <c r="AI90" s="188">
        <f t="shared" si="50"/>
        <v>-1165.0201898949756</v>
      </c>
      <c r="AJ90" s="188">
        <f t="shared" si="51"/>
        <v>-1165.0201898949756</v>
      </c>
      <c r="AK90" s="188">
        <f t="shared" si="52"/>
        <v>-1165.0201898949756</v>
      </c>
      <c r="AL90" s="188">
        <f t="shared" si="60"/>
        <v>1165.0201898949756</v>
      </c>
    </row>
    <row r="91" spans="1:38" s="4" customFormat="1" ht="15.75" thickBot="1" x14ac:dyDescent="0.3">
      <c r="A91" s="1" t="s">
        <v>1025</v>
      </c>
      <c r="B91" s="149" t="s">
        <v>459</v>
      </c>
      <c r="C91" s="192" t="s">
        <v>1122</v>
      </c>
      <c r="F91" s="201">
        <f>'0801'!H91</f>
        <v>1</v>
      </c>
      <c r="G91" s="202">
        <v>4.0555611882800002E-4</v>
      </c>
      <c r="H91" s="202">
        <v>1</v>
      </c>
      <c r="I91" s="227">
        <v>1</v>
      </c>
      <c r="J91" s="227">
        <v>1</v>
      </c>
      <c r="K91" s="227">
        <v>1</v>
      </c>
      <c r="L91" s="202">
        <v>1</v>
      </c>
      <c r="M91" s="228">
        <v>27</v>
      </c>
      <c r="N91" s="288"/>
      <c r="O91">
        <f t="shared" si="43"/>
        <v>1</v>
      </c>
      <c r="P91">
        <f t="shared" si="44"/>
        <v>-1</v>
      </c>
      <c r="Q91">
        <f t="shared" si="45"/>
        <v>1</v>
      </c>
      <c r="R91">
        <f t="shared" si="53"/>
        <v>-1</v>
      </c>
      <c r="S91">
        <f t="shared" si="46"/>
        <v>-1</v>
      </c>
      <c r="T91">
        <f t="shared" si="54"/>
        <v>-1</v>
      </c>
      <c r="U91">
        <f>VLOOKUP($A91,'FuturesInfo (3)'!$A$2:$V$80,22)</f>
        <v>16</v>
      </c>
      <c r="V91">
        <v>1</v>
      </c>
      <c r="W91" s="137">
        <v>3538957.4219999998</v>
      </c>
      <c r="X91" s="137">
        <v>3538957.4219999998</v>
      </c>
      <c r="Y91" s="188">
        <f t="shared" si="47"/>
        <v>1435.2458367638644</v>
      </c>
      <c r="Z91" s="188">
        <f>IF(IF(sym!$Q80=H91,1,0)=1,ABS(W91*G91),-ABS(W91*G91))</f>
        <v>-1435.2458367638644</v>
      </c>
      <c r="AA91" s="188">
        <f>IF(IF(sym!$P80=$H91,1,0)=1,ABS($W91*$G91),-ABS($W91*$G91))</f>
        <v>1435.2458367638644</v>
      </c>
      <c r="AB91" s="188">
        <f t="shared" si="55"/>
        <v>-1435.2458367638644</v>
      </c>
      <c r="AC91" s="188">
        <f t="shared" si="48"/>
        <v>1435.2458367638644</v>
      </c>
      <c r="AD91" s="188">
        <f t="shared" si="56"/>
        <v>-1435.2458367638644</v>
      </c>
      <c r="AE91" s="188">
        <f t="shared" si="57"/>
        <v>-1435.2458367638644</v>
      </c>
      <c r="AF91" s="188">
        <f t="shared" si="58"/>
        <v>1435.2458367638644</v>
      </c>
      <c r="AG91" s="188">
        <f t="shared" si="59"/>
        <v>1435.2458367638644</v>
      </c>
      <c r="AH91" s="188">
        <f t="shared" si="49"/>
        <v>-1435.2458367638644</v>
      </c>
      <c r="AI91" s="188">
        <f t="shared" si="50"/>
        <v>1435.2458367638644</v>
      </c>
      <c r="AJ91" s="188">
        <f t="shared" si="51"/>
        <v>-1435.2458367638644</v>
      </c>
      <c r="AK91" s="188">
        <f t="shared" si="52"/>
        <v>-1435.2458367638644</v>
      </c>
      <c r="AL91" s="188">
        <f t="shared" si="60"/>
        <v>-1435.2458367638644</v>
      </c>
    </row>
    <row r="92" spans="1:38" s="4" customFormat="1" ht="15.75" thickBot="1" x14ac:dyDescent="0.3">
      <c r="A92" s="1" t="s">
        <v>1026</v>
      </c>
      <c r="B92" s="149" t="s">
        <v>447</v>
      </c>
      <c r="C92" s="192" t="s">
        <v>1122</v>
      </c>
      <c r="F92" s="201">
        <f>'0801'!H92</f>
        <v>1</v>
      </c>
      <c r="G92" s="203">
        <v>2.54725151561E-4</v>
      </c>
      <c r="H92" s="203">
        <v>1</v>
      </c>
      <c r="I92" s="231">
        <v>-1</v>
      </c>
      <c r="J92" s="231">
        <v>-1</v>
      </c>
      <c r="K92" s="231">
        <v>1</v>
      </c>
      <c r="L92" s="203">
        <v>1</v>
      </c>
      <c r="M92" s="232">
        <v>10</v>
      </c>
      <c r="N92" s="289"/>
      <c r="O92">
        <f t="shared" si="43"/>
        <v>1</v>
      </c>
      <c r="P92">
        <f t="shared" si="44"/>
        <v>-1</v>
      </c>
      <c r="Q92">
        <f t="shared" si="45"/>
        <v>-1</v>
      </c>
      <c r="R92">
        <f t="shared" si="53"/>
        <v>1</v>
      </c>
      <c r="S92">
        <f t="shared" si="46"/>
        <v>-1</v>
      </c>
      <c r="T92">
        <f t="shared" si="54"/>
        <v>-1</v>
      </c>
      <c r="U92">
        <f>VLOOKUP($A92,'FuturesInfo (3)'!$A$2:$V$80,22)</f>
        <v>5</v>
      </c>
      <c r="V92">
        <v>1</v>
      </c>
      <c r="W92" s="137">
        <v>2958843.8</v>
      </c>
      <c r="X92" s="137">
        <v>2958843.8</v>
      </c>
      <c r="Y92" s="188">
        <f t="shared" si="47"/>
        <v>753.69193540032506</v>
      </c>
      <c r="Z92" s="188">
        <f>IF(IF(sym!$Q81=H92,1,0)=1,ABS(W92*G92),-ABS(W92*G92))</f>
        <v>-753.69193540032506</v>
      </c>
      <c r="AA92" s="188">
        <f>IF(IF(sym!$P81=$H92,1,0)=1,ABS($W92*$G92),-ABS($W92*$G92))</f>
        <v>753.69193540032506</v>
      </c>
      <c r="AB92" s="188">
        <f t="shared" si="55"/>
        <v>-753.69193540032506</v>
      </c>
      <c r="AC92" s="188">
        <f t="shared" si="48"/>
        <v>-753.69193540032506</v>
      </c>
      <c r="AD92" s="188">
        <f t="shared" si="56"/>
        <v>753.69193540032506</v>
      </c>
      <c r="AE92" s="188">
        <f t="shared" si="57"/>
        <v>-753.69193540032506</v>
      </c>
      <c r="AF92" s="188">
        <f t="shared" si="58"/>
        <v>753.69193540032506</v>
      </c>
      <c r="AG92" s="188">
        <f t="shared" si="59"/>
        <v>753.69193540032506</v>
      </c>
      <c r="AH92" s="188">
        <f t="shared" si="49"/>
        <v>-753.69193540032506</v>
      </c>
      <c r="AI92" s="188">
        <f t="shared" si="50"/>
        <v>-753.69193540032506</v>
      </c>
      <c r="AJ92" s="188">
        <f t="shared" si="51"/>
        <v>753.69193540032506</v>
      </c>
      <c r="AK92" s="188">
        <f t="shared" si="52"/>
        <v>-753.69193540032506</v>
      </c>
      <c r="AL92" s="188">
        <f t="shared" si="60"/>
        <v>-753.69193540032506</v>
      </c>
    </row>
  </sheetData>
  <conditionalFormatting sqref="G82:G92 G15:G24 I15:K24 I82:K92">
    <cfRule type="colorScale" priority="165">
      <colorScale>
        <cfvo type="min"/>
        <cfvo type="percentile" val="50"/>
        <cfvo type="max"/>
        <color rgb="FFF8696B"/>
        <color rgb="FFFFEB84"/>
        <color rgb="FF63BE7B"/>
      </colorScale>
    </cfRule>
  </conditionalFormatting>
  <conditionalFormatting sqref="G25:G81 I25:K81">
    <cfRule type="colorScale" priority="169">
      <colorScale>
        <cfvo type="min"/>
        <cfvo type="percentile" val="50"/>
        <cfvo type="max"/>
        <color rgb="FFF8696B"/>
        <color rgb="FFFFEB84"/>
        <color rgb="FF63BE7B"/>
      </colorScale>
    </cfRule>
  </conditionalFormatting>
  <conditionalFormatting sqref="N12:N13">
    <cfRule type="colorScale" priority="170">
      <colorScale>
        <cfvo type="min"/>
        <cfvo type="percentile" val="50"/>
        <cfvo type="max"/>
        <color rgb="FFF8696B"/>
        <color rgb="FFFFEB84"/>
        <color rgb="FF63BE7B"/>
      </colorScale>
    </cfRule>
  </conditionalFormatting>
  <conditionalFormatting sqref="I14:K14">
    <cfRule type="colorScale" priority="163">
      <colorScale>
        <cfvo type="min"/>
        <cfvo type="percentile" val="50"/>
        <cfvo type="max"/>
        <color rgb="FFF8696B"/>
        <color rgb="FFFFEB84"/>
        <color rgb="FF63BE7B"/>
      </colorScale>
    </cfRule>
  </conditionalFormatting>
  <conditionalFormatting sqref="G14:G92">
    <cfRule type="colorScale" priority="162">
      <colorScale>
        <cfvo type="min"/>
        <cfvo type="percentile" val="50"/>
        <cfvo type="max"/>
        <color rgb="FFF8696B"/>
        <color rgb="FFFFEB84"/>
        <color rgb="FF63BE7B"/>
      </colorScale>
    </cfRule>
  </conditionalFormatting>
  <conditionalFormatting sqref="F14:F92">
    <cfRule type="colorScale" priority="161">
      <colorScale>
        <cfvo type="min"/>
        <cfvo type="percentile" val="50"/>
        <cfvo type="max"/>
        <color rgb="FFF8696B"/>
        <color rgb="FFFFEB84"/>
        <color rgb="FF63BE7B"/>
      </colorScale>
    </cfRule>
  </conditionalFormatting>
  <conditionalFormatting sqref="U14:U92">
    <cfRule type="colorScale" priority="159">
      <colorScale>
        <cfvo type="min"/>
        <cfvo type="percentile" val="50"/>
        <cfvo type="max"/>
        <color rgb="FF63BE7B"/>
        <color rgb="FFFFEB84"/>
        <color rgb="FFF8696B"/>
      </colorScale>
    </cfRule>
  </conditionalFormatting>
  <conditionalFormatting sqref="M2:M10">
    <cfRule type="colorScale" priority="151">
      <colorScale>
        <cfvo type="min"/>
        <cfvo type="percentile" val="50"/>
        <cfvo type="max"/>
        <color rgb="FFF8696B"/>
        <color rgb="FFFFEB84"/>
        <color rgb="FF63BE7B"/>
      </colorScale>
    </cfRule>
  </conditionalFormatting>
  <conditionalFormatting sqref="N2:N10">
    <cfRule type="colorScale" priority="150">
      <colorScale>
        <cfvo type="min"/>
        <cfvo type="percentile" val="50"/>
        <cfvo type="max"/>
        <color rgb="FFF8696B"/>
        <color rgb="FFFFEB84"/>
        <color rgb="FF63BE7B"/>
      </colorScale>
    </cfRule>
  </conditionalFormatting>
  <conditionalFormatting sqref="O14:O92">
    <cfRule type="colorScale" priority="149">
      <colorScale>
        <cfvo type="min"/>
        <cfvo type="percentile" val="50"/>
        <cfvo type="max"/>
        <color rgb="FFF8696B"/>
        <color rgb="FFFFEB84"/>
        <color rgb="FF63BE7B"/>
      </colorScale>
    </cfRule>
  </conditionalFormatting>
  <conditionalFormatting sqref="L14:M92">
    <cfRule type="colorScale" priority="148">
      <colorScale>
        <cfvo type="min"/>
        <cfvo type="percentile" val="50"/>
        <cfvo type="max"/>
        <color rgb="FFF8696B"/>
        <color rgb="FFFFEB84"/>
        <color rgb="FF63BE7B"/>
      </colorScale>
    </cfRule>
  </conditionalFormatting>
  <conditionalFormatting sqref="L14:L92">
    <cfRule type="colorScale" priority="145">
      <colorScale>
        <cfvo type="min"/>
        <cfvo type="percentile" val="50"/>
        <cfvo type="max"/>
        <color rgb="FFF8696B"/>
        <color rgb="FFFFEB84"/>
        <color rgb="FF63BE7B"/>
      </colorScale>
    </cfRule>
  </conditionalFormatting>
  <conditionalFormatting sqref="I14:K92">
    <cfRule type="colorScale" priority="144">
      <colorScale>
        <cfvo type="min"/>
        <cfvo type="percentile" val="50"/>
        <cfvo type="max"/>
        <color rgb="FFF8696B"/>
        <color rgb="FFFFEB84"/>
        <color rgb="FF63BE7B"/>
      </colorScale>
    </cfRule>
  </conditionalFormatting>
  <conditionalFormatting sqref="AC14:AC92">
    <cfRule type="colorScale" priority="143">
      <colorScale>
        <cfvo type="min"/>
        <cfvo type="percentile" val="50"/>
        <cfvo type="max"/>
        <color rgb="FFF8696B"/>
        <color rgb="FFFFEB84"/>
        <color rgb="FF63BE7B"/>
      </colorScale>
    </cfRule>
  </conditionalFormatting>
  <conditionalFormatting sqref="N14:N92">
    <cfRule type="colorScale" priority="141">
      <colorScale>
        <cfvo type="min"/>
        <cfvo type="percentile" val="50"/>
        <cfvo type="max"/>
        <color rgb="FFF8696B"/>
        <color rgb="FFFFEB84"/>
        <color rgb="FF63BE7B"/>
      </colorScale>
    </cfRule>
  </conditionalFormatting>
  <conditionalFormatting sqref="N14:N92">
    <cfRule type="colorScale" priority="140">
      <colorScale>
        <cfvo type="min"/>
        <cfvo type="percentile" val="50"/>
        <cfvo type="max"/>
        <color rgb="FFF8696B"/>
        <color rgb="FFFFEB84"/>
        <color rgb="FF63BE7B"/>
      </colorScale>
    </cfRule>
  </conditionalFormatting>
  <conditionalFormatting sqref="AE14:AE92">
    <cfRule type="colorScale" priority="139">
      <colorScale>
        <cfvo type="min"/>
        <cfvo type="percentile" val="50"/>
        <cfvo type="max"/>
        <color rgb="FFF8696B"/>
        <color rgb="FFFFEB84"/>
        <color rgb="FF63BE7B"/>
      </colorScale>
    </cfRule>
  </conditionalFormatting>
  <conditionalFormatting sqref="Y14:Z92">
    <cfRule type="colorScale" priority="137">
      <colorScale>
        <cfvo type="min"/>
        <cfvo type="percentile" val="50"/>
        <cfvo type="max"/>
        <color rgb="FFF8696B"/>
        <color rgb="FFFFEB84"/>
        <color rgb="FF63BE7B"/>
      </colorScale>
    </cfRule>
  </conditionalFormatting>
  <conditionalFormatting sqref="H10">
    <cfRule type="colorScale" priority="135">
      <colorScale>
        <cfvo type="min"/>
        <cfvo type="percentile" val="50"/>
        <cfvo type="max"/>
        <color rgb="FFF8696B"/>
        <color rgb="FFFFEB84"/>
        <color rgb="FF63BE7B"/>
      </colorScale>
    </cfRule>
  </conditionalFormatting>
  <conditionalFormatting sqref="H2:H9">
    <cfRule type="colorScale" priority="134">
      <colorScale>
        <cfvo type="min"/>
        <cfvo type="percentile" val="50"/>
        <cfvo type="max"/>
        <color rgb="FFF8696B"/>
        <color rgb="FFFFEB84"/>
        <color rgb="FF63BE7B"/>
      </colorScale>
    </cfRule>
  </conditionalFormatting>
  <conditionalFormatting sqref="AB14:AB92">
    <cfRule type="colorScale" priority="133">
      <colorScale>
        <cfvo type="min"/>
        <cfvo type="percentile" val="50"/>
        <cfvo type="max"/>
        <color rgb="FFF8696B"/>
        <color rgb="FFFFEB84"/>
        <color rgb="FF63BE7B"/>
      </colorScale>
    </cfRule>
  </conditionalFormatting>
  <conditionalFormatting sqref="AH14:AH92">
    <cfRule type="colorScale" priority="132">
      <colorScale>
        <cfvo type="min"/>
        <cfvo type="percentile" val="50"/>
        <cfvo type="max"/>
        <color rgb="FFF8696B"/>
        <color rgb="FFFFEB84"/>
        <color rgb="FF63BE7B"/>
      </colorScale>
    </cfRule>
  </conditionalFormatting>
  <conditionalFormatting sqref="I2:I10">
    <cfRule type="colorScale" priority="130">
      <colorScale>
        <cfvo type="min"/>
        <cfvo type="percentile" val="50"/>
        <cfvo type="max"/>
        <color rgb="FF63BE7B"/>
        <color rgb="FFFFEB84"/>
        <color rgb="FFF8696B"/>
      </colorScale>
    </cfRule>
  </conditionalFormatting>
  <conditionalFormatting sqref="AD14:AD92">
    <cfRule type="colorScale" priority="127">
      <colorScale>
        <cfvo type="min"/>
        <cfvo type="percentile" val="50"/>
        <cfvo type="max"/>
        <color rgb="FFF8696B"/>
        <color rgb="FFFFEB84"/>
        <color rgb="FF63BE7B"/>
      </colorScale>
    </cfRule>
  </conditionalFormatting>
  <conditionalFormatting sqref="AJ14:AJ92">
    <cfRule type="colorScale" priority="125">
      <colorScale>
        <cfvo type="min"/>
        <cfvo type="percentile" val="50"/>
        <cfvo type="max"/>
        <color rgb="FFF8696B"/>
        <color rgb="FFFFEB84"/>
        <color rgb="FF63BE7B"/>
      </colorScale>
    </cfRule>
  </conditionalFormatting>
  <conditionalFormatting sqref="S2:T10">
    <cfRule type="colorScale" priority="124">
      <colorScale>
        <cfvo type="min"/>
        <cfvo type="percentile" val="50"/>
        <cfvo type="max"/>
        <color rgb="FFF8696B"/>
        <color rgb="FFFFEB84"/>
        <color rgb="FF63BE7B"/>
      </colorScale>
    </cfRule>
  </conditionalFormatting>
  <conditionalFormatting sqref="V2:V10">
    <cfRule type="colorScale" priority="123">
      <colorScale>
        <cfvo type="min"/>
        <cfvo type="percentile" val="50"/>
        <cfvo type="max"/>
        <color rgb="FFF8696B"/>
        <color rgb="FFFFEB84"/>
        <color rgb="FF63BE7B"/>
      </colorScale>
    </cfRule>
  </conditionalFormatting>
  <conditionalFormatting sqref="AK14:AL92">
    <cfRule type="colorScale" priority="122">
      <colorScale>
        <cfvo type="min"/>
        <cfvo type="percentile" val="50"/>
        <cfvo type="max"/>
        <color rgb="FFF8696B"/>
        <color rgb="FFFFEB84"/>
        <color rgb="FF63BE7B"/>
      </colorScale>
    </cfRule>
  </conditionalFormatting>
  <conditionalFormatting sqref="Q14:Q92">
    <cfRule type="colorScale" priority="121">
      <colorScale>
        <cfvo type="min"/>
        <cfvo type="percentile" val="50"/>
        <cfvo type="max"/>
        <color rgb="FFF8696B"/>
        <color rgb="FFFFEB84"/>
        <color rgb="FF63BE7B"/>
      </colorScale>
    </cfRule>
  </conditionalFormatting>
  <conditionalFormatting sqref="AI14:AI92">
    <cfRule type="colorScale" priority="120">
      <colorScale>
        <cfvo type="min"/>
        <cfvo type="percentile" val="50"/>
        <cfvo type="max"/>
        <color rgb="FFF8696B"/>
        <color rgb="FFFFEB84"/>
        <color rgb="FF63BE7B"/>
      </colorScale>
    </cfRule>
  </conditionalFormatting>
  <conditionalFormatting sqref="S14:T92">
    <cfRule type="colorScale" priority="119">
      <colorScale>
        <cfvo type="min"/>
        <cfvo type="percentile" val="50"/>
        <cfvo type="max"/>
        <color rgb="FFF8696B"/>
        <color rgb="FFFFEB84"/>
        <color rgb="FF63BE7B"/>
      </colorScale>
    </cfRule>
  </conditionalFormatting>
  <conditionalFormatting sqref="P14:P92">
    <cfRule type="colorScale" priority="117">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15:H24 H82:H92 H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R14: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J13" activePane="bottomRight" state="frozen"/>
      <selection activeCell="R14" sqref="R14:R92"/>
      <selection pane="topRight" activeCell="R14" sqref="R14:R92"/>
      <selection pane="bottomLeft" activeCell="R14" sqref="R14:R92"/>
      <selection pane="bottomRight" activeCell="AK15" sqref="AK15"/>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20160801</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0.22222222222222221</v>
      </c>
      <c r="H2" s="137">
        <f t="shared" ref="H2:H9" si="2">SUMIF($C$14:$C$92,F2,Y$14:Y$92)</f>
        <v>6931.4922492276037</v>
      </c>
      <c r="I2" s="143">
        <f t="shared" ref="I2:I10" si="3">H2/$B2</f>
        <v>770.16580546973375</v>
      </c>
      <c r="J2" s="6"/>
      <c r="K2" s="6"/>
      <c r="L2" s="293"/>
      <c r="M2" s="286"/>
      <c r="N2" s="293"/>
      <c r="O2" s="6"/>
      <c r="R2" s="6"/>
      <c r="S2" s="286"/>
      <c r="T2" s="286"/>
      <c r="U2" s="6"/>
      <c r="V2" s="286"/>
      <c r="W2" s="6"/>
      <c r="X2" t="s">
        <v>1121</v>
      </c>
      <c r="Y2" s="282">
        <f t="shared" ref="Y2:AL9" si="4">SUMIF($C$14:$C$92,$X2,Y$14:Y$92)</f>
        <v>6931.4922492276037</v>
      </c>
      <c r="Z2" s="282">
        <f t="shared" si="4"/>
        <v>-4561.7917095451312</v>
      </c>
      <c r="AA2" s="282">
        <f t="shared" si="4"/>
        <v>4561.7917095451312</v>
      </c>
      <c r="AB2" s="282">
        <f t="shared" si="4"/>
        <v>6255.9054627891965</v>
      </c>
      <c r="AC2" s="282">
        <f t="shared" si="4"/>
        <v>-1972.8108136714457</v>
      </c>
      <c r="AD2" s="282">
        <f t="shared" si="4"/>
        <v>-4298.3125135986529</v>
      </c>
      <c r="AE2" s="282">
        <f t="shared" si="4"/>
        <v>1310.5948383025402</v>
      </c>
      <c r="AF2" s="282">
        <f t="shared" si="4"/>
        <v>4450.6166783696935</v>
      </c>
      <c r="AG2" s="282">
        <f t="shared" si="4"/>
        <v>-1101.702633666991</v>
      </c>
      <c r="AH2" s="282">
        <f t="shared" si="4"/>
        <v>4973.8993000370601</v>
      </c>
      <c r="AI2" s="282">
        <f t="shared" si="4"/>
        <v>3181.3920154507614</v>
      </c>
      <c r="AJ2" s="282">
        <f t="shared" si="4"/>
        <v>5469.1436451753525</v>
      </c>
      <c r="AK2" s="282">
        <f t="shared" si="4"/>
        <v>4973.8993000370601</v>
      </c>
      <c r="AL2" s="282">
        <f t="shared" si="4"/>
        <v>-180.30352908514715</v>
      </c>
    </row>
    <row r="3" spans="1:38" outlineLevel="1" x14ac:dyDescent="0.25">
      <c r="A3" s="1" t="s">
        <v>288</v>
      </c>
      <c r="B3" s="95">
        <v>6</v>
      </c>
      <c r="C3" s="193">
        <f t="shared" ref="C3:C10" si="5">B3/$B$10</f>
        <v>8.3333333333333329E-2</v>
      </c>
      <c r="F3" s="1" t="s">
        <v>288</v>
      </c>
      <c r="G3" s="296">
        <f t="shared" si="1"/>
        <v>0</v>
      </c>
      <c r="H3" s="137">
        <f t="shared" si="2"/>
        <v>16552.100072736099</v>
      </c>
      <c r="I3" s="143">
        <f t="shared" si="3"/>
        <v>2758.6833454560165</v>
      </c>
      <c r="J3" s="6"/>
      <c r="K3" s="6"/>
      <c r="L3" s="293"/>
      <c r="M3" s="286"/>
      <c r="N3" s="293"/>
      <c r="O3" s="6"/>
      <c r="R3" s="6"/>
      <c r="S3" s="286"/>
      <c r="T3" s="286"/>
      <c r="U3" s="6"/>
      <c r="V3" s="286"/>
      <c r="W3" s="6"/>
      <c r="X3" s="1" t="s">
        <v>288</v>
      </c>
      <c r="Y3" s="282">
        <f t="shared" si="4"/>
        <v>16552.100072736099</v>
      </c>
      <c r="Z3" s="282">
        <f t="shared" si="4"/>
        <v>-16552.100072736099</v>
      </c>
      <c r="AA3" s="282">
        <f t="shared" si="4"/>
        <v>16552.100072736099</v>
      </c>
      <c r="AB3" s="282">
        <f t="shared" si="4"/>
        <v>11438.249840787459</v>
      </c>
      <c r="AC3" s="282">
        <f t="shared" si="4"/>
        <v>-7997.525346477657</v>
      </c>
      <c r="AD3" s="282">
        <f t="shared" si="4"/>
        <v>7859.4938390366797</v>
      </c>
      <c r="AE3" s="282">
        <f t="shared" si="4"/>
        <v>-7859.4938390366797</v>
      </c>
      <c r="AF3" s="282">
        <f t="shared" si="4"/>
        <v>3421.5545291177577</v>
      </c>
      <c r="AG3" s="282">
        <f t="shared" si="4"/>
        <v>-157.20147263302306</v>
      </c>
      <c r="AH3" s="282">
        <f t="shared" si="4"/>
        <v>3421.5545291177577</v>
      </c>
      <c r="AI3" s="282">
        <f t="shared" si="4"/>
        <v>-2648.43851677983</v>
      </c>
      <c r="AJ3" s="282">
        <f t="shared" si="4"/>
        <v>3421.5545291177577</v>
      </c>
      <c r="AK3" s="282">
        <f t="shared" si="4"/>
        <v>3421.5545291177577</v>
      </c>
      <c r="AL3" s="282">
        <f t="shared" si="4"/>
        <v>-7859.4938390366797</v>
      </c>
    </row>
    <row r="4" spans="1:38" outlineLevel="1" x14ac:dyDescent="0.25">
      <c r="A4" s="1" t="s">
        <v>297</v>
      </c>
      <c r="B4" s="95">
        <v>10</v>
      </c>
      <c r="C4" s="193">
        <f t="shared" si="5"/>
        <v>0.1388888888888889</v>
      </c>
      <c r="F4" s="1" t="s">
        <v>297</v>
      </c>
      <c r="G4" s="296">
        <f t="shared" si="1"/>
        <v>0.1</v>
      </c>
      <c r="H4" s="137">
        <f t="shared" si="2"/>
        <v>15053.972755331835</v>
      </c>
      <c r="I4" s="143">
        <f t="shared" si="3"/>
        <v>1505.3972755331836</v>
      </c>
      <c r="J4" s="6"/>
      <c r="K4" s="6"/>
      <c r="L4" s="293"/>
      <c r="M4" s="286"/>
      <c r="N4" s="293"/>
      <c r="O4" s="6"/>
      <c r="R4" s="6"/>
      <c r="S4" s="286"/>
      <c r="T4" s="286"/>
      <c r="U4" s="6"/>
      <c r="V4" s="286"/>
      <c r="W4" s="6"/>
      <c r="X4" s="1" t="s">
        <v>297</v>
      </c>
      <c r="Y4" s="282">
        <f t="shared" si="4"/>
        <v>15053.972755331835</v>
      </c>
      <c r="Z4" s="282">
        <f t="shared" si="4"/>
        <v>-15053.972755331835</v>
      </c>
      <c r="AA4" s="282">
        <f t="shared" si="4"/>
        <v>15053.972755331835</v>
      </c>
      <c r="AB4" s="282">
        <f t="shared" si="4"/>
        <v>14356.977047177692</v>
      </c>
      <c r="AC4" s="282">
        <f t="shared" si="4"/>
        <v>-120.85256788582558</v>
      </c>
      <c r="AD4" s="282">
        <f t="shared" si="4"/>
        <v>-11231.817960459242</v>
      </c>
      <c r="AE4" s="282">
        <f t="shared" si="4"/>
        <v>12769.517208842675</v>
      </c>
      <c r="AF4" s="282">
        <f t="shared" si="4"/>
        <v>-2205.552165626289</v>
      </c>
      <c r="AG4" s="282">
        <f t="shared" si="4"/>
        <v>-5012.6928983597027</v>
      </c>
      <c r="AH4" s="282">
        <f t="shared" si="4"/>
        <v>14157.221098428996</v>
      </c>
      <c r="AI4" s="282">
        <f t="shared" si="4"/>
        <v>7835.7276913458445</v>
      </c>
      <c r="AJ4" s="282">
        <f t="shared" si="4"/>
        <v>12969.273157591373</v>
      </c>
      <c r="AK4" s="282">
        <f t="shared" si="4"/>
        <v>14157.221098428996</v>
      </c>
      <c r="AL4" s="282">
        <f t="shared" si="4"/>
        <v>4812.9369496110057</v>
      </c>
    </row>
    <row r="5" spans="1:38" outlineLevel="1" x14ac:dyDescent="0.25">
      <c r="A5" s="1" t="s">
        <v>294</v>
      </c>
      <c r="B5" s="95">
        <v>21</v>
      </c>
      <c r="C5" s="193">
        <f t="shared" si="5"/>
        <v>0.29166666666666669</v>
      </c>
      <c r="F5" s="1" t="s">
        <v>294</v>
      </c>
      <c r="G5" s="296">
        <f t="shared" si="1"/>
        <v>0.52380952380952384</v>
      </c>
      <c r="H5" s="137">
        <f t="shared" si="2"/>
        <v>26241.507243962842</v>
      </c>
      <c r="I5" s="143">
        <f t="shared" si="3"/>
        <v>1249.5955830458497</v>
      </c>
      <c r="J5" s="6"/>
      <c r="K5" s="6"/>
      <c r="L5" s="293"/>
      <c r="M5" s="286"/>
      <c r="N5" s="293"/>
      <c r="O5" s="6"/>
      <c r="R5" s="6"/>
      <c r="S5" s="286"/>
      <c r="T5" s="286"/>
      <c r="U5" s="6"/>
      <c r="V5" s="286"/>
      <c r="W5" s="6"/>
      <c r="X5" s="1" t="s">
        <v>294</v>
      </c>
      <c r="Y5" s="282">
        <f t="shared" si="4"/>
        <v>26241.507243962842</v>
      </c>
      <c r="Z5" s="282">
        <f t="shared" si="4"/>
        <v>9379.2671583741485</v>
      </c>
      <c r="AA5" s="282">
        <f t="shared" si="4"/>
        <v>-9379.2671583741485</v>
      </c>
      <c r="AB5" s="282">
        <f t="shared" si="4"/>
        <v>16059.843696935182</v>
      </c>
      <c r="AC5" s="282">
        <f t="shared" si="4"/>
        <v>-11870.990477480944</v>
      </c>
      <c r="AD5" s="282">
        <f t="shared" si="4"/>
        <v>3244.2682002730999</v>
      </c>
      <c r="AE5" s="282">
        <f t="shared" si="4"/>
        <v>-6276.0983595862699</v>
      </c>
      <c r="AF5" s="282">
        <f t="shared" si="4"/>
        <v>-14216.735537069633</v>
      </c>
      <c r="AG5" s="282">
        <f t="shared" si="4"/>
        <v>-378.92713022126691</v>
      </c>
      <c r="AH5" s="282">
        <f t="shared" si="4"/>
        <v>232.36931521090128</v>
      </c>
      <c r="AI5" s="282">
        <f t="shared" si="4"/>
        <v>309.28719245397997</v>
      </c>
      <c r="AJ5" s="282">
        <f t="shared" si="4"/>
        <v>-3433.1471945210287</v>
      </c>
      <c r="AK5" s="282">
        <f t="shared" si="4"/>
        <v>232.36931521090128</v>
      </c>
      <c r="AL5" s="282">
        <f t="shared" si="4"/>
        <v>-15448.547251503016</v>
      </c>
    </row>
    <row r="6" spans="1:38" outlineLevel="1" x14ac:dyDescent="0.25">
      <c r="A6" s="1" t="s">
        <v>313</v>
      </c>
      <c r="B6" s="95">
        <v>3</v>
      </c>
      <c r="C6" s="193">
        <f t="shared" si="5"/>
        <v>4.1666666666666664E-2</v>
      </c>
      <c r="F6" s="1" t="s">
        <v>313</v>
      </c>
      <c r="G6" s="296">
        <f t="shared" si="1"/>
        <v>1</v>
      </c>
      <c r="H6" s="137">
        <f t="shared" si="2"/>
        <v>10069.003875579428</v>
      </c>
      <c r="I6" s="143">
        <f t="shared" si="3"/>
        <v>3356.334625193143</v>
      </c>
      <c r="J6" s="6"/>
      <c r="K6" s="6"/>
      <c r="L6" s="293"/>
      <c r="M6" s="286"/>
      <c r="N6" s="293"/>
      <c r="O6" s="6"/>
      <c r="R6" s="6"/>
      <c r="S6" s="286"/>
      <c r="T6" s="286"/>
      <c r="U6" s="6"/>
      <c r="V6" s="286"/>
      <c r="W6" s="6"/>
      <c r="X6" s="1" t="s">
        <v>313</v>
      </c>
      <c r="Y6" s="282">
        <f t="shared" si="4"/>
        <v>10069.003875579428</v>
      </c>
      <c r="Z6" s="282">
        <f t="shared" si="4"/>
        <v>10069.003875579428</v>
      </c>
      <c r="AA6" s="282">
        <f t="shared" si="4"/>
        <v>-10069.003875579428</v>
      </c>
      <c r="AB6" s="282">
        <f t="shared" si="4"/>
        <v>10069.003875579428</v>
      </c>
      <c r="AC6" s="282">
        <f t="shared" si="4"/>
        <v>10069.003875579428</v>
      </c>
      <c r="AD6" s="282">
        <f t="shared" si="4"/>
        <v>4310.3733094667186</v>
      </c>
      <c r="AE6" s="282">
        <f t="shared" si="4"/>
        <v>4978.8091253748207</v>
      </c>
      <c r="AF6" s="282">
        <f t="shared" si="4"/>
        <v>-10069.003875579428</v>
      </c>
      <c r="AG6" s="282">
        <f t="shared" si="4"/>
        <v>-4978.8091253748207</v>
      </c>
      <c r="AH6" s="282">
        <f t="shared" si="4"/>
        <v>10069.003875579428</v>
      </c>
      <c r="AI6" s="282">
        <f t="shared" si="4"/>
        <v>10069.003875579428</v>
      </c>
      <c r="AJ6" s="282">
        <f t="shared" si="4"/>
        <v>-4310.3733094667186</v>
      </c>
      <c r="AK6" s="282">
        <f t="shared" si="4"/>
        <v>10069.003875579428</v>
      </c>
      <c r="AL6" s="282">
        <f t="shared" si="4"/>
        <v>4978.8091253748207</v>
      </c>
    </row>
    <row r="7" spans="1:38" outlineLevel="1" x14ac:dyDescent="0.25">
      <c r="A7" s="1" t="s">
        <v>347</v>
      </c>
      <c r="B7" s="95">
        <v>5</v>
      </c>
      <c r="C7" s="193">
        <f t="shared" si="5"/>
        <v>6.9444444444444448E-2</v>
      </c>
      <c r="F7" s="1" t="s">
        <v>347</v>
      </c>
      <c r="G7" s="296">
        <f t="shared" si="1"/>
        <v>0.8</v>
      </c>
      <c r="H7" s="137">
        <f t="shared" si="2"/>
        <v>4876.4321326993522</v>
      </c>
      <c r="I7" s="143">
        <f t="shared" si="3"/>
        <v>975.28642653987049</v>
      </c>
      <c r="J7" s="6"/>
      <c r="K7" s="6"/>
      <c r="L7" s="293"/>
      <c r="M7" s="286"/>
      <c r="N7" s="293"/>
      <c r="O7" s="270"/>
      <c r="P7" s="270"/>
      <c r="Q7" s="270"/>
      <c r="R7" s="6"/>
      <c r="S7" s="286"/>
      <c r="T7" s="286"/>
      <c r="U7" s="6"/>
      <c r="V7" s="286"/>
      <c r="W7" s="6"/>
      <c r="X7" s="1" t="s">
        <v>347</v>
      </c>
      <c r="Y7" s="282">
        <f t="shared" si="4"/>
        <v>4876.4321326993522</v>
      </c>
      <c r="Z7" s="282">
        <f t="shared" si="4"/>
        <v>-2252.6209315710325</v>
      </c>
      <c r="AA7" s="282">
        <f t="shared" si="4"/>
        <v>2252.6209315710325</v>
      </c>
      <c r="AB7" s="282">
        <f t="shared" si="4"/>
        <v>-2698.2192135000537</v>
      </c>
      <c r="AC7" s="282">
        <f t="shared" si="4"/>
        <v>-130.18340610019197</v>
      </c>
      <c r="AD7" s="282">
        <f t="shared" si="4"/>
        <v>4876.4321326993522</v>
      </c>
      <c r="AE7" s="282">
        <f t="shared" si="4"/>
        <v>-4876.4321326993522</v>
      </c>
      <c r="AF7" s="282">
        <f t="shared" si="4"/>
        <v>-315.41487582882917</v>
      </c>
      <c r="AG7" s="282">
        <f t="shared" si="4"/>
        <v>-4876.4321326993522</v>
      </c>
      <c r="AH7" s="282">
        <f t="shared" si="4"/>
        <v>-4876.4321326993522</v>
      </c>
      <c r="AI7" s="282">
        <f t="shared" si="4"/>
        <v>-2698.2192135000537</v>
      </c>
      <c r="AJ7" s="282">
        <f t="shared" si="4"/>
        <v>-2698.2192135000537</v>
      </c>
      <c r="AK7" s="282">
        <f t="shared" si="4"/>
        <v>-2698.2192135000537</v>
      </c>
      <c r="AL7" s="282">
        <f t="shared" si="4"/>
        <v>2698.2192135000537</v>
      </c>
    </row>
    <row r="8" spans="1:38" outlineLevel="1" x14ac:dyDescent="0.25">
      <c r="A8" s="1" t="s">
        <v>1122</v>
      </c>
      <c r="B8" s="95">
        <v>10</v>
      </c>
      <c r="C8" s="193">
        <f t="shared" si="5"/>
        <v>0.1388888888888889</v>
      </c>
      <c r="F8" s="1" t="s">
        <v>1122</v>
      </c>
      <c r="G8" s="296">
        <f t="shared" si="1"/>
        <v>0.5</v>
      </c>
      <c r="H8" s="137">
        <f t="shared" si="2"/>
        <v>13435.248604081915</v>
      </c>
      <c r="I8" s="143">
        <f t="shared" si="3"/>
        <v>1343.5248604081914</v>
      </c>
      <c r="J8" s="6"/>
      <c r="K8" s="6"/>
      <c r="L8" s="293"/>
      <c r="M8" s="286"/>
      <c r="N8" s="293"/>
      <c r="O8" s="6"/>
      <c r="R8" s="6"/>
      <c r="S8" s="286"/>
      <c r="T8" s="286"/>
      <c r="U8" s="6"/>
      <c r="V8" s="286"/>
      <c r="W8" s="6"/>
      <c r="X8" s="1" t="s">
        <v>1122</v>
      </c>
      <c r="Y8" s="282">
        <f t="shared" si="4"/>
        <v>13435.248604081915</v>
      </c>
      <c r="Z8" s="282">
        <f t="shared" si="4"/>
        <v>8755.8035154487352</v>
      </c>
      <c r="AA8" s="282">
        <f t="shared" si="4"/>
        <v>-8755.8035154487352</v>
      </c>
      <c r="AB8" s="282">
        <f t="shared" si="4"/>
        <v>4957.9764657520027</v>
      </c>
      <c r="AC8" s="282">
        <f t="shared" si="4"/>
        <v>-4041.2481632461086</v>
      </c>
      <c r="AD8" s="282">
        <f t="shared" si="4"/>
        <v>-4041.2481632461086</v>
      </c>
      <c r="AE8" s="282">
        <f t="shared" si="4"/>
        <v>6803.7031831066006</v>
      </c>
      <c r="AF8" s="282">
        <f t="shared" si="4"/>
        <v>-8755.8035154487352</v>
      </c>
      <c r="AG8" s="282">
        <f t="shared" si="4"/>
        <v>-918.89315694948607</v>
      </c>
      <c r="AH8" s="282">
        <f t="shared" si="4"/>
        <v>9033.8335489319379</v>
      </c>
      <c r="AI8" s="282">
        <f t="shared" si="4"/>
        <v>-4041.2481632461086</v>
      </c>
      <c r="AJ8" s="282">
        <f t="shared" si="4"/>
        <v>243.42111354937435</v>
      </c>
      <c r="AK8" s="282">
        <f t="shared" si="4"/>
        <v>3427.0535562580208</v>
      </c>
      <c r="AL8" s="282">
        <f t="shared" si="4"/>
        <v>4994.7502401294196</v>
      </c>
    </row>
    <row r="9" spans="1:38" outlineLevel="1" x14ac:dyDescent="0.25">
      <c r="A9" s="17" t="s">
        <v>304</v>
      </c>
      <c r="B9" s="297">
        <v>8</v>
      </c>
      <c r="C9" s="200">
        <f t="shared" si="5"/>
        <v>0.1111111111111111</v>
      </c>
      <c r="D9" s="126"/>
      <c r="F9" s="17" t="s">
        <v>304</v>
      </c>
      <c r="G9" s="296">
        <f t="shared" si="1"/>
        <v>0.375</v>
      </c>
      <c r="H9" s="199">
        <f t="shared" si="2"/>
        <v>15160.185314811526</v>
      </c>
      <c r="I9" s="143">
        <f t="shared" si="3"/>
        <v>1895.0231643514408</v>
      </c>
      <c r="J9" s="6"/>
      <c r="K9" s="6"/>
      <c r="L9" s="293"/>
      <c r="M9" s="286"/>
      <c r="N9" s="293"/>
      <c r="O9" s="6"/>
      <c r="R9" s="6"/>
      <c r="S9" s="286"/>
      <c r="T9" s="286"/>
      <c r="U9" s="6"/>
      <c r="V9" s="286"/>
      <c r="W9" s="6"/>
      <c r="X9" s="17" t="s">
        <v>304</v>
      </c>
      <c r="Y9" s="283">
        <f t="shared" si="4"/>
        <v>15160.185314811526</v>
      </c>
      <c r="Z9" s="283">
        <f t="shared" si="4"/>
        <v>-843.73474406943217</v>
      </c>
      <c r="AA9" s="283">
        <f t="shared" si="4"/>
        <v>843.73474406943217</v>
      </c>
      <c r="AB9" s="283">
        <f t="shared" si="4"/>
        <v>11528.667189328338</v>
      </c>
      <c r="AC9" s="283">
        <f t="shared" si="4"/>
        <v>7820.9421782560867</v>
      </c>
      <c r="AD9" s="283">
        <f t="shared" si="4"/>
        <v>-3740.1462048140929</v>
      </c>
      <c r="AE9" s="283">
        <f t="shared" si="4"/>
        <v>3740.1462048140929</v>
      </c>
      <c r="AF9" s="283">
        <f t="shared" si="4"/>
        <v>-10532.586719606803</v>
      </c>
      <c r="AG9" s="283">
        <f t="shared" si="4"/>
        <v>-600.21849897172399</v>
      </c>
      <c r="AH9" s="283">
        <f t="shared" si="4"/>
        <v>12553.351143947246</v>
      </c>
      <c r="AI9" s="283">
        <f t="shared" si="4"/>
        <v>9936.1859294795468</v>
      </c>
      <c r="AJ9" s="283">
        <f t="shared" si="4"/>
        <v>5750.5795855511169</v>
      </c>
      <c r="AK9" s="283">
        <f t="shared" si="4"/>
        <v>11528.667189328338</v>
      </c>
      <c r="AL9" s="283">
        <f t="shared" si="4"/>
        <v>1624.9024535906296</v>
      </c>
    </row>
    <row r="10" spans="1:38" outlineLevel="1" x14ac:dyDescent="0.25">
      <c r="B10">
        <f>SUM(B2:B9)</f>
        <v>72</v>
      </c>
      <c r="C10" s="193">
        <f t="shared" si="5"/>
        <v>1</v>
      </c>
      <c r="D10" s="126"/>
      <c r="F10" t="s">
        <v>1132</v>
      </c>
      <c r="G10" s="296">
        <f>H13</f>
        <v>0.36708860759493672</v>
      </c>
      <c r="H10" s="167">
        <f>SUM(H2:H9)</f>
        <v>108319.9422484306</v>
      </c>
      <c r="I10" s="143">
        <f t="shared" si="3"/>
        <v>1504.4436423393138</v>
      </c>
      <c r="J10" s="6"/>
      <c r="K10" s="6"/>
      <c r="L10" s="294"/>
      <c r="M10" s="286"/>
      <c r="N10" s="294"/>
      <c r="O10" s="6"/>
      <c r="R10" s="6"/>
      <c r="S10" s="286"/>
      <c r="T10" s="286"/>
      <c r="U10" s="6"/>
      <c r="V10" s="286"/>
      <c r="W10" s="6"/>
      <c r="X10" s="6" t="s">
        <v>1245</v>
      </c>
      <c r="Y10" s="284">
        <f>SUM(Y2:Y9)</f>
        <v>108319.9422484306</v>
      </c>
      <c r="Z10" s="284">
        <f t="shared" ref="Z10:AL10" si="6">SUM(Z2:Z9)</f>
        <v>-11060.145663851219</v>
      </c>
      <c r="AA10" s="284">
        <f t="shared" si="6"/>
        <v>11060.145663851219</v>
      </c>
      <c r="AB10" s="284">
        <f t="shared" si="6"/>
        <v>71968.404364849252</v>
      </c>
      <c r="AC10" s="284">
        <f t="shared" si="6"/>
        <v>-8243.6647210266601</v>
      </c>
      <c r="AD10" s="284">
        <f t="shared" si="6"/>
        <v>-3020.9573606422464</v>
      </c>
      <c r="AE10" s="284">
        <f t="shared" si="6"/>
        <v>10590.746229118427</v>
      </c>
      <c r="AF10" s="284">
        <f t="shared" si="6"/>
        <v>-38222.925481672268</v>
      </c>
      <c r="AG10" s="284">
        <f t="shared" si="6"/>
        <v>-18024.877048876366</v>
      </c>
      <c r="AH10" s="284">
        <f t="shared" si="6"/>
        <v>49564.800678553976</v>
      </c>
      <c r="AI10" s="284">
        <f t="shared" si="6"/>
        <v>21943.69081078357</v>
      </c>
      <c r="AJ10" s="284">
        <f t="shared" si="6"/>
        <v>17412.232313497174</v>
      </c>
      <c r="AK10" s="284">
        <f t="shared" si="6"/>
        <v>45111.549650460453</v>
      </c>
      <c r="AL10" s="284">
        <f t="shared" si="6"/>
        <v>-4378.726637418913</v>
      </c>
    </row>
    <row r="11" spans="1:38" outlineLevel="1" x14ac:dyDescent="0.25">
      <c r="H11" t="s">
        <v>1158</v>
      </c>
      <c r="I11" s="95">
        <v>0.75</v>
      </c>
      <c r="J11">
        <v>0.5</v>
      </c>
      <c r="K11">
        <v>1</v>
      </c>
      <c r="AB11" s="186">
        <f>1-F13</f>
        <v>0.26582278481012656</v>
      </c>
      <c r="AC11" s="186">
        <f>L13</f>
        <v>0.46835443037974683</v>
      </c>
      <c r="AE11" s="186">
        <f>O13</f>
        <v>0.60759493670886078</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0.73417721518987344</v>
      </c>
      <c r="H13" s="240">
        <f>COUNTIF(H14:H92,1)/79</f>
        <v>0.36708860759493672</v>
      </c>
      <c r="I13" s="240">
        <f>COUNTIF(I14:I92,1)/79</f>
        <v>0.60759493670886078</v>
      </c>
      <c r="J13" s="240">
        <f>COUNTIF(J14:J92,1)/79</f>
        <v>0.54430379746835444</v>
      </c>
      <c r="K13" s="240">
        <f>COUNTIF(K14:K92,1)/79</f>
        <v>0.54430379746835444</v>
      </c>
      <c r="L13" s="240">
        <f>COUNTIF(L14:L92,1)/79</f>
        <v>0.46835443037974683</v>
      </c>
      <c r="M13" s="240"/>
      <c r="O13" s="240">
        <f t="shared" ref="O13:T13" si="7">COUNTIF(O14:O92,1)/79</f>
        <v>0.60759493670886078</v>
      </c>
      <c r="P13" s="240">
        <f t="shared" si="7"/>
        <v>0.36708860759493672</v>
      </c>
      <c r="Q13" s="240">
        <f t="shared" si="7"/>
        <v>0.46835443037974683</v>
      </c>
      <c r="R13" s="240">
        <f t="shared" si="7"/>
        <v>0.32911392405063289</v>
      </c>
      <c r="S13" s="240">
        <f t="shared" si="7"/>
        <v>0.35443037974683544</v>
      </c>
      <c r="T13" s="240">
        <f t="shared" si="7"/>
        <v>0.49367088607594939</v>
      </c>
      <c r="V13" s="179"/>
      <c r="W13" s="182">
        <f t="shared" ref="W13:X13" si="8">SUM(W14:W92)</f>
        <v>24162715.832289204</v>
      </c>
      <c r="X13" s="182">
        <f t="shared" si="8"/>
        <v>25199680.883830618</v>
      </c>
      <c r="Y13" s="187">
        <f t="shared" ref="Y13:AE13" si="9">SUM(Y14:Y92)</f>
        <v>108319.94224843063</v>
      </c>
      <c r="Z13" s="187">
        <f t="shared" si="9"/>
        <v>-11060.145663851221</v>
      </c>
      <c r="AA13" s="187">
        <f t="shared" si="9"/>
        <v>11060.145663851221</v>
      </c>
      <c r="AB13" s="187">
        <f t="shared" si="9"/>
        <v>71968.404364849266</v>
      </c>
      <c r="AC13" s="187">
        <f t="shared" si="9"/>
        <v>-8243.6647210266565</v>
      </c>
      <c r="AD13" s="187">
        <f t="shared" si="9"/>
        <v>-3020.9573606422487</v>
      </c>
      <c r="AE13" s="187">
        <f t="shared" si="9"/>
        <v>10590.746229118431</v>
      </c>
      <c r="AF13" s="187">
        <f t="shared" ref="AF13:AL13" si="10">SUM(AF14:AF92)</f>
        <v>-38222.925481672275</v>
      </c>
      <c r="AG13" s="187">
        <f>SUM(AG14:AG92)</f>
        <v>-18024.877048876358</v>
      </c>
      <c r="AH13" s="187">
        <f>SUM(AH14:AH92)</f>
        <v>49564.800678553955</v>
      </c>
      <c r="AI13" s="187">
        <f t="shared" si="10"/>
        <v>21943.690810783566</v>
      </c>
      <c r="AJ13" s="187">
        <f>SUM(AJ14:AJ92)</f>
        <v>17412.232313497174</v>
      </c>
      <c r="AK13" s="187">
        <f t="shared" si="10"/>
        <v>45111.549650460445</v>
      </c>
      <c r="AL13" s="187">
        <f t="shared" si="10"/>
        <v>-4378.7266374189112</v>
      </c>
    </row>
    <row r="14" spans="1:38" ht="15.75" thickBot="1" x14ac:dyDescent="0.3">
      <c r="A14" s="1" t="s">
        <v>287</v>
      </c>
      <c r="B14" s="149" t="s">
        <v>558</v>
      </c>
      <c r="C14" s="192" t="s">
        <v>288</v>
      </c>
      <c r="F14" s="201">
        <v>-1</v>
      </c>
      <c r="G14" s="201">
        <v>-1.6220028208699999E-2</v>
      </c>
      <c r="H14" s="202">
        <v>-1</v>
      </c>
      <c r="I14" s="202">
        <v>-1</v>
      </c>
      <c r="J14" s="225">
        <v>1</v>
      </c>
      <c r="K14" s="225">
        <v>-1</v>
      </c>
      <c r="L14" s="201">
        <v>-1</v>
      </c>
      <c r="M14" s="226">
        <v>12</v>
      </c>
      <c r="N14" s="287"/>
      <c r="O14">
        <f t="shared" ref="O14:O77" si="11">IF(M14&lt;0,L14*-1,L14)</f>
        <v>-1</v>
      </c>
      <c r="P14">
        <f t="shared" ref="P14:P77" si="12">IF(-F14+-K14+O14&gt;0,1,-1)</f>
        <v>1</v>
      </c>
      <c r="Q14">
        <f t="shared" ref="Q14:Q77" si="13">IF(J14+O14+-1*F14&gt;0,1,-1)</f>
        <v>1</v>
      </c>
      <c r="R14">
        <f>IF(-I14+L14+-1*F14&gt;0,1,-1)</f>
        <v>1</v>
      </c>
      <c r="S14">
        <f t="shared" ref="S14:S77" si="14">IF(P14+R14+Q14&lt;0,-1,1)</f>
        <v>1</v>
      </c>
      <c r="T14">
        <f>IF(F14-K14-O14&lt;0,-1,1)</f>
        <v>1</v>
      </c>
      <c r="U14">
        <f>VLOOKUP($A14,'FuturesInfo (3)'!$A$2:$V$80,22)</f>
        <v>0</v>
      </c>
      <c r="V14">
        <v>1</v>
      </c>
      <c r="W14" s="137">
        <v>0</v>
      </c>
      <c r="X14" s="137">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7">IF(IF(P14=H14,1,0)=1,ABS(W14*G14),-ABS(W14*G14))</f>
        <v>0</v>
      </c>
      <c r="AI14" s="188">
        <f t="shared" ref="AI14:AI77" si="18">IF(IF(H14=Q14,1,0)=1,ABS(W14*G14),-ABS(W14*G14))</f>
        <v>0</v>
      </c>
      <c r="AJ14" s="188">
        <f t="shared" ref="AJ14:AJ77" si="19">IF(IF(R14=H14,1,0)=1,ABS(W14*G14),-ABS(W14*G14))</f>
        <v>0</v>
      </c>
      <c r="AK14" s="188">
        <f t="shared" ref="AK14:AK45" si="20">IF(IF(S14=H14,1,0)=1,ABS(W14*G14),-ABS(W14*G14))</f>
        <v>0</v>
      </c>
      <c r="AL14" s="188">
        <f>IF(IF(T14=$H14,1,0)=1,ABS($W14*$G14),-ABS($W14*$G14))</f>
        <v>0</v>
      </c>
    </row>
    <row r="15" spans="1:38" ht="15.75" thickBot="1" x14ac:dyDescent="0.3">
      <c r="A15" s="1" t="s">
        <v>290</v>
      </c>
      <c r="B15" s="149" t="s">
        <v>470</v>
      </c>
      <c r="C15" s="192" t="s">
        <v>1121</v>
      </c>
      <c r="F15" s="201">
        <v>1</v>
      </c>
      <c r="G15" s="202">
        <v>-5.0059280727199999E-3</v>
      </c>
      <c r="H15" s="202">
        <v>-1</v>
      </c>
      <c r="I15" s="202">
        <v>1</v>
      </c>
      <c r="J15" s="227">
        <v>1</v>
      </c>
      <c r="K15" s="227">
        <v>-1</v>
      </c>
      <c r="L15" s="202">
        <v>-1</v>
      </c>
      <c r="M15" s="228">
        <v>5</v>
      </c>
      <c r="N15" s="288"/>
      <c r="O15">
        <f t="shared" si="11"/>
        <v>-1</v>
      </c>
      <c r="P15">
        <f t="shared" si="12"/>
        <v>-1</v>
      </c>
      <c r="Q15">
        <f t="shared" si="13"/>
        <v>-1</v>
      </c>
      <c r="R15">
        <f t="shared" ref="R15:R78" si="21">IF(-I15+L15+-1*F15&gt;0,1,-1)</f>
        <v>-1</v>
      </c>
      <c r="S15">
        <f t="shared" si="14"/>
        <v>-1</v>
      </c>
      <c r="T15">
        <f t="shared" ref="T15:T78" si="22">IF(F15-K15-O15&lt;0,-1,1)</f>
        <v>1</v>
      </c>
      <c r="U15">
        <f>VLOOKUP($A15,'FuturesInfo (3)'!$A$2:$V$80,22)</f>
        <v>3</v>
      </c>
      <c r="V15">
        <v>1</v>
      </c>
      <c r="W15" s="137">
        <v>226590</v>
      </c>
      <c r="X15" s="137">
        <v>151060</v>
      </c>
      <c r="Y15" s="188">
        <f t="shared" si="15"/>
        <v>1134.2932419976248</v>
      </c>
      <c r="Z15" s="188">
        <f>IF(IF(sym!$Q4=H15,1,0)=1,ABS(W15*G15),-ABS(W15*G15))</f>
        <v>-1134.2932419976248</v>
      </c>
      <c r="AA15" s="188">
        <f>IF(IF(sym!$P4=$H15,1,0)=1,ABS($W15*$G15),-ABS($W15*$G15))</f>
        <v>1134.2932419976248</v>
      </c>
      <c r="AB15" s="188">
        <f t="shared" ref="AB15:AB78" si="23">IF(IF(-F15=H15,1,0)=1,ABS(W15*G15),-ABS(W15*G15))</f>
        <v>1134.2932419976248</v>
      </c>
      <c r="AC15" s="188">
        <f t="shared" si="16"/>
        <v>-1134.2932419976248</v>
      </c>
      <c r="AD15" s="188">
        <f t="shared" ref="AD15:AD78" si="24">IF(IF(-I15=-H15,1,0)=1,ABS(W15*G15),-ABS(W15*G15))</f>
        <v>-1134.2932419976248</v>
      </c>
      <c r="AE15" s="188">
        <f t="shared" ref="AE15:AE78" si="25">IF(IF(-K15=H15,1,0)=1,ABS(W15*G15),-ABS(W15*G15))</f>
        <v>-1134.2932419976248</v>
      </c>
      <c r="AF15" s="188">
        <f t="shared" ref="AF15:AF78" si="26">IF(IF(L15=H15,1,0)=1,ABS(W15*G15),-ABS(W15*G15))</f>
        <v>1134.2932419976248</v>
      </c>
      <c r="AG15" s="188">
        <f t="shared" ref="AG15:AG78" si="27">IF(IF(O15=H15,1,0)=1,ABS(W15*G15),-ABS(W15*G15))</f>
        <v>1134.2932419976248</v>
      </c>
      <c r="AH15" s="188">
        <f t="shared" si="17"/>
        <v>1134.2932419976248</v>
      </c>
      <c r="AI15" s="188">
        <f t="shared" si="18"/>
        <v>1134.2932419976248</v>
      </c>
      <c r="AJ15" s="188">
        <f t="shared" si="19"/>
        <v>1134.2932419976248</v>
      </c>
      <c r="AK15" s="188">
        <f t="shared" si="20"/>
        <v>1134.2932419976248</v>
      </c>
      <c r="AL15" s="188">
        <f t="shared" ref="AL15:AL78" si="28">IF(IF(T15=$H15,1,0)=1,ABS($W15*$G15),-ABS($W15*$G15))</f>
        <v>-1134.2932419976248</v>
      </c>
    </row>
    <row r="16" spans="1:38" ht="15.75" thickBot="1" x14ac:dyDescent="0.3">
      <c r="A16" s="1" t="s">
        <v>292</v>
      </c>
      <c r="B16" s="149" t="s">
        <v>292</v>
      </c>
      <c r="C16" s="192" t="s">
        <v>294</v>
      </c>
      <c r="F16" s="201">
        <v>1</v>
      </c>
      <c r="G16" s="202">
        <v>-1.0974244120899999E-2</v>
      </c>
      <c r="H16" s="202">
        <v>-1</v>
      </c>
      <c r="I16" s="202">
        <v>1</v>
      </c>
      <c r="J16" s="227">
        <v>-1</v>
      </c>
      <c r="K16" s="227">
        <v>1</v>
      </c>
      <c r="L16" s="202">
        <v>-1</v>
      </c>
      <c r="M16" s="228">
        <v>-16</v>
      </c>
      <c r="N16" s="288"/>
      <c r="O16">
        <f t="shared" si="11"/>
        <v>1</v>
      </c>
      <c r="P16">
        <f t="shared" si="12"/>
        <v>-1</v>
      </c>
      <c r="Q16">
        <f t="shared" si="13"/>
        <v>-1</v>
      </c>
      <c r="R16">
        <f t="shared" si="21"/>
        <v>-1</v>
      </c>
      <c r="S16">
        <f t="shared" si="14"/>
        <v>-1</v>
      </c>
      <c r="T16">
        <f t="shared" si="22"/>
        <v>-1</v>
      </c>
      <c r="U16">
        <f>VLOOKUP($A16,'FuturesInfo (3)'!$A$2:$V$80,22)</f>
        <v>2</v>
      </c>
      <c r="V16">
        <v>1</v>
      </c>
      <c r="W16" s="137">
        <v>197112.576</v>
      </c>
      <c r="X16" s="137">
        <v>197112.576</v>
      </c>
      <c r="Y16" s="188">
        <f t="shared" si="15"/>
        <v>2163.1615283234541</v>
      </c>
      <c r="Z16" s="188">
        <f>IF(IF(sym!$Q5=H16,1,0)=1,ABS(W16*G16),-ABS(W16*G16))</f>
        <v>-2163.1615283234541</v>
      </c>
      <c r="AA16" s="188">
        <f>IF(IF(sym!$P5=$H16,1,0)=1,ABS($W16*$G16),-ABS($W16*$G16))</f>
        <v>2163.1615283234541</v>
      </c>
      <c r="AB16" s="188">
        <f t="shared" si="23"/>
        <v>2163.1615283234541</v>
      </c>
      <c r="AC16" s="188">
        <f t="shared" si="16"/>
        <v>2163.1615283234541</v>
      </c>
      <c r="AD16" s="188">
        <f t="shared" si="24"/>
        <v>-2163.1615283234541</v>
      </c>
      <c r="AE16" s="188">
        <f t="shared" si="25"/>
        <v>2163.1615283234541</v>
      </c>
      <c r="AF16" s="188">
        <f t="shared" si="26"/>
        <v>2163.1615283234541</v>
      </c>
      <c r="AG16" s="188">
        <f t="shared" si="27"/>
        <v>-2163.1615283234541</v>
      </c>
      <c r="AH16" s="188">
        <f t="shared" si="17"/>
        <v>2163.1615283234541</v>
      </c>
      <c r="AI16" s="188">
        <f t="shared" si="18"/>
        <v>2163.1615283234541</v>
      </c>
      <c r="AJ16" s="188">
        <f t="shared" si="19"/>
        <v>2163.1615283234541</v>
      </c>
      <c r="AK16" s="188">
        <f>IF(IF(S16=H16,1,0)=1,ABS(W16*G16),-ABS(W16*G16))</f>
        <v>2163.1615283234541</v>
      </c>
      <c r="AL16" s="188">
        <f t="shared" si="28"/>
        <v>2163.1615283234541</v>
      </c>
    </row>
    <row r="17" spans="1:38" ht="15.75" thickBot="1" x14ac:dyDescent="0.3">
      <c r="A17" s="1" t="s">
        <v>295</v>
      </c>
      <c r="B17" s="149" t="s">
        <v>728</v>
      </c>
      <c r="C17" s="192" t="s">
        <v>297</v>
      </c>
      <c r="F17" s="201">
        <v>1</v>
      </c>
      <c r="G17" s="202">
        <v>-2.0421393841200002E-2</v>
      </c>
      <c r="H17" s="202">
        <v>-1</v>
      </c>
      <c r="I17" s="202">
        <v>1</v>
      </c>
      <c r="J17" s="227">
        <v>1</v>
      </c>
      <c r="K17" s="227">
        <v>1</v>
      </c>
      <c r="L17" s="202">
        <v>1</v>
      </c>
      <c r="M17" s="228">
        <v>3</v>
      </c>
      <c r="N17" s="288"/>
      <c r="O17">
        <f t="shared" si="11"/>
        <v>1</v>
      </c>
      <c r="P17">
        <f t="shared" si="12"/>
        <v>-1</v>
      </c>
      <c r="Q17">
        <f t="shared" si="13"/>
        <v>1</v>
      </c>
      <c r="R17">
        <f t="shared" si="21"/>
        <v>-1</v>
      </c>
      <c r="S17">
        <f t="shared" si="14"/>
        <v>-1</v>
      </c>
      <c r="T17">
        <f t="shared" si="22"/>
        <v>-1</v>
      </c>
      <c r="U17">
        <f>VLOOKUP($A17,'FuturesInfo (3)'!$A$2:$V$80,22)</f>
        <v>5</v>
      </c>
      <c r="V17">
        <v>1</v>
      </c>
      <c r="W17" s="137">
        <v>90660</v>
      </c>
      <c r="X17" s="137">
        <v>108792</v>
      </c>
      <c r="Y17" s="188">
        <f t="shared" si="15"/>
        <v>1851.4035656431922</v>
      </c>
      <c r="Z17" s="188">
        <f>IF(IF(sym!$Q6=H17,1,0)=1,ABS(W17*G17),-ABS(W17*G17))</f>
        <v>-1851.4035656431922</v>
      </c>
      <c r="AA17" s="188">
        <f>IF(IF(sym!$P6=$H17,1,0)=1,ABS($W17*$G17),-ABS($W17*$G17))</f>
        <v>1851.4035656431922</v>
      </c>
      <c r="AB17" s="188">
        <f t="shared" si="23"/>
        <v>1851.4035656431922</v>
      </c>
      <c r="AC17" s="188">
        <f t="shared" si="16"/>
        <v>-1851.4035656431922</v>
      </c>
      <c r="AD17" s="188">
        <f t="shared" si="24"/>
        <v>-1851.4035656431922</v>
      </c>
      <c r="AE17" s="188">
        <f t="shared" si="25"/>
        <v>1851.4035656431922</v>
      </c>
      <c r="AF17" s="188">
        <f t="shared" si="26"/>
        <v>-1851.4035656431922</v>
      </c>
      <c r="AG17" s="188">
        <f t="shared" si="27"/>
        <v>-1851.4035656431922</v>
      </c>
      <c r="AH17" s="188">
        <f t="shared" si="17"/>
        <v>1851.4035656431922</v>
      </c>
      <c r="AI17" s="188">
        <f t="shared" si="18"/>
        <v>-1851.4035656431922</v>
      </c>
      <c r="AJ17" s="188">
        <f t="shared" si="19"/>
        <v>1851.4035656431922</v>
      </c>
      <c r="AK17" s="188">
        <f t="shared" si="20"/>
        <v>1851.4035656431922</v>
      </c>
      <c r="AL17" s="188">
        <f t="shared" si="28"/>
        <v>1851.4035656431922</v>
      </c>
    </row>
    <row r="18" spans="1:38" ht="15.75" thickBot="1" x14ac:dyDescent="0.3">
      <c r="A18" s="1" t="s">
        <v>298</v>
      </c>
      <c r="B18" s="149" t="s">
        <v>479</v>
      </c>
      <c r="C18" s="192" t="s">
        <v>1121</v>
      </c>
      <c r="F18" s="201">
        <v>1</v>
      </c>
      <c r="G18" s="202">
        <v>-3.54797312599E-3</v>
      </c>
      <c r="H18" s="202">
        <v>-1</v>
      </c>
      <c r="I18" s="202">
        <v>-1</v>
      </c>
      <c r="J18" s="227">
        <v>1</v>
      </c>
      <c r="K18" s="227">
        <v>-1</v>
      </c>
      <c r="L18" s="202">
        <v>-1</v>
      </c>
      <c r="M18" s="228">
        <v>-11</v>
      </c>
      <c r="N18" s="288"/>
      <c r="O18">
        <f t="shared" si="11"/>
        <v>1</v>
      </c>
      <c r="P18">
        <f t="shared" si="12"/>
        <v>1</v>
      </c>
      <c r="Q18">
        <f t="shared" si="13"/>
        <v>1</v>
      </c>
      <c r="R18">
        <f t="shared" si="21"/>
        <v>-1</v>
      </c>
      <c r="S18">
        <f t="shared" si="14"/>
        <v>1</v>
      </c>
      <c r="T18">
        <f t="shared" si="22"/>
        <v>1</v>
      </c>
      <c r="U18">
        <f>VLOOKUP($A18,'FuturesInfo (3)'!$A$2:$V$80,22)</f>
        <v>2</v>
      </c>
      <c r="V18">
        <v>1</v>
      </c>
      <c r="W18" s="137">
        <v>165000</v>
      </c>
      <c r="X18" s="137">
        <v>165000</v>
      </c>
      <c r="Y18" s="188">
        <f t="shared" si="15"/>
        <v>585.41556578835002</v>
      </c>
      <c r="Z18" s="188">
        <f>IF(IF(sym!$Q7=H18,1,0)=1,ABS(W18*G18),-ABS(W18*G18))</f>
        <v>-585.41556578835002</v>
      </c>
      <c r="AA18" s="188">
        <f>IF(IF(sym!$P7=$H18,1,0)=1,ABS($W18*$G18),-ABS($W18*$G18))</f>
        <v>585.41556578835002</v>
      </c>
      <c r="AB18" s="188">
        <f t="shared" si="23"/>
        <v>585.41556578835002</v>
      </c>
      <c r="AC18" s="188">
        <f t="shared" si="16"/>
        <v>-585.41556578835002</v>
      </c>
      <c r="AD18" s="188">
        <f t="shared" si="24"/>
        <v>585.41556578835002</v>
      </c>
      <c r="AE18" s="188">
        <f t="shared" si="25"/>
        <v>-585.41556578835002</v>
      </c>
      <c r="AF18" s="188">
        <f t="shared" si="26"/>
        <v>585.41556578835002</v>
      </c>
      <c r="AG18" s="188">
        <f t="shared" si="27"/>
        <v>-585.41556578835002</v>
      </c>
      <c r="AH18" s="188">
        <f t="shared" si="17"/>
        <v>-585.41556578835002</v>
      </c>
      <c r="AI18" s="188">
        <f t="shared" si="18"/>
        <v>-585.41556578835002</v>
      </c>
      <c r="AJ18" s="188">
        <f t="shared" si="19"/>
        <v>585.41556578835002</v>
      </c>
      <c r="AK18" s="188">
        <f t="shared" si="20"/>
        <v>-585.41556578835002</v>
      </c>
      <c r="AL18" s="188">
        <f t="shared" si="28"/>
        <v>-585.41556578835002</v>
      </c>
    </row>
    <row r="19" spans="1:38" ht="15.75" thickBot="1" x14ac:dyDescent="0.3">
      <c r="A19" s="1" t="s">
        <v>300</v>
      </c>
      <c r="B19" s="149" t="s">
        <v>518</v>
      </c>
      <c r="C19" s="192" t="s">
        <v>297</v>
      </c>
      <c r="F19" s="201">
        <v>1</v>
      </c>
      <c r="G19" s="202">
        <v>-2.4799416484300001E-2</v>
      </c>
      <c r="H19" s="202">
        <v>-1</v>
      </c>
      <c r="I19" s="202">
        <v>1</v>
      </c>
      <c r="J19" s="227">
        <v>1</v>
      </c>
      <c r="K19" s="227">
        <v>1</v>
      </c>
      <c r="L19" s="202">
        <v>1</v>
      </c>
      <c r="M19" s="228">
        <v>12</v>
      </c>
      <c r="N19" s="288"/>
      <c r="O19">
        <f t="shared" si="11"/>
        <v>1</v>
      </c>
      <c r="P19">
        <f t="shared" si="12"/>
        <v>-1</v>
      </c>
      <c r="Q19">
        <f t="shared" si="13"/>
        <v>1</v>
      </c>
      <c r="R19">
        <f t="shared" si="21"/>
        <v>-1</v>
      </c>
      <c r="S19">
        <f t="shared" si="14"/>
        <v>-1</v>
      </c>
      <c r="T19">
        <f t="shared" si="22"/>
        <v>-1</v>
      </c>
      <c r="U19">
        <f>VLOOKUP($A19,'FuturesInfo (3)'!$A$2:$V$80,22)</f>
        <v>4</v>
      </c>
      <c r="V19">
        <v>1</v>
      </c>
      <c r="W19" s="137">
        <v>66850</v>
      </c>
      <c r="X19" s="137">
        <v>83562.5</v>
      </c>
      <c r="Y19" s="188">
        <f t="shared" si="15"/>
        <v>1657.8409919754552</v>
      </c>
      <c r="Z19" s="188">
        <f>IF(IF(sym!$Q8=H19,1,0)=1,ABS(W19*G19),-ABS(W19*G19))</f>
        <v>-1657.8409919754552</v>
      </c>
      <c r="AA19" s="188">
        <f>IF(IF(sym!$P8=$H19,1,0)=1,ABS($W19*$G19),-ABS($W19*$G19))</f>
        <v>1657.8409919754552</v>
      </c>
      <c r="AB19" s="188">
        <f t="shared" si="23"/>
        <v>1657.8409919754552</v>
      </c>
      <c r="AC19" s="188">
        <f t="shared" si="16"/>
        <v>-1657.8409919754552</v>
      </c>
      <c r="AD19" s="188">
        <f t="shared" si="24"/>
        <v>-1657.8409919754552</v>
      </c>
      <c r="AE19" s="188">
        <f t="shared" si="25"/>
        <v>1657.8409919754552</v>
      </c>
      <c r="AF19" s="188">
        <f t="shared" si="26"/>
        <v>-1657.8409919754552</v>
      </c>
      <c r="AG19" s="188">
        <f t="shared" si="27"/>
        <v>-1657.8409919754552</v>
      </c>
      <c r="AH19" s="188">
        <f t="shared" si="17"/>
        <v>1657.8409919754552</v>
      </c>
      <c r="AI19" s="188">
        <f t="shared" si="18"/>
        <v>-1657.8409919754552</v>
      </c>
      <c r="AJ19" s="188">
        <f t="shared" si="19"/>
        <v>1657.8409919754552</v>
      </c>
      <c r="AK19" s="188">
        <f t="shared" si="20"/>
        <v>1657.8409919754552</v>
      </c>
      <c r="AL19" s="188">
        <f t="shared" si="28"/>
        <v>1657.8409919754552</v>
      </c>
    </row>
    <row r="20" spans="1:38" ht="15.75" thickBot="1" x14ac:dyDescent="0.3">
      <c r="A20" s="1" t="s">
        <v>302</v>
      </c>
      <c r="B20" s="149" t="s">
        <v>509</v>
      </c>
      <c r="C20" s="192" t="s">
        <v>304</v>
      </c>
      <c r="F20" s="201">
        <v>-1</v>
      </c>
      <c r="G20" s="202">
        <v>3.2098765432100003E-2</v>
      </c>
      <c r="H20" s="202">
        <v>1</v>
      </c>
      <c r="I20" s="202">
        <v>-1</v>
      </c>
      <c r="J20" s="227">
        <v>1</v>
      </c>
      <c r="K20" s="227">
        <v>-1</v>
      </c>
      <c r="L20" s="202">
        <v>-1</v>
      </c>
      <c r="M20" s="228">
        <v>20</v>
      </c>
      <c r="N20" s="288"/>
      <c r="O20">
        <f t="shared" si="11"/>
        <v>-1</v>
      </c>
      <c r="P20">
        <f t="shared" si="12"/>
        <v>1</v>
      </c>
      <c r="Q20">
        <f t="shared" si="13"/>
        <v>1</v>
      </c>
      <c r="R20">
        <f t="shared" si="21"/>
        <v>1</v>
      </c>
      <c r="S20">
        <f t="shared" si="14"/>
        <v>1</v>
      </c>
      <c r="T20">
        <f t="shared" si="22"/>
        <v>1</v>
      </c>
      <c r="U20">
        <f>VLOOKUP($A20,'FuturesInfo (3)'!$A$2:$V$80,22)</f>
        <v>4</v>
      </c>
      <c r="V20">
        <v>1</v>
      </c>
      <c r="W20" s="137">
        <v>117040</v>
      </c>
      <c r="X20" s="137">
        <v>87780</v>
      </c>
      <c r="Y20" s="188">
        <f t="shared" si="15"/>
        <v>3756.8395061729843</v>
      </c>
      <c r="Z20" s="188">
        <f>IF(IF(sym!$Q9=H20,1,0)=1,ABS(W20*G20),-ABS(W20*G20))</f>
        <v>3756.8395061729843</v>
      </c>
      <c r="AA20" s="188">
        <f>IF(IF(sym!$P9=$H20,1,0)=1,ABS($W20*$G20),-ABS($W20*$G20))</f>
        <v>-3756.8395061729843</v>
      </c>
      <c r="AB20" s="188">
        <f t="shared" si="23"/>
        <v>3756.8395061729843</v>
      </c>
      <c r="AC20" s="188">
        <f t="shared" si="16"/>
        <v>3756.8395061729843</v>
      </c>
      <c r="AD20" s="188">
        <f t="shared" si="24"/>
        <v>-3756.8395061729843</v>
      </c>
      <c r="AE20" s="188">
        <f t="shared" si="25"/>
        <v>3756.8395061729843</v>
      </c>
      <c r="AF20" s="188">
        <f t="shared" si="26"/>
        <v>-3756.8395061729843</v>
      </c>
      <c r="AG20" s="188">
        <f t="shared" si="27"/>
        <v>-3756.8395061729843</v>
      </c>
      <c r="AH20" s="188">
        <f t="shared" si="17"/>
        <v>3756.8395061729843</v>
      </c>
      <c r="AI20" s="188">
        <f t="shared" si="18"/>
        <v>3756.8395061729843</v>
      </c>
      <c r="AJ20" s="188">
        <f t="shared" si="19"/>
        <v>3756.8395061729843</v>
      </c>
      <c r="AK20" s="188">
        <f t="shared" si="20"/>
        <v>3756.8395061729843</v>
      </c>
      <c r="AL20" s="188">
        <f t="shared" si="28"/>
        <v>3756.8395061729843</v>
      </c>
    </row>
    <row r="21" spans="1:38" ht="15.75" thickBot="1" x14ac:dyDescent="0.3">
      <c r="A21" s="1" t="s">
        <v>305</v>
      </c>
      <c r="B21" s="149" t="s">
        <v>488</v>
      </c>
      <c r="C21" s="192" t="s">
        <v>1121</v>
      </c>
      <c r="F21" s="201">
        <v>1</v>
      </c>
      <c r="G21" s="202">
        <v>-4.23811697203E-3</v>
      </c>
      <c r="H21" s="202">
        <v>-1</v>
      </c>
      <c r="I21" s="202">
        <v>1</v>
      </c>
      <c r="J21" s="227">
        <v>-1</v>
      </c>
      <c r="K21" s="227">
        <v>1</v>
      </c>
      <c r="L21" s="202">
        <v>-1</v>
      </c>
      <c r="M21" s="228">
        <v>-4</v>
      </c>
      <c r="N21" s="288"/>
      <c r="O21">
        <f t="shared" si="11"/>
        <v>1</v>
      </c>
      <c r="P21">
        <f t="shared" si="12"/>
        <v>-1</v>
      </c>
      <c r="Q21">
        <f t="shared" si="13"/>
        <v>-1</v>
      </c>
      <c r="R21">
        <f t="shared" si="21"/>
        <v>-1</v>
      </c>
      <c r="S21">
        <f t="shared" si="14"/>
        <v>-1</v>
      </c>
      <c r="T21">
        <f t="shared" si="22"/>
        <v>-1</v>
      </c>
      <c r="U21">
        <f>VLOOKUP($A21,'FuturesInfo (3)'!$A$2:$V$80,22)</f>
        <v>4</v>
      </c>
      <c r="V21">
        <v>1</v>
      </c>
      <c r="W21" s="137">
        <v>305440</v>
      </c>
      <c r="X21" s="137">
        <v>229080</v>
      </c>
      <c r="Y21" s="188">
        <f t="shared" si="15"/>
        <v>1294.4904479368431</v>
      </c>
      <c r="Z21" s="188">
        <f>IF(IF(sym!$Q10=H21,1,0)=1,ABS(W21*G21),-ABS(W21*G21))</f>
        <v>-1294.4904479368431</v>
      </c>
      <c r="AA21" s="188">
        <f>IF(IF(sym!$P10=$H21,1,0)=1,ABS($W21*$G21),-ABS($W21*$G21))</f>
        <v>1294.4904479368431</v>
      </c>
      <c r="AB21" s="188">
        <f t="shared" si="23"/>
        <v>1294.4904479368431</v>
      </c>
      <c r="AC21" s="188">
        <f t="shared" si="16"/>
        <v>1294.4904479368431</v>
      </c>
      <c r="AD21" s="188">
        <f t="shared" si="24"/>
        <v>-1294.4904479368431</v>
      </c>
      <c r="AE21" s="188">
        <f t="shared" si="25"/>
        <v>1294.4904479368431</v>
      </c>
      <c r="AF21" s="188">
        <f t="shared" si="26"/>
        <v>1294.4904479368431</v>
      </c>
      <c r="AG21" s="188">
        <f t="shared" si="27"/>
        <v>-1294.4904479368431</v>
      </c>
      <c r="AH21" s="188">
        <f t="shared" si="17"/>
        <v>1294.4904479368431</v>
      </c>
      <c r="AI21" s="188">
        <f t="shared" si="18"/>
        <v>1294.4904479368431</v>
      </c>
      <c r="AJ21" s="188">
        <f t="shared" si="19"/>
        <v>1294.4904479368431</v>
      </c>
      <c r="AK21" s="188">
        <f t="shared" si="20"/>
        <v>1294.4904479368431</v>
      </c>
      <c r="AL21" s="188">
        <f t="shared" si="28"/>
        <v>1294.4904479368431</v>
      </c>
    </row>
    <row r="22" spans="1:38" ht="15.75" thickBot="1" x14ac:dyDescent="0.3">
      <c r="A22" s="1" t="s">
        <v>307</v>
      </c>
      <c r="B22" s="149" t="s">
        <v>484</v>
      </c>
      <c r="C22" s="192" t="s">
        <v>1122</v>
      </c>
      <c r="F22" s="201">
        <v>1</v>
      </c>
      <c r="G22" s="202"/>
      <c r="H22" s="202">
        <v>1</v>
      </c>
      <c r="I22" s="227">
        <v>-1</v>
      </c>
      <c r="J22" s="227">
        <v>1</v>
      </c>
      <c r="K22" s="227">
        <v>-1</v>
      </c>
      <c r="L22" s="202">
        <v>1</v>
      </c>
      <c r="M22" s="228">
        <v>7</v>
      </c>
      <c r="N22" s="288"/>
      <c r="O22">
        <f t="shared" si="11"/>
        <v>1</v>
      </c>
      <c r="P22">
        <f t="shared" si="12"/>
        <v>1</v>
      </c>
      <c r="Q22">
        <f t="shared" si="13"/>
        <v>1</v>
      </c>
      <c r="R22">
        <f t="shared" si="21"/>
        <v>1</v>
      </c>
      <c r="S22">
        <f t="shared" si="14"/>
        <v>1</v>
      </c>
      <c r="T22">
        <f t="shared" si="22"/>
        <v>1</v>
      </c>
      <c r="U22">
        <f>VLOOKUP($A22,'FuturesInfo (3)'!$A$2:$V$80,22)</f>
        <v>0</v>
      </c>
      <c r="V22">
        <v>1</v>
      </c>
      <c r="W22" s="137">
        <v>0</v>
      </c>
      <c r="X22" s="137">
        <v>0</v>
      </c>
      <c r="Y22" s="188">
        <f t="shared" si="15"/>
        <v>0</v>
      </c>
      <c r="Z22" s="188">
        <f>IF(IF(sym!$Q11=H22,1,0)=1,ABS(W22*G22),-ABS(W22*G22))</f>
        <v>0</v>
      </c>
      <c r="AA22" s="188">
        <f>IF(IF(sym!$P11=$H22,1,0)=1,ABS($W22*$G22),-ABS($W22*$G22))</f>
        <v>0</v>
      </c>
      <c r="AB22" s="188">
        <f t="shared" si="23"/>
        <v>0</v>
      </c>
      <c r="AC22" s="188">
        <f t="shared" si="16"/>
        <v>0</v>
      </c>
      <c r="AD22" s="188">
        <f t="shared" si="24"/>
        <v>0</v>
      </c>
      <c r="AE22" s="188">
        <f t="shared" si="25"/>
        <v>0</v>
      </c>
      <c r="AF22" s="188">
        <f t="shared" si="26"/>
        <v>0</v>
      </c>
      <c r="AG22" s="188">
        <f t="shared" si="27"/>
        <v>0</v>
      </c>
      <c r="AH22" s="188">
        <f t="shared" si="17"/>
        <v>0</v>
      </c>
      <c r="AI22" s="188">
        <f t="shared" si="18"/>
        <v>0</v>
      </c>
      <c r="AJ22" s="188">
        <f t="shared" si="19"/>
        <v>0</v>
      </c>
      <c r="AK22" s="188">
        <f t="shared" si="20"/>
        <v>0</v>
      </c>
      <c r="AL22" s="188">
        <f t="shared" si="28"/>
        <v>0</v>
      </c>
    </row>
    <row r="23" spans="1:38" ht="15.75" thickBot="1" x14ac:dyDescent="0.3">
      <c r="A23" s="1" t="s">
        <v>309</v>
      </c>
      <c r="B23" s="149" t="s">
        <v>522</v>
      </c>
      <c r="C23" s="192" t="s">
        <v>288</v>
      </c>
      <c r="F23" s="201">
        <v>1</v>
      </c>
      <c r="G23" s="202">
        <v>-3.7019230769200002E-2</v>
      </c>
      <c r="H23" s="202">
        <v>-1</v>
      </c>
      <c r="I23" s="227">
        <v>-1</v>
      </c>
      <c r="J23" s="227">
        <v>-1</v>
      </c>
      <c r="K23" s="227">
        <v>-1</v>
      </c>
      <c r="L23" s="202">
        <v>-1</v>
      </c>
      <c r="M23" s="228">
        <v>13</v>
      </c>
      <c r="N23" s="288"/>
      <c r="O23">
        <f t="shared" si="11"/>
        <v>-1</v>
      </c>
      <c r="P23">
        <f t="shared" si="12"/>
        <v>-1</v>
      </c>
      <c r="Q23">
        <f t="shared" si="13"/>
        <v>-1</v>
      </c>
      <c r="R23">
        <f t="shared" si="21"/>
        <v>-1</v>
      </c>
      <c r="S23">
        <f t="shared" si="14"/>
        <v>-1</v>
      </c>
      <c r="T23">
        <f t="shared" si="22"/>
        <v>1</v>
      </c>
      <c r="U23">
        <f>VLOOKUP($A23,'FuturesInfo (3)'!$A$2:$V$80,22)</f>
        <v>2</v>
      </c>
      <c r="V23">
        <v>1</v>
      </c>
      <c r="W23" s="137">
        <v>80120</v>
      </c>
      <c r="X23" s="137">
        <v>80120</v>
      </c>
      <c r="Y23" s="188">
        <f t="shared" si="15"/>
        <v>2965.9807692283043</v>
      </c>
      <c r="Z23" s="188">
        <f>IF(IF(sym!$Q12=H23,1,0)=1,ABS(W23*G23),-ABS(W23*G23))</f>
        <v>-2965.9807692283043</v>
      </c>
      <c r="AA23" s="188">
        <f>IF(IF(sym!$P12=$H23,1,0)=1,ABS($W23*$G23),-ABS($W23*$G23))</f>
        <v>2965.9807692283043</v>
      </c>
      <c r="AB23" s="188">
        <f t="shared" si="23"/>
        <v>2965.9807692283043</v>
      </c>
      <c r="AC23" s="188">
        <f t="shared" si="16"/>
        <v>2965.9807692283043</v>
      </c>
      <c r="AD23" s="188">
        <f t="shared" si="24"/>
        <v>2965.9807692283043</v>
      </c>
      <c r="AE23" s="188">
        <f t="shared" si="25"/>
        <v>-2965.9807692283043</v>
      </c>
      <c r="AF23" s="188">
        <f t="shared" si="26"/>
        <v>2965.9807692283043</v>
      </c>
      <c r="AG23" s="188">
        <f t="shared" si="27"/>
        <v>2965.9807692283043</v>
      </c>
      <c r="AH23" s="188">
        <f t="shared" si="17"/>
        <v>2965.9807692283043</v>
      </c>
      <c r="AI23" s="188">
        <f t="shared" si="18"/>
        <v>2965.9807692283043</v>
      </c>
      <c r="AJ23" s="188">
        <f t="shared" si="19"/>
        <v>2965.9807692283043</v>
      </c>
      <c r="AK23" s="188">
        <f t="shared" si="20"/>
        <v>2965.9807692283043</v>
      </c>
      <c r="AL23" s="188">
        <f t="shared" si="28"/>
        <v>-2965.9807692283043</v>
      </c>
    </row>
    <row r="24" spans="1:38" ht="15.75" thickBot="1" x14ac:dyDescent="0.3">
      <c r="A24" s="1" t="s">
        <v>311</v>
      </c>
      <c r="B24" s="149" t="s">
        <v>520</v>
      </c>
      <c r="C24" s="192" t="s">
        <v>304</v>
      </c>
      <c r="F24" s="201">
        <v>1</v>
      </c>
      <c r="G24" s="202">
        <v>4.5921123716899997E-3</v>
      </c>
      <c r="H24" s="233">
        <v>1</v>
      </c>
      <c r="I24" s="229">
        <v>-1</v>
      </c>
      <c r="J24" s="229">
        <v>-1</v>
      </c>
      <c r="K24" s="229">
        <v>-1</v>
      </c>
      <c r="L24" s="202">
        <v>-1</v>
      </c>
      <c r="M24" s="228">
        <v>-4</v>
      </c>
      <c r="N24" s="288"/>
      <c r="O24">
        <f t="shared" si="11"/>
        <v>1</v>
      </c>
      <c r="P24">
        <f t="shared" si="12"/>
        <v>1</v>
      </c>
      <c r="Q24">
        <f t="shared" si="13"/>
        <v>-1</v>
      </c>
      <c r="R24">
        <f t="shared" si="21"/>
        <v>-1</v>
      </c>
      <c r="S24">
        <f t="shared" si="14"/>
        <v>-1</v>
      </c>
      <c r="T24">
        <f t="shared" si="22"/>
        <v>1</v>
      </c>
      <c r="U24">
        <f>VLOOKUP($A24,'FuturesInfo (3)'!$A$2:$V$80,22)</f>
        <v>3</v>
      </c>
      <c r="V24">
        <v>1</v>
      </c>
      <c r="W24" s="137">
        <v>111570</v>
      </c>
      <c r="X24" s="137">
        <v>74380</v>
      </c>
      <c r="Y24" s="188">
        <f t="shared" si="15"/>
        <v>512.34197730945323</v>
      </c>
      <c r="Z24" s="188">
        <f>IF(IF(sym!$Q13=H24,1,0)=1,ABS(W24*G24),-ABS(W24*G24))</f>
        <v>512.34197730945323</v>
      </c>
      <c r="AA24" s="188">
        <f>IF(IF(sym!$P13=$H24,1,0)=1,ABS($W24*$G24),-ABS($W24*$G24))</f>
        <v>-512.34197730945323</v>
      </c>
      <c r="AB24" s="188">
        <f t="shared" si="23"/>
        <v>-512.34197730945323</v>
      </c>
      <c r="AC24" s="188">
        <f t="shared" si="16"/>
        <v>-512.34197730945323</v>
      </c>
      <c r="AD24" s="188">
        <f t="shared" si="24"/>
        <v>-512.34197730945323</v>
      </c>
      <c r="AE24" s="188">
        <f t="shared" si="25"/>
        <v>512.34197730945323</v>
      </c>
      <c r="AF24" s="188">
        <f t="shared" si="26"/>
        <v>-512.34197730945323</v>
      </c>
      <c r="AG24" s="188">
        <f t="shared" si="27"/>
        <v>512.34197730945323</v>
      </c>
      <c r="AH24" s="188">
        <f t="shared" si="17"/>
        <v>512.34197730945323</v>
      </c>
      <c r="AI24" s="188">
        <f t="shared" si="18"/>
        <v>-512.34197730945323</v>
      </c>
      <c r="AJ24" s="188">
        <f t="shared" si="19"/>
        <v>-512.34197730945323</v>
      </c>
      <c r="AK24" s="188">
        <f t="shared" si="20"/>
        <v>-512.34197730945323</v>
      </c>
      <c r="AL24" s="188">
        <f t="shared" si="28"/>
        <v>512.34197730945323</v>
      </c>
    </row>
    <row r="25" spans="1:38" ht="15.75" thickBot="1" x14ac:dyDescent="0.3">
      <c r="A25" s="1" t="s">
        <v>1008</v>
      </c>
      <c r="B25" s="149" t="s">
        <v>583</v>
      </c>
      <c r="C25" s="192" t="s">
        <v>1121</v>
      </c>
      <c r="F25" s="201">
        <v>1</v>
      </c>
      <c r="G25" s="202">
        <v>-9.3737445877800001E-4</v>
      </c>
      <c r="H25" s="202">
        <v>-1</v>
      </c>
      <c r="I25" s="227">
        <v>-1</v>
      </c>
      <c r="J25" s="227">
        <v>1</v>
      </c>
      <c r="K25" s="227">
        <v>-1</v>
      </c>
      <c r="L25" s="202">
        <v>1</v>
      </c>
      <c r="M25" s="228">
        <v>5</v>
      </c>
      <c r="N25" s="288"/>
      <c r="O25">
        <f t="shared" si="11"/>
        <v>1</v>
      </c>
      <c r="P25">
        <f t="shared" si="12"/>
        <v>1</v>
      </c>
      <c r="Q25">
        <f t="shared" si="13"/>
        <v>1</v>
      </c>
      <c r="R25">
        <f t="shared" si="21"/>
        <v>1</v>
      </c>
      <c r="S25">
        <f t="shared" si="14"/>
        <v>1</v>
      </c>
      <c r="T25">
        <f t="shared" si="22"/>
        <v>1</v>
      </c>
      <c r="U25">
        <f>VLOOKUP($A25,'FuturesInfo (3)'!$A$2:$V$80,22)</f>
        <v>3</v>
      </c>
      <c r="V25">
        <v>1</v>
      </c>
      <c r="W25" s="137">
        <v>419662.5</v>
      </c>
      <c r="X25" s="137">
        <v>279775</v>
      </c>
      <c r="Y25" s="188">
        <f t="shared" si="15"/>
        <v>393.38090880692243</v>
      </c>
      <c r="Z25" s="188">
        <f>IF(IF(sym!$Q14=H25,1,0)=1,ABS(W25*G25),-ABS(W25*G25))</f>
        <v>-393.38090880692243</v>
      </c>
      <c r="AA25" s="188">
        <f>IF(IF(sym!$P14=$H25,1,0)=1,ABS($W25*$G25),-ABS($W25*$G25))</f>
        <v>393.38090880692243</v>
      </c>
      <c r="AB25" s="188">
        <f t="shared" si="23"/>
        <v>393.38090880692243</v>
      </c>
      <c r="AC25" s="188">
        <f t="shared" si="16"/>
        <v>-393.38090880692243</v>
      </c>
      <c r="AD25" s="188">
        <f t="shared" si="24"/>
        <v>393.38090880692243</v>
      </c>
      <c r="AE25" s="188">
        <f t="shared" si="25"/>
        <v>-393.38090880692243</v>
      </c>
      <c r="AF25" s="188">
        <f t="shared" si="26"/>
        <v>-393.38090880692243</v>
      </c>
      <c r="AG25" s="188">
        <f t="shared" si="27"/>
        <v>-393.38090880692243</v>
      </c>
      <c r="AH25" s="188">
        <f t="shared" si="17"/>
        <v>-393.38090880692243</v>
      </c>
      <c r="AI25" s="188">
        <f t="shared" si="18"/>
        <v>-393.38090880692243</v>
      </c>
      <c r="AJ25" s="188">
        <f t="shared" si="19"/>
        <v>-393.38090880692243</v>
      </c>
      <c r="AK25" s="188">
        <f t="shared" si="20"/>
        <v>-393.38090880692243</v>
      </c>
      <c r="AL25" s="188">
        <f t="shared" si="28"/>
        <v>-393.38090880692243</v>
      </c>
    </row>
    <row r="26" spans="1:38" ht="15.75" thickBot="1" x14ac:dyDescent="0.3">
      <c r="A26" s="1" t="s">
        <v>314</v>
      </c>
      <c r="B26" s="149" t="s">
        <v>755</v>
      </c>
      <c r="C26" s="192" t="s">
        <v>1121</v>
      </c>
      <c r="F26" s="201">
        <v>-1</v>
      </c>
      <c r="G26" s="202">
        <v>1.9478275439599999E-3</v>
      </c>
      <c r="H26" s="202">
        <v>1</v>
      </c>
      <c r="I26" s="227">
        <v>-1</v>
      </c>
      <c r="J26" s="227">
        <v>-1</v>
      </c>
      <c r="K26" s="227">
        <v>-1</v>
      </c>
      <c r="L26" s="202">
        <v>1</v>
      </c>
      <c r="M26" s="228">
        <v>5</v>
      </c>
      <c r="N26" s="288"/>
      <c r="O26">
        <f t="shared" si="11"/>
        <v>1</v>
      </c>
      <c r="P26">
        <f t="shared" si="12"/>
        <v>1</v>
      </c>
      <c r="Q26">
        <f t="shared" si="13"/>
        <v>1</v>
      </c>
      <c r="R26">
        <f t="shared" si="21"/>
        <v>1</v>
      </c>
      <c r="S26">
        <f t="shared" si="14"/>
        <v>1</v>
      </c>
      <c r="T26">
        <f t="shared" si="22"/>
        <v>-1</v>
      </c>
      <c r="U26">
        <f>VLOOKUP($A26,'FuturesInfo (3)'!$A$2:$V$80,22)</f>
        <v>4</v>
      </c>
      <c r="V26">
        <v>1</v>
      </c>
      <c r="W26" s="137">
        <v>382708</v>
      </c>
      <c r="X26" s="137">
        <v>478385</v>
      </c>
      <c r="Y26" s="188">
        <f t="shared" si="15"/>
        <v>745.44918369384368</v>
      </c>
      <c r="Z26" s="188">
        <f>IF(IF(sym!$Q15=H26,1,0)=1,ABS(W26*G26),-ABS(W26*G26))</f>
        <v>-745.44918369384368</v>
      </c>
      <c r="AA26" s="188">
        <f>IF(IF(sym!$P15=$H26,1,0)=1,ABS($W26*$G26),-ABS($W26*$G26))</f>
        <v>745.44918369384368</v>
      </c>
      <c r="AB26" s="188">
        <f t="shared" si="23"/>
        <v>745.44918369384368</v>
      </c>
      <c r="AC26" s="188">
        <f t="shared" si="16"/>
        <v>-745.44918369384368</v>
      </c>
      <c r="AD26" s="188">
        <f t="shared" si="24"/>
        <v>-745.44918369384368</v>
      </c>
      <c r="AE26" s="188">
        <f t="shared" si="25"/>
        <v>745.44918369384368</v>
      </c>
      <c r="AF26" s="188">
        <f t="shared" si="26"/>
        <v>745.44918369384368</v>
      </c>
      <c r="AG26" s="188">
        <f t="shared" si="27"/>
        <v>745.44918369384368</v>
      </c>
      <c r="AH26" s="188">
        <f t="shared" si="17"/>
        <v>745.44918369384368</v>
      </c>
      <c r="AI26" s="188">
        <f t="shared" si="18"/>
        <v>745.44918369384368</v>
      </c>
      <c r="AJ26" s="188">
        <f t="shared" si="19"/>
        <v>745.44918369384368</v>
      </c>
      <c r="AK26" s="188">
        <f t="shared" si="20"/>
        <v>745.44918369384368</v>
      </c>
      <c r="AL26" s="188">
        <f t="shared" si="28"/>
        <v>-745.44918369384368</v>
      </c>
    </row>
    <row r="27" spans="1:38" ht="15.75" thickBot="1" x14ac:dyDescent="0.3">
      <c r="A27" s="1" t="s">
        <v>316</v>
      </c>
      <c r="B27" s="149" t="s">
        <v>562</v>
      </c>
      <c r="C27" s="192" t="s">
        <v>1122</v>
      </c>
      <c r="F27" s="201">
        <v>1</v>
      </c>
      <c r="G27" s="202">
        <v>-2.14528335618E-3</v>
      </c>
      <c r="H27" s="202">
        <v>-1</v>
      </c>
      <c r="I27" s="227">
        <v>1</v>
      </c>
      <c r="J27" s="227">
        <v>1</v>
      </c>
      <c r="K27" s="227">
        <v>-1</v>
      </c>
      <c r="L27" s="202">
        <v>1</v>
      </c>
      <c r="M27" s="228">
        <v>10</v>
      </c>
      <c r="N27" s="288"/>
      <c r="O27">
        <f t="shared" si="11"/>
        <v>1</v>
      </c>
      <c r="P27">
        <f t="shared" si="12"/>
        <v>1</v>
      </c>
      <c r="Q27">
        <f t="shared" si="13"/>
        <v>1</v>
      </c>
      <c r="R27">
        <f t="shared" si="21"/>
        <v>-1</v>
      </c>
      <c r="S27">
        <f t="shared" si="14"/>
        <v>1</v>
      </c>
      <c r="T27">
        <f t="shared" si="22"/>
        <v>1</v>
      </c>
      <c r="U27">
        <f>VLOOKUP($A27,'FuturesInfo (3)'!$A$2:$V$80,22)</f>
        <v>3</v>
      </c>
      <c r="V27">
        <v>1</v>
      </c>
      <c r="W27" s="137">
        <v>560572.36499999999</v>
      </c>
      <c r="X27" s="137">
        <v>747429.82</v>
      </c>
      <c r="Y27" s="188">
        <f t="shared" si="15"/>
        <v>1202.5865645689598</v>
      </c>
      <c r="Z27" s="188">
        <f>IF(IF(sym!$Q16=H27,1,0)=1,ABS(W27*G27),-ABS(W27*G27))</f>
        <v>1202.5865645689598</v>
      </c>
      <c r="AA27" s="188">
        <f>IF(IF(sym!$P16=$H27,1,0)=1,ABS($W27*$G27),-ABS($W27*$G27))</f>
        <v>-1202.5865645689598</v>
      </c>
      <c r="AB27" s="188">
        <f t="shared" si="23"/>
        <v>1202.5865645689598</v>
      </c>
      <c r="AC27" s="188">
        <f t="shared" si="16"/>
        <v>-1202.5865645689598</v>
      </c>
      <c r="AD27" s="188">
        <f t="shared" si="24"/>
        <v>-1202.5865645689598</v>
      </c>
      <c r="AE27" s="188">
        <f t="shared" si="25"/>
        <v>-1202.5865645689598</v>
      </c>
      <c r="AF27" s="188">
        <f t="shared" si="26"/>
        <v>-1202.5865645689598</v>
      </c>
      <c r="AG27" s="188">
        <f t="shared" si="27"/>
        <v>-1202.5865645689598</v>
      </c>
      <c r="AH27" s="188">
        <f t="shared" si="17"/>
        <v>-1202.5865645689598</v>
      </c>
      <c r="AI27" s="188">
        <f t="shared" si="18"/>
        <v>-1202.5865645689598</v>
      </c>
      <c r="AJ27" s="188">
        <f t="shared" si="19"/>
        <v>1202.5865645689598</v>
      </c>
      <c r="AK27" s="188">
        <f t="shared" si="20"/>
        <v>-1202.5865645689598</v>
      </c>
      <c r="AL27" s="188">
        <f t="shared" si="28"/>
        <v>-1202.5865645689598</v>
      </c>
    </row>
    <row r="28" spans="1:38" ht="15.75" thickBot="1" x14ac:dyDescent="0.3">
      <c r="A28" s="1" t="s">
        <v>318</v>
      </c>
      <c r="B28" s="149" t="s">
        <v>560</v>
      </c>
      <c r="C28" s="192" t="s">
        <v>1122</v>
      </c>
      <c r="F28" s="201">
        <v>1</v>
      </c>
      <c r="G28" s="202">
        <v>-7.48111019675E-4</v>
      </c>
      <c r="H28" s="202">
        <v>-1</v>
      </c>
      <c r="I28" s="227">
        <v>-1</v>
      </c>
      <c r="J28" s="227">
        <v>-1</v>
      </c>
      <c r="K28" s="227">
        <v>-1</v>
      </c>
      <c r="L28" s="202">
        <v>1</v>
      </c>
      <c r="M28" s="228">
        <v>-15</v>
      </c>
      <c r="N28" s="288"/>
      <c r="O28">
        <f t="shared" si="11"/>
        <v>-1</v>
      </c>
      <c r="P28">
        <f t="shared" si="12"/>
        <v>-1</v>
      </c>
      <c r="Q28">
        <f t="shared" si="13"/>
        <v>-1</v>
      </c>
      <c r="R28">
        <f t="shared" si="21"/>
        <v>1</v>
      </c>
      <c r="S28">
        <f t="shared" si="14"/>
        <v>-1</v>
      </c>
      <c r="T28">
        <f t="shared" si="22"/>
        <v>1</v>
      </c>
      <c r="U28">
        <f>VLOOKUP($A28,'FuturesInfo (3)'!$A$2:$V$80,22)</f>
        <v>9</v>
      </c>
      <c r="V28">
        <v>1</v>
      </c>
      <c r="W28" s="137">
        <v>1490507.63</v>
      </c>
      <c r="X28" s="137">
        <v>1192406.1039999998</v>
      </c>
      <c r="Y28" s="188">
        <f t="shared" si="15"/>
        <v>1115.0651829126675</v>
      </c>
      <c r="Z28" s="188">
        <f>IF(IF(sym!$Q17=H28,1,0)=1,ABS(W28*G28),-ABS(W28*G28))</f>
        <v>1115.0651829126675</v>
      </c>
      <c r="AA28" s="188">
        <f>IF(IF(sym!$P17=$H28,1,0)=1,ABS($W28*$G28),-ABS($W28*$G28))</f>
        <v>-1115.0651829126675</v>
      </c>
      <c r="AB28" s="188">
        <f t="shared" si="23"/>
        <v>1115.0651829126675</v>
      </c>
      <c r="AC28" s="188">
        <f t="shared" si="16"/>
        <v>1115.0651829126675</v>
      </c>
      <c r="AD28" s="188">
        <f t="shared" si="24"/>
        <v>1115.0651829126675</v>
      </c>
      <c r="AE28" s="188">
        <f t="shared" si="25"/>
        <v>-1115.0651829126675</v>
      </c>
      <c r="AF28" s="188">
        <f t="shared" si="26"/>
        <v>-1115.0651829126675</v>
      </c>
      <c r="AG28" s="188">
        <f t="shared" si="27"/>
        <v>1115.0651829126675</v>
      </c>
      <c r="AH28" s="188">
        <f t="shared" si="17"/>
        <v>1115.0651829126675</v>
      </c>
      <c r="AI28" s="188">
        <f t="shared" si="18"/>
        <v>1115.0651829126675</v>
      </c>
      <c r="AJ28" s="188">
        <f t="shared" si="19"/>
        <v>-1115.0651829126675</v>
      </c>
      <c r="AK28" s="188">
        <f t="shared" si="20"/>
        <v>1115.0651829126675</v>
      </c>
      <c r="AL28" s="188">
        <f t="shared" si="28"/>
        <v>-1115.0651829126675</v>
      </c>
    </row>
    <row r="29" spans="1:38" ht="15.75" thickBot="1" x14ac:dyDescent="0.3">
      <c r="A29" s="1" t="s">
        <v>320</v>
      </c>
      <c r="B29" s="149" t="s">
        <v>564</v>
      </c>
      <c r="C29" s="192" t="s">
        <v>1122</v>
      </c>
      <c r="F29" s="201">
        <v>1</v>
      </c>
      <c r="G29" s="202">
        <v>-2.6780931976399998E-4</v>
      </c>
      <c r="H29" s="202">
        <v>-1</v>
      </c>
      <c r="I29" s="227">
        <v>-1</v>
      </c>
      <c r="J29" s="227">
        <v>1</v>
      </c>
      <c r="K29" s="227">
        <v>-1</v>
      </c>
      <c r="L29" s="202">
        <v>1</v>
      </c>
      <c r="M29" s="228">
        <v>-14</v>
      </c>
      <c r="N29" s="288"/>
      <c r="O29">
        <f t="shared" si="11"/>
        <v>-1</v>
      </c>
      <c r="P29">
        <f t="shared" si="12"/>
        <v>-1</v>
      </c>
      <c r="Q29">
        <f t="shared" si="13"/>
        <v>-1</v>
      </c>
      <c r="R29">
        <f t="shared" si="21"/>
        <v>1</v>
      </c>
      <c r="S29">
        <f t="shared" si="14"/>
        <v>-1</v>
      </c>
      <c r="T29">
        <f t="shared" si="22"/>
        <v>1</v>
      </c>
      <c r="U29">
        <f>VLOOKUP($A29,'FuturesInfo (3)'!$A$2:$V$80,22)</f>
        <v>0</v>
      </c>
      <c r="V29">
        <v>1</v>
      </c>
      <c r="W29" s="137">
        <v>0</v>
      </c>
      <c r="X29" s="137">
        <v>0</v>
      </c>
      <c r="Y29" s="188">
        <f t="shared" si="15"/>
        <v>0</v>
      </c>
      <c r="Z29" s="188">
        <f>IF(IF(sym!$Q18=H29,1,0)=1,ABS(W29*G29),-ABS(W29*G29))</f>
        <v>0</v>
      </c>
      <c r="AA29" s="188">
        <f>IF(IF(sym!$P18=$H29,1,0)=1,ABS($W29*$G29),-ABS($W29*$G29))</f>
        <v>0</v>
      </c>
      <c r="AB29" s="188">
        <f t="shared" si="23"/>
        <v>0</v>
      </c>
      <c r="AC29" s="188">
        <f t="shared" si="16"/>
        <v>0</v>
      </c>
      <c r="AD29" s="188">
        <f t="shared" si="24"/>
        <v>0</v>
      </c>
      <c r="AE29" s="188">
        <f t="shared" si="25"/>
        <v>0</v>
      </c>
      <c r="AF29" s="188">
        <f t="shared" si="26"/>
        <v>0</v>
      </c>
      <c r="AG29" s="188">
        <f t="shared" si="27"/>
        <v>0</v>
      </c>
      <c r="AH29" s="188">
        <f t="shared" si="17"/>
        <v>0</v>
      </c>
      <c r="AI29" s="188">
        <f t="shared" si="18"/>
        <v>0</v>
      </c>
      <c r="AJ29" s="188">
        <f t="shared" si="19"/>
        <v>0</v>
      </c>
      <c r="AK29" s="188">
        <f t="shared" si="20"/>
        <v>0</v>
      </c>
      <c r="AL29" s="188">
        <f t="shared" si="28"/>
        <v>0</v>
      </c>
    </row>
    <row r="30" spans="1:38" ht="15.75" thickBot="1" x14ac:dyDescent="0.3">
      <c r="A30" s="1" t="s">
        <v>323</v>
      </c>
      <c r="B30" s="149" t="s">
        <v>581</v>
      </c>
      <c r="C30" s="192" t="s">
        <v>1122</v>
      </c>
      <c r="F30" s="201">
        <v>1</v>
      </c>
      <c r="G30" s="202">
        <v>-1.0084203095900001E-4</v>
      </c>
      <c r="H30" s="202">
        <v>-1</v>
      </c>
      <c r="I30" s="227">
        <v>1</v>
      </c>
      <c r="J30" s="227">
        <v>1</v>
      </c>
      <c r="K30" s="227">
        <v>1</v>
      </c>
      <c r="L30" s="202">
        <v>1</v>
      </c>
      <c r="M30" s="228">
        <v>4</v>
      </c>
      <c r="N30" s="288"/>
      <c r="O30">
        <f t="shared" si="11"/>
        <v>1</v>
      </c>
      <c r="P30">
        <f t="shared" si="12"/>
        <v>-1</v>
      </c>
      <c r="Q30">
        <f t="shared" si="13"/>
        <v>1</v>
      </c>
      <c r="R30">
        <f t="shared" si="21"/>
        <v>-1</v>
      </c>
      <c r="S30">
        <f t="shared" si="14"/>
        <v>-1</v>
      </c>
      <c r="T30">
        <f t="shared" si="22"/>
        <v>-1</v>
      </c>
      <c r="U30">
        <f>VLOOKUP($A30,'FuturesInfo (3)'!$A$2:$V$80,22)</f>
        <v>0</v>
      </c>
      <c r="V30">
        <v>1</v>
      </c>
      <c r="W30" s="137">
        <v>0</v>
      </c>
      <c r="X30" s="137">
        <v>0</v>
      </c>
      <c r="Y30" s="188">
        <f t="shared" si="15"/>
        <v>0</v>
      </c>
      <c r="Z30" s="188">
        <f>IF(IF(sym!$Q19=H30,1,0)=1,ABS(W30*G30),-ABS(W30*G30))</f>
        <v>0</v>
      </c>
      <c r="AA30" s="188">
        <f>IF(IF(sym!$P19=$H30,1,0)=1,ABS($W30*$G30),-ABS($W30*$G30))</f>
        <v>0</v>
      </c>
      <c r="AB30" s="188">
        <f t="shared" si="23"/>
        <v>0</v>
      </c>
      <c r="AC30" s="188">
        <f t="shared" si="16"/>
        <v>0</v>
      </c>
      <c r="AD30" s="188">
        <f t="shared" si="24"/>
        <v>0</v>
      </c>
      <c r="AE30" s="188">
        <f t="shared" si="25"/>
        <v>0</v>
      </c>
      <c r="AF30" s="188">
        <f t="shared" si="26"/>
        <v>0</v>
      </c>
      <c r="AG30" s="188">
        <f t="shared" si="27"/>
        <v>0</v>
      </c>
      <c r="AH30" s="188">
        <f t="shared" si="17"/>
        <v>0</v>
      </c>
      <c r="AI30" s="188">
        <f t="shared" si="18"/>
        <v>0</v>
      </c>
      <c r="AJ30" s="188">
        <f t="shared" si="19"/>
        <v>0</v>
      </c>
      <c r="AK30" s="188">
        <f t="shared" si="20"/>
        <v>0</v>
      </c>
      <c r="AL30" s="188">
        <f t="shared" si="28"/>
        <v>0</v>
      </c>
    </row>
    <row r="31" spans="1:38" ht="15.75" thickBot="1" x14ac:dyDescent="0.3">
      <c r="A31" s="1" t="s">
        <v>325</v>
      </c>
      <c r="B31" s="149" t="s">
        <v>653</v>
      </c>
      <c r="C31" s="192" t="s">
        <v>294</v>
      </c>
      <c r="F31" s="201">
        <v>1</v>
      </c>
      <c r="G31" s="202">
        <v>-2.7618986447400001E-3</v>
      </c>
      <c r="H31" s="202">
        <v>-1</v>
      </c>
      <c r="I31" s="227">
        <v>1</v>
      </c>
      <c r="J31" s="227">
        <v>1</v>
      </c>
      <c r="K31" s="227">
        <v>1</v>
      </c>
      <c r="L31" s="202">
        <v>1</v>
      </c>
      <c r="M31" s="228">
        <v>-12</v>
      </c>
      <c r="N31" s="288"/>
      <c r="O31">
        <f t="shared" si="11"/>
        <v>-1</v>
      </c>
      <c r="P31">
        <f t="shared" si="12"/>
        <v>-1</v>
      </c>
      <c r="Q31">
        <f t="shared" si="13"/>
        <v>-1</v>
      </c>
      <c r="R31">
        <f t="shared" si="21"/>
        <v>-1</v>
      </c>
      <c r="S31">
        <f t="shared" si="14"/>
        <v>-1</v>
      </c>
      <c r="T31">
        <f t="shared" si="22"/>
        <v>1</v>
      </c>
      <c r="U31">
        <f>VLOOKUP($A31,'FuturesInfo (3)'!$A$2:$V$80,22)</f>
        <v>2</v>
      </c>
      <c r="V31">
        <v>1</v>
      </c>
      <c r="W31" s="137">
        <v>310520</v>
      </c>
      <c r="X31" s="137">
        <v>465780</v>
      </c>
      <c r="Y31" s="188">
        <f t="shared" si="15"/>
        <v>857.62476716466483</v>
      </c>
      <c r="Z31" s="188">
        <f>IF(IF(sym!$Q20=H31,1,0)=1,ABS(W31*G31),-ABS(W31*G31))</f>
        <v>-857.62476716466483</v>
      </c>
      <c r="AA31" s="188">
        <f>IF(IF(sym!$P20=$H31,1,0)=1,ABS($W31*$G31),-ABS($W31*$G31))</f>
        <v>857.62476716466483</v>
      </c>
      <c r="AB31" s="188">
        <f t="shared" si="23"/>
        <v>857.62476716466483</v>
      </c>
      <c r="AC31" s="188">
        <f t="shared" si="16"/>
        <v>-857.62476716466483</v>
      </c>
      <c r="AD31" s="188">
        <f t="shared" si="24"/>
        <v>-857.62476716466483</v>
      </c>
      <c r="AE31" s="188">
        <f t="shared" si="25"/>
        <v>857.62476716466483</v>
      </c>
      <c r="AF31" s="188">
        <f t="shared" si="26"/>
        <v>-857.62476716466483</v>
      </c>
      <c r="AG31" s="188">
        <f t="shared" si="27"/>
        <v>857.62476716466483</v>
      </c>
      <c r="AH31" s="188">
        <f t="shared" si="17"/>
        <v>857.62476716466483</v>
      </c>
      <c r="AI31" s="188">
        <f t="shared" si="18"/>
        <v>857.62476716466483</v>
      </c>
      <c r="AJ31" s="188">
        <f t="shared" si="19"/>
        <v>857.62476716466483</v>
      </c>
      <c r="AK31" s="188">
        <f t="shared" si="20"/>
        <v>857.62476716466483</v>
      </c>
      <c r="AL31" s="188">
        <f t="shared" si="28"/>
        <v>-857.62476716466483</v>
      </c>
    </row>
    <row r="32" spans="1:38" ht="15.75" thickBot="1" x14ac:dyDescent="0.3">
      <c r="A32" s="1" t="s">
        <v>327</v>
      </c>
      <c r="B32" s="149" t="s">
        <v>552</v>
      </c>
      <c r="C32" s="192" t="s">
        <v>294</v>
      </c>
      <c r="F32" s="201">
        <v>1</v>
      </c>
      <c r="G32" s="202">
        <v>-1.7295053614700001E-3</v>
      </c>
      <c r="H32" s="202">
        <v>-1</v>
      </c>
      <c r="I32" s="227">
        <v>1</v>
      </c>
      <c r="J32" s="227">
        <v>-1</v>
      </c>
      <c r="K32" s="227">
        <v>1</v>
      </c>
      <c r="L32" s="202">
        <v>-1</v>
      </c>
      <c r="M32" s="228">
        <v>-10</v>
      </c>
      <c r="N32" s="288"/>
      <c r="O32">
        <f t="shared" si="11"/>
        <v>1</v>
      </c>
      <c r="P32">
        <f t="shared" si="12"/>
        <v>-1</v>
      </c>
      <c r="Q32">
        <f t="shared" si="13"/>
        <v>-1</v>
      </c>
      <c r="R32">
        <f t="shared" si="21"/>
        <v>-1</v>
      </c>
      <c r="S32">
        <f t="shared" si="14"/>
        <v>-1</v>
      </c>
      <c r="T32">
        <f t="shared" si="22"/>
        <v>-1</v>
      </c>
      <c r="U32">
        <f>VLOOKUP($A32,'FuturesInfo (3)'!$A$2:$V$80,22)</f>
        <v>3</v>
      </c>
      <c r="V32">
        <v>1</v>
      </c>
      <c r="W32" s="137">
        <v>324675</v>
      </c>
      <c r="X32" s="137">
        <v>216450</v>
      </c>
      <c r="Y32" s="188">
        <f t="shared" si="15"/>
        <v>561.52715323527229</v>
      </c>
      <c r="Z32" s="188">
        <f>IF(IF(sym!$Q21=H32,1,0)=1,ABS(W32*G32),-ABS(W32*G32))</f>
        <v>-561.52715323527229</v>
      </c>
      <c r="AA32" s="188">
        <f>IF(IF(sym!$P21=$H32,1,0)=1,ABS($W32*$G32),-ABS($W32*$G32))</f>
        <v>561.52715323527229</v>
      </c>
      <c r="AB32" s="188">
        <f t="shared" si="23"/>
        <v>561.52715323527229</v>
      </c>
      <c r="AC32" s="188">
        <f t="shared" si="16"/>
        <v>561.52715323527229</v>
      </c>
      <c r="AD32" s="188">
        <f t="shared" si="24"/>
        <v>-561.52715323527229</v>
      </c>
      <c r="AE32" s="188">
        <f t="shared" si="25"/>
        <v>561.52715323527229</v>
      </c>
      <c r="AF32" s="188">
        <f t="shared" si="26"/>
        <v>561.52715323527229</v>
      </c>
      <c r="AG32" s="188">
        <f t="shared" si="27"/>
        <v>-561.52715323527229</v>
      </c>
      <c r="AH32" s="188">
        <f t="shared" si="17"/>
        <v>561.52715323527229</v>
      </c>
      <c r="AI32" s="188">
        <f t="shared" si="18"/>
        <v>561.52715323527229</v>
      </c>
      <c r="AJ32" s="188">
        <f t="shared" si="19"/>
        <v>561.52715323527229</v>
      </c>
      <c r="AK32" s="188">
        <f t="shared" si="20"/>
        <v>561.52715323527229</v>
      </c>
      <c r="AL32" s="188">
        <f t="shared" si="28"/>
        <v>561.52715323527229</v>
      </c>
    </row>
    <row r="33" spans="1:38" ht="15.75" thickBot="1" x14ac:dyDescent="0.3">
      <c r="A33" s="1" t="s">
        <v>329</v>
      </c>
      <c r="B33" s="149" t="s">
        <v>589</v>
      </c>
      <c r="C33" s="192" t="s">
        <v>313</v>
      </c>
      <c r="F33" s="201">
        <v>-1</v>
      </c>
      <c r="G33" s="202">
        <v>3.21313816494E-2</v>
      </c>
      <c r="H33" s="234">
        <v>1</v>
      </c>
      <c r="I33" s="230">
        <v>1</v>
      </c>
      <c r="J33" s="230">
        <v>1</v>
      </c>
      <c r="K33" s="230">
        <v>-1</v>
      </c>
      <c r="L33" s="202">
        <v>-1</v>
      </c>
      <c r="M33" s="228">
        <v>6</v>
      </c>
      <c r="N33" s="288"/>
      <c r="O33">
        <f t="shared" si="11"/>
        <v>-1</v>
      </c>
      <c r="P33">
        <f t="shared" si="12"/>
        <v>1</v>
      </c>
      <c r="Q33">
        <f t="shared" si="13"/>
        <v>1</v>
      </c>
      <c r="R33">
        <f t="shared" si="21"/>
        <v>-1</v>
      </c>
      <c r="S33">
        <f t="shared" si="14"/>
        <v>1</v>
      </c>
      <c r="T33">
        <f t="shared" si="22"/>
        <v>1</v>
      </c>
      <c r="U33">
        <f>VLOOKUP($A33,'FuturesInfo (3)'!$A$2:$V$80,22)</f>
        <v>2</v>
      </c>
      <c r="V33">
        <v>1</v>
      </c>
      <c r="W33" s="137">
        <v>144550</v>
      </c>
      <c r="X33" s="137">
        <v>216825</v>
      </c>
      <c r="Y33" s="188">
        <f t="shared" si="15"/>
        <v>4644.5912174207697</v>
      </c>
      <c r="Z33" s="188">
        <f>IF(IF(sym!$Q22=H33,1,0)=1,ABS(W33*G33),-ABS(W33*G33))</f>
        <v>4644.5912174207697</v>
      </c>
      <c r="AA33" s="188">
        <f>IF(IF(sym!$P22=$H33,1,0)=1,ABS($W33*$G33),-ABS($W33*$G33))</f>
        <v>-4644.5912174207697</v>
      </c>
      <c r="AB33" s="188">
        <f t="shared" si="23"/>
        <v>4644.5912174207697</v>
      </c>
      <c r="AC33" s="188">
        <f t="shared" si="16"/>
        <v>4644.5912174207697</v>
      </c>
      <c r="AD33" s="188">
        <f t="shared" si="24"/>
        <v>4644.5912174207697</v>
      </c>
      <c r="AE33" s="188">
        <f t="shared" si="25"/>
        <v>4644.5912174207697</v>
      </c>
      <c r="AF33" s="188">
        <f t="shared" si="26"/>
        <v>-4644.5912174207697</v>
      </c>
      <c r="AG33" s="188">
        <f t="shared" si="27"/>
        <v>-4644.5912174207697</v>
      </c>
      <c r="AH33" s="188">
        <f t="shared" si="17"/>
        <v>4644.5912174207697</v>
      </c>
      <c r="AI33" s="188">
        <f t="shared" si="18"/>
        <v>4644.5912174207697</v>
      </c>
      <c r="AJ33" s="188">
        <f t="shared" si="19"/>
        <v>-4644.5912174207697</v>
      </c>
      <c r="AK33" s="188">
        <f t="shared" si="20"/>
        <v>4644.5912174207697</v>
      </c>
      <c r="AL33" s="188">
        <f t="shared" si="28"/>
        <v>4644.5912174207697</v>
      </c>
    </row>
    <row r="34" spans="1:38" ht="15.75" thickBot="1" x14ac:dyDescent="0.3">
      <c r="A34" s="1" t="s">
        <v>331</v>
      </c>
      <c r="B34" s="149" t="s">
        <v>481</v>
      </c>
      <c r="C34" s="192" t="s">
        <v>294</v>
      </c>
      <c r="F34" s="201">
        <v>1</v>
      </c>
      <c r="G34" s="202">
        <v>-6.9827683297699998E-3</v>
      </c>
      <c r="H34" s="202">
        <v>-1</v>
      </c>
      <c r="I34" s="227">
        <v>1</v>
      </c>
      <c r="J34" s="227">
        <v>1</v>
      </c>
      <c r="K34" s="227">
        <v>1</v>
      </c>
      <c r="L34" s="202">
        <v>-1</v>
      </c>
      <c r="M34" s="228">
        <v>-17</v>
      </c>
      <c r="N34" s="288"/>
      <c r="O34">
        <f t="shared" si="11"/>
        <v>1</v>
      </c>
      <c r="P34">
        <f t="shared" si="12"/>
        <v>-1</v>
      </c>
      <c r="Q34">
        <f t="shared" si="13"/>
        <v>1</v>
      </c>
      <c r="R34">
        <f t="shared" si="21"/>
        <v>-1</v>
      </c>
      <c r="S34">
        <f t="shared" si="14"/>
        <v>-1</v>
      </c>
      <c r="T34">
        <f t="shared" si="22"/>
        <v>-1</v>
      </c>
      <c r="U34">
        <f>VLOOKUP($A34,'FuturesInfo (3)'!$A$2:$V$80,22)</f>
        <v>4</v>
      </c>
      <c r="V34">
        <v>1</v>
      </c>
      <c r="W34" s="137">
        <v>147583.35449999999</v>
      </c>
      <c r="X34" s="137">
        <v>98388.902999999991</v>
      </c>
      <c r="Y34" s="188">
        <f t="shared" si="15"/>
        <v>1030.5403738038187</v>
      </c>
      <c r="Z34" s="188">
        <f>IF(IF(sym!$Q23=H34,1,0)=1,ABS(W34*G34),-ABS(W34*G34))</f>
        <v>-1030.5403738038187</v>
      </c>
      <c r="AA34" s="188">
        <f>IF(IF(sym!$P23=$H34,1,0)=1,ABS($W34*$G34),-ABS($W34*$G34))</f>
        <v>1030.5403738038187</v>
      </c>
      <c r="AB34" s="188">
        <f t="shared" si="23"/>
        <v>1030.5403738038187</v>
      </c>
      <c r="AC34" s="188">
        <f t="shared" si="16"/>
        <v>-1030.5403738038187</v>
      </c>
      <c r="AD34" s="188">
        <f t="shared" si="24"/>
        <v>-1030.5403738038187</v>
      </c>
      <c r="AE34" s="188">
        <f t="shared" si="25"/>
        <v>1030.5403738038187</v>
      </c>
      <c r="AF34" s="188">
        <f t="shared" si="26"/>
        <v>1030.5403738038187</v>
      </c>
      <c r="AG34" s="188">
        <f t="shared" si="27"/>
        <v>-1030.5403738038187</v>
      </c>
      <c r="AH34" s="188">
        <f t="shared" si="17"/>
        <v>1030.5403738038187</v>
      </c>
      <c r="AI34" s="188">
        <f t="shared" si="18"/>
        <v>-1030.5403738038187</v>
      </c>
      <c r="AJ34" s="188">
        <f t="shared" si="19"/>
        <v>1030.5403738038187</v>
      </c>
      <c r="AK34" s="188">
        <f t="shared" si="20"/>
        <v>1030.5403738038187</v>
      </c>
      <c r="AL34" s="188">
        <f t="shared" si="28"/>
        <v>1030.5403738038187</v>
      </c>
    </row>
    <row r="35" spans="1:38" ht="15.75" thickBot="1" x14ac:dyDescent="0.3">
      <c r="A35" s="1" t="s">
        <v>333</v>
      </c>
      <c r="B35" s="149" t="s">
        <v>663</v>
      </c>
      <c r="C35" s="192" t="s">
        <v>294</v>
      </c>
      <c r="F35" s="201">
        <v>1</v>
      </c>
      <c r="G35" s="202">
        <v>1.0168506682200001E-3</v>
      </c>
      <c r="H35" s="202">
        <v>1</v>
      </c>
      <c r="I35" s="227">
        <v>1</v>
      </c>
      <c r="J35" s="227">
        <v>-1</v>
      </c>
      <c r="K35" s="227">
        <v>1</v>
      </c>
      <c r="L35" s="202">
        <v>-1</v>
      </c>
      <c r="M35" s="228">
        <v>-11</v>
      </c>
      <c r="N35" s="288"/>
      <c r="O35">
        <f t="shared" si="11"/>
        <v>1</v>
      </c>
      <c r="P35">
        <f t="shared" si="12"/>
        <v>-1</v>
      </c>
      <c r="Q35">
        <f t="shared" si="13"/>
        <v>-1</v>
      </c>
      <c r="R35">
        <f t="shared" si="21"/>
        <v>-1</v>
      </c>
      <c r="S35">
        <f t="shared" si="14"/>
        <v>-1</v>
      </c>
      <c r="T35">
        <f t="shared" si="22"/>
        <v>-1</v>
      </c>
      <c r="U35">
        <f>VLOOKUP($A35,'FuturesInfo (3)'!$A$2:$V$80,22)</f>
        <v>3</v>
      </c>
      <c r="V35">
        <v>1</v>
      </c>
      <c r="W35" s="137">
        <v>173017.50524999999</v>
      </c>
      <c r="X35" s="137">
        <v>115345.00349999999</v>
      </c>
      <c r="Y35" s="188">
        <f t="shared" si="15"/>
        <v>175.93296582721985</v>
      </c>
      <c r="Z35" s="188">
        <f>IF(IF(sym!$Q24=H35,1,0)=1,ABS(W35*G35),-ABS(W35*G35))</f>
        <v>175.93296582721985</v>
      </c>
      <c r="AA35" s="188">
        <f>IF(IF(sym!$P24=$H35,1,0)=1,ABS($W35*$G35),-ABS($W35*$G35))</f>
        <v>-175.93296582721985</v>
      </c>
      <c r="AB35" s="188">
        <f t="shared" si="23"/>
        <v>-175.93296582721985</v>
      </c>
      <c r="AC35" s="188">
        <f t="shared" si="16"/>
        <v>-175.93296582721985</v>
      </c>
      <c r="AD35" s="188">
        <f t="shared" si="24"/>
        <v>175.93296582721985</v>
      </c>
      <c r="AE35" s="188">
        <f t="shared" si="25"/>
        <v>-175.93296582721985</v>
      </c>
      <c r="AF35" s="188">
        <f t="shared" si="26"/>
        <v>-175.93296582721985</v>
      </c>
      <c r="AG35" s="188">
        <f t="shared" si="27"/>
        <v>175.93296582721985</v>
      </c>
      <c r="AH35" s="188">
        <f t="shared" si="17"/>
        <v>-175.93296582721985</v>
      </c>
      <c r="AI35" s="188">
        <f t="shared" si="18"/>
        <v>-175.93296582721985</v>
      </c>
      <c r="AJ35" s="188">
        <f t="shared" si="19"/>
        <v>-175.93296582721985</v>
      </c>
      <c r="AK35" s="188">
        <f t="shared" si="20"/>
        <v>-175.93296582721985</v>
      </c>
      <c r="AL35" s="188">
        <f t="shared" si="28"/>
        <v>-175.93296582721985</v>
      </c>
    </row>
    <row r="36" spans="1:38" ht="15.75" thickBot="1" x14ac:dyDescent="0.3">
      <c r="A36" s="1" t="s">
        <v>335</v>
      </c>
      <c r="B36" s="149" t="s">
        <v>568</v>
      </c>
      <c r="C36" s="192" t="s">
        <v>1122</v>
      </c>
      <c r="F36" s="201">
        <v>1</v>
      </c>
      <c r="G36" s="291">
        <v>4.9838026414000002E-5</v>
      </c>
      <c r="H36" s="202">
        <v>1</v>
      </c>
      <c r="I36" s="227">
        <v>-1</v>
      </c>
      <c r="J36" s="227">
        <v>1</v>
      </c>
      <c r="K36" s="227">
        <v>-1</v>
      </c>
      <c r="L36" s="202">
        <v>1</v>
      </c>
      <c r="M36" s="228">
        <v>-6</v>
      </c>
      <c r="N36" s="288"/>
      <c r="O36">
        <f t="shared" si="11"/>
        <v>-1</v>
      </c>
      <c r="P36">
        <f t="shared" si="12"/>
        <v>-1</v>
      </c>
      <c r="Q36">
        <f t="shared" si="13"/>
        <v>-1</v>
      </c>
      <c r="R36">
        <f t="shared" si="21"/>
        <v>1</v>
      </c>
      <c r="S36">
        <f t="shared" si="14"/>
        <v>-1</v>
      </c>
      <c r="T36">
        <f t="shared" si="22"/>
        <v>1</v>
      </c>
      <c r="U36">
        <f>VLOOKUP($A36,'FuturesInfo (3)'!$A$2:$V$80,22)</f>
        <v>0</v>
      </c>
      <c r="V36">
        <v>1</v>
      </c>
      <c r="W36" s="137">
        <v>0</v>
      </c>
      <c r="X36" s="137">
        <v>0</v>
      </c>
      <c r="Y36" s="188">
        <f t="shared" si="15"/>
        <v>0</v>
      </c>
      <c r="Z36" s="188">
        <f>IF(IF(sym!$Q25=H36,1,0)=1,ABS(W36*G36),-ABS(W36*G36))</f>
        <v>0</v>
      </c>
      <c r="AA36" s="188">
        <f>IF(IF(sym!$P25=$H36,1,0)=1,ABS($W36*$G36),-ABS($W36*$G36))</f>
        <v>0</v>
      </c>
      <c r="AB36" s="188">
        <f t="shared" si="23"/>
        <v>0</v>
      </c>
      <c r="AC36" s="188">
        <f t="shared" si="16"/>
        <v>0</v>
      </c>
      <c r="AD36" s="188">
        <f t="shared" si="24"/>
        <v>0</v>
      </c>
      <c r="AE36" s="188">
        <f t="shared" si="25"/>
        <v>0</v>
      </c>
      <c r="AF36" s="188">
        <f t="shared" si="26"/>
        <v>0</v>
      </c>
      <c r="AG36" s="188">
        <f t="shared" si="27"/>
        <v>0</v>
      </c>
      <c r="AH36" s="188">
        <f t="shared" si="17"/>
        <v>0</v>
      </c>
      <c r="AI36" s="188">
        <f t="shared" si="18"/>
        <v>0</v>
      </c>
      <c r="AJ36" s="188">
        <f t="shared" si="19"/>
        <v>0</v>
      </c>
      <c r="AK36" s="188">
        <f t="shared" si="20"/>
        <v>0</v>
      </c>
      <c r="AL36" s="188">
        <f t="shared" si="28"/>
        <v>0</v>
      </c>
    </row>
    <row r="37" spans="1:38" ht="15.75" thickBot="1" x14ac:dyDescent="0.3">
      <c r="A37" s="1" t="s">
        <v>337</v>
      </c>
      <c r="B37" s="149" t="s">
        <v>591</v>
      </c>
      <c r="C37" s="192" t="s">
        <v>294</v>
      </c>
      <c r="F37" s="201">
        <v>-1</v>
      </c>
      <c r="G37" s="202">
        <v>-4.1938141241700004E-3</v>
      </c>
      <c r="H37" s="202">
        <v>-1</v>
      </c>
      <c r="I37" s="227">
        <v>1</v>
      </c>
      <c r="J37" s="227">
        <v>-1</v>
      </c>
      <c r="K37" s="227">
        <v>1</v>
      </c>
      <c r="L37" s="202">
        <v>1</v>
      </c>
      <c r="M37" s="228">
        <v>-11</v>
      </c>
      <c r="N37" s="288"/>
      <c r="O37">
        <f t="shared" si="11"/>
        <v>-1</v>
      </c>
      <c r="P37">
        <f t="shared" si="12"/>
        <v>-1</v>
      </c>
      <c r="Q37">
        <f t="shared" si="13"/>
        <v>-1</v>
      </c>
      <c r="R37">
        <f t="shared" si="21"/>
        <v>1</v>
      </c>
      <c r="S37">
        <f t="shared" si="14"/>
        <v>-1</v>
      </c>
      <c r="T37">
        <f t="shared" si="22"/>
        <v>-1</v>
      </c>
      <c r="U37">
        <f>VLOOKUP($A37,'FuturesInfo (3)'!$A$2:$V$80,22)</f>
        <v>3</v>
      </c>
      <c r="V37">
        <v>1</v>
      </c>
      <c r="W37" s="137">
        <v>262841.799</v>
      </c>
      <c r="X37" s="137">
        <v>350455.73200000002</v>
      </c>
      <c r="Y37" s="188">
        <f t="shared" si="15"/>
        <v>1102.3096490684522</v>
      </c>
      <c r="Z37" s="188">
        <f>IF(IF(sym!$Q26=H37,1,0)=1,ABS(W37*G37),-ABS(W37*G37))</f>
        <v>-1102.3096490684522</v>
      </c>
      <c r="AA37" s="188">
        <f>IF(IF(sym!$P26=$H37,1,0)=1,ABS($W37*$G37),-ABS($W37*$G37))</f>
        <v>1102.3096490684522</v>
      </c>
      <c r="AB37" s="188">
        <f t="shared" si="23"/>
        <v>-1102.3096490684522</v>
      </c>
      <c r="AC37" s="188">
        <f t="shared" si="16"/>
        <v>1102.3096490684522</v>
      </c>
      <c r="AD37" s="188">
        <f t="shared" si="24"/>
        <v>-1102.3096490684522</v>
      </c>
      <c r="AE37" s="188">
        <f t="shared" si="25"/>
        <v>1102.3096490684522</v>
      </c>
      <c r="AF37" s="188">
        <f t="shared" si="26"/>
        <v>-1102.3096490684522</v>
      </c>
      <c r="AG37" s="188">
        <f t="shared" si="27"/>
        <v>1102.3096490684522</v>
      </c>
      <c r="AH37" s="188">
        <f t="shared" si="17"/>
        <v>1102.3096490684522</v>
      </c>
      <c r="AI37" s="188">
        <f t="shared" si="18"/>
        <v>1102.3096490684522</v>
      </c>
      <c r="AJ37" s="188">
        <f t="shared" si="19"/>
        <v>-1102.3096490684522</v>
      </c>
      <c r="AK37" s="188">
        <f t="shared" si="20"/>
        <v>1102.3096490684522</v>
      </c>
      <c r="AL37" s="188">
        <f t="shared" si="28"/>
        <v>1102.3096490684522</v>
      </c>
    </row>
    <row r="38" spans="1:38" ht="15.75" thickBot="1" x14ac:dyDescent="0.3">
      <c r="A38" s="1" t="s">
        <v>339</v>
      </c>
      <c r="B38" s="149" t="s">
        <v>596</v>
      </c>
      <c r="C38" s="192" t="s">
        <v>1122</v>
      </c>
      <c r="F38" s="201">
        <v>1</v>
      </c>
      <c r="G38" s="202">
        <v>-3.9709812905699996E-3</v>
      </c>
      <c r="H38" s="202">
        <v>-1</v>
      </c>
      <c r="I38" s="227">
        <v>1</v>
      </c>
      <c r="J38" s="227">
        <v>1</v>
      </c>
      <c r="K38" s="227">
        <v>1</v>
      </c>
      <c r="L38" s="202">
        <v>1</v>
      </c>
      <c r="M38" s="228">
        <v>26</v>
      </c>
      <c r="N38" s="288"/>
      <c r="O38">
        <f t="shared" si="11"/>
        <v>1</v>
      </c>
      <c r="P38">
        <f t="shared" si="12"/>
        <v>-1</v>
      </c>
      <c r="Q38">
        <f t="shared" si="13"/>
        <v>1</v>
      </c>
      <c r="R38">
        <f t="shared" si="21"/>
        <v>-1</v>
      </c>
      <c r="S38">
        <f t="shared" si="14"/>
        <v>-1</v>
      </c>
      <c r="T38">
        <f t="shared" si="22"/>
        <v>-1</v>
      </c>
      <c r="U38">
        <f>VLOOKUP($A38,'FuturesInfo (3)'!$A$2:$V$80,22)</f>
        <v>3</v>
      </c>
      <c r="V38">
        <v>1</v>
      </c>
      <c r="W38" s="137">
        <v>515641.96200000006</v>
      </c>
      <c r="X38" s="137">
        <v>687522.61600000004</v>
      </c>
      <c r="Y38" s="188">
        <f t="shared" si="15"/>
        <v>2047.604583734807</v>
      </c>
      <c r="Z38" s="188">
        <f>IF(IF(sym!$Q27=H38,1,0)=1,ABS(W38*G38),-ABS(W38*G38))</f>
        <v>2047.604583734807</v>
      </c>
      <c r="AA38" s="188">
        <f>IF(IF(sym!$P27=$H38,1,0)=1,ABS($W38*$G38),-ABS($W38*$G38))</f>
        <v>-2047.604583734807</v>
      </c>
      <c r="AB38" s="188">
        <f t="shared" si="23"/>
        <v>2047.604583734807</v>
      </c>
      <c r="AC38" s="188">
        <f t="shared" si="16"/>
        <v>-2047.604583734807</v>
      </c>
      <c r="AD38" s="188">
        <f t="shared" si="24"/>
        <v>-2047.604583734807</v>
      </c>
      <c r="AE38" s="188">
        <f t="shared" si="25"/>
        <v>2047.604583734807</v>
      </c>
      <c r="AF38" s="188">
        <f t="shared" si="26"/>
        <v>-2047.604583734807</v>
      </c>
      <c r="AG38" s="188">
        <f t="shared" si="27"/>
        <v>-2047.604583734807</v>
      </c>
      <c r="AH38" s="188">
        <f t="shared" si="17"/>
        <v>2047.604583734807</v>
      </c>
      <c r="AI38" s="188">
        <f t="shared" si="18"/>
        <v>-2047.604583734807</v>
      </c>
      <c r="AJ38" s="188">
        <f t="shared" si="19"/>
        <v>2047.604583734807</v>
      </c>
      <c r="AK38" s="188">
        <f t="shared" si="20"/>
        <v>2047.604583734807</v>
      </c>
      <c r="AL38" s="188">
        <f t="shared" si="28"/>
        <v>2047.604583734807</v>
      </c>
    </row>
    <row r="39" spans="1:38" ht="15.75" thickBot="1" x14ac:dyDescent="0.3">
      <c r="A39" s="1" t="s">
        <v>341</v>
      </c>
      <c r="B39" s="149" t="s">
        <v>453</v>
      </c>
      <c r="C39" s="192" t="s">
        <v>1122</v>
      </c>
      <c r="F39" s="201">
        <v>1</v>
      </c>
      <c r="G39" s="202">
        <v>-1.00290843446E-4</v>
      </c>
      <c r="H39" s="202">
        <v>-1</v>
      </c>
      <c r="I39" s="227">
        <v>1</v>
      </c>
      <c r="J39" s="227">
        <v>-1</v>
      </c>
      <c r="K39" s="227">
        <v>1</v>
      </c>
      <c r="L39" s="202">
        <v>-1</v>
      </c>
      <c r="M39" s="228">
        <v>-11</v>
      </c>
      <c r="N39" s="288"/>
      <c r="O39">
        <f t="shared" si="11"/>
        <v>1</v>
      </c>
      <c r="P39">
        <f t="shared" si="12"/>
        <v>-1</v>
      </c>
      <c r="Q39">
        <f t="shared" si="13"/>
        <v>-1</v>
      </c>
      <c r="R39">
        <f t="shared" si="21"/>
        <v>-1</v>
      </c>
      <c r="S39">
        <f t="shared" si="14"/>
        <v>-1</v>
      </c>
      <c r="T39">
        <f t="shared" si="22"/>
        <v>-1</v>
      </c>
      <c r="U39">
        <f>VLOOKUP($A39,'FuturesInfo (3)'!$A$2:$V$80,22)</f>
        <v>0</v>
      </c>
      <c r="V39">
        <v>1</v>
      </c>
      <c r="W39" s="137">
        <v>0</v>
      </c>
      <c r="X39" s="137">
        <v>0</v>
      </c>
      <c r="Y39" s="188">
        <f t="shared" si="15"/>
        <v>0</v>
      </c>
      <c r="Z39" s="188">
        <f>IF(IF(sym!$Q28=H39,1,0)=1,ABS(W39*G39),-ABS(W39*G39))</f>
        <v>0</v>
      </c>
      <c r="AA39" s="188">
        <f>IF(IF(sym!$P28=$H39,1,0)=1,ABS($W39*$G39),-ABS($W39*$G39))</f>
        <v>0</v>
      </c>
      <c r="AB39" s="188">
        <f t="shared" si="23"/>
        <v>0</v>
      </c>
      <c r="AC39" s="188">
        <f t="shared" si="16"/>
        <v>0</v>
      </c>
      <c r="AD39" s="188">
        <f t="shared" si="24"/>
        <v>0</v>
      </c>
      <c r="AE39" s="188">
        <f t="shared" si="25"/>
        <v>0</v>
      </c>
      <c r="AF39" s="188">
        <f t="shared" si="26"/>
        <v>0</v>
      </c>
      <c r="AG39" s="188">
        <f t="shared" si="27"/>
        <v>0</v>
      </c>
      <c r="AH39" s="188">
        <f t="shared" si="17"/>
        <v>0</v>
      </c>
      <c r="AI39" s="188">
        <f t="shared" si="18"/>
        <v>0</v>
      </c>
      <c r="AJ39" s="188">
        <f t="shared" si="19"/>
        <v>0</v>
      </c>
      <c r="AK39" s="188">
        <f t="shared" si="20"/>
        <v>0</v>
      </c>
      <c r="AL39" s="188">
        <f t="shared" si="28"/>
        <v>0</v>
      </c>
    </row>
    <row r="40" spans="1:38" ht="15.75" thickBot="1" x14ac:dyDescent="0.3">
      <c r="A40" s="1" t="s">
        <v>343</v>
      </c>
      <c r="B40" s="149" t="s">
        <v>765</v>
      </c>
      <c r="C40" s="192" t="s">
        <v>1122</v>
      </c>
      <c r="F40" s="201">
        <v>1</v>
      </c>
      <c r="G40" s="202">
        <v>-6.4028684850799998E-4</v>
      </c>
      <c r="H40" s="202">
        <v>-1</v>
      </c>
      <c r="I40" s="227">
        <v>1</v>
      </c>
      <c r="J40" s="227">
        <v>1</v>
      </c>
      <c r="K40" s="227">
        <v>1</v>
      </c>
      <c r="L40" s="202">
        <v>1</v>
      </c>
      <c r="M40" s="228">
        <v>10</v>
      </c>
      <c r="N40" s="288"/>
      <c r="O40">
        <f t="shared" si="11"/>
        <v>1</v>
      </c>
      <c r="P40">
        <f t="shared" si="12"/>
        <v>-1</v>
      </c>
      <c r="Q40">
        <f t="shared" si="13"/>
        <v>1</v>
      </c>
      <c r="R40">
        <f t="shared" si="21"/>
        <v>-1</v>
      </c>
      <c r="S40">
        <f t="shared" si="14"/>
        <v>-1</v>
      </c>
      <c r="T40">
        <f t="shared" si="22"/>
        <v>-1</v>
      </c>
      <c r="U40">
        <f>VLOOKUP($A40,'FuturesInfo (3)'!$A$2:$V$80,22)</f>
        <v>7</v>
      </c>
      <c r="V40">
        <v>1</v>
      </c>
      <c r="W40" s="137">
        <v>731625</v>
      </c>
      <c r="X40" s="137">
        <v>975500</v>
      </c>
      <c r="Y40" s="188">
        <f t="shared" si="15"/>
        <v>468.4498655396655</v>
      </c>
      <c r="Z40" s="188">
        <f>IF(IF(sym!$Q29=H40,1,0)=1,ABS(W40*G40),-ABS(W40*G40))</f>
        <v>468.4498655396655</v>
      </c>
      <c r="AA40" s="188">
        <f>IF(IF(sym!$P29=$H40,1,0)=1,ABS($W40*$G40),-ABS($W40*$G40))</f>
        <v>-468.4498655396655</v>
      </c>
      <c r="AB40" s="188">
        <f t="shared" si="23"/>
        <v>468.4498655396655</v>
      </c>
      <c r="AC40" s="188">
        <f t="shared" si="16"/>
        <v>-468.4498655396655</v>
      </c>
      <c r="AD40" s="188">
        <f t="shared" si="24"/>
        <v>-468.4498655396655</v>
      </c>
      <c r="AE40" s="188">
        <f t="shared" si="25"/>
        <v>468.4498655396655</v>
      </c>
      <c r="AF40" s="188">
        <f t="shared" si="26"/>
        <v>-468.4498655396655</v>
      </c>
      <c r="AG40" s="188">
        <f t="shared" si="27"/>
        <v>-468.4498655396655</v>
      </c>
      <c r="AH40" s="188">
        <f t="shared" si="17"/>
        <v>468.4498655396655</v>
      </c>
      <c r="AI40" s="188">
        <f t="shared" si="18"/>
        <v>-468.4498655396655</v>
      </c>
      <c r="AJ40" s="188">
        <f t="shared" si="19"/>
        <v>468.4498655396655</v>
      </c>
      <c r="AK40" s="188">
        <f t="shared" si="20"/>
        <v>468.4498655396655</v>
      </c>
      <c r="AL40" s="188">
        <f t="shared" si="28"/>
        <v>468.4498655396655</v>
      </c>
    </row>
    <row r="41" spans="1:38" ht="15.75" thickBot="1" x14ac:dyDescent="0.3">
      <c r="A41" s="1" t="s">
        <v>345</v>
      </c>
      <c r="B41" s="149" t="s">
        <v>602</v>
      </c>
      <c r="C41" s="192" t="s">
        <v>347</v>
      </c>
      <c r="F41" s="201">
        <v>1</v>
      </c>
      <c r="G41" s="202">
        <v>1.54696132597E-3</v>
      </c>
      <c r="H41" s="202">
        <v>1</v>
      </c>
      <c r="I41" s="227">
        <v>1</v>
      </c>
      <c r="J41" s="227">
        <v>-1</v>
      </c>
      <c r="K41" s="227">
        <v>1</v>
      </c>
      <c r="L41" s="202">
        <v>1</v>
      </c>
      <c r="M41" s="228">
        <v>-17</v>
      </c>
      <c r="N41" s="288"/>
      <c r="O41">
        <f t="shared" si="11"/>
        <v>-1</v>
      </c>
      <c r="P41">
        <f t="shared" si="12"/>
        <v>-1</v>
      </c>
      <c r="Q41">
        <f t="shared" si="13"/>
        <v>-1</v>
      </c>
      <c r="R41">
        <f t="shared" si="21"/>
        <v>-1</v>
      </c>
      <c r="S41">
        <f t="shared" si="14"/>
        <v>-1</v>
      </c>
      <c r="T41">
        <f t="shared" si="22"/>
        <v>1</v>
      </c>
      <c r="U41">
        <f>VLOOKUP($A41,'FuturesInfo (3)'!$A$2:$V$80,22)</f>
        <v>2</v>
      </c>
      <c r="V41">
        <v>1</v>
      </c>
      <c r="W41" s="137">
        <v>271920</v>
      </c>
      <c r="X41" s="137">
        <v>407880</v>
      </c>
      <c r="Y41" s="188">
        <f t="shared" si="15"/>
        <v>420.64972375776239</v>
      </c>
      <c r="Z41" s="188">
        <f>IF(IF(sym!$Q30=H41,1,0)=1,ABS(W41*G41),-ABS(W41*G41))</f>
        <v>-420.64972375776239</v>
      </c>
      <c r="AA41" s="188">
        <f>IF(IF(sym!$P30=$H41,1,0)=1,ABS($W41*$G41),-ABS($W41*$G41))</f>
        <v>420.64972375776239</v>
      </c>
      <c r="AB41" s="188">
        <f t="shared" si="23"/>
        <v>-420.64972375776239</v>
      </c>
      <c r="AC41" s="188">
        <f t="shared" si="16"/>
        <v>-420.64972375776239</v>
      </c>
      <c r="AD41" s="188">
        <f t="shared" si="24"/>
        <v>420.64972375776239</v>
      </c>
      <c r="AE41" s="188">
        <f t="shared" si="25"/>
        <v>-420.64972375776239</v>
      </c>
      <c r="AF41" s="188">
        <f t="shared" si="26"/>
        <v>420.64972375776239</v>
      </c>
      <c r="AG41" s="188">
        <f t="shared" si="27"/>
        <v>-420.64972375776239</v>
      </c>
      <c r="AH41" s="188">
        <f t="shared" si="17"/>
        <v>-420.64972375776239</v>
      </c>
      <c r="AI41" s="188">
        <f t="shared" si="18"/>
        <v>-420.64972375776239</v>
      </c>
      <c r="AJ41" s="188">
        <f t="shared" si="19"/>
        <v>-420.64972375776239</v>
      </c>
      <c r="AK41" s="188">
        <f t="shared" si="20"/>
        <v>-420.64972375776239</v>
      </c>
      <c r="AL41" s="188">
        <f t="shared" si="28"/>
        <v>420.64972375776239</v>
      </c>
    </row>
    <row r="42" spans="1:38" ht="15.75" thickBot="1" x14ac:dyDescent="0.3">
      <c r="A42" s="1" t="s">
        <v>1023</v>
      </c>
      <c r="B42" s="149" t="s">
        <v>604</v>
      </c>
      <c r="C42" s="192" t="s">
        <v>294</v>
      </c>
      <c r="F42" s="201">
        <v>-1</v>
      </c>
      <c r="G42" s="202">
        <v>1.9725844199299999E-2</v>
      </c>
      <c r="H42" s="202">
        <v>1</v>
      </c>
      <c r="I42" s="227">
        <v>1</v>
      </c>
      <c r="J42" s="227">
        <v>-1</v>
      </c>
      <c r="K42" s="227">
        <v>1</v>
      </c>
      <c r="L42" s="202">
        <v>-1</v>
      </c>
      <c r="M42" s="228">
        <v>23</v>
      </c>
      <c r="N42" s="288"/>
      <c r="O42">
        <f t="shared" si="11"/>
        <v>-1</v>
      </c>
      <c r="P42">
        <f t="shared" si="12"/>
        <v>-1</v>
      </c>
      <c r="Q42">
        <f t="shared" si="13"/>
        <v>-1</v>
      </c>
      <c r="R42">
        <f t="shared" si="21"/>
        <v>-1</v>
      </c>
      <c r="S42">
        <f t="shared" si="14"/>
        <v>-1</v>
      </c>
      <c r="T42">
        <f t="shared" si="22"/>
        <v>-1</v>
      </c>
      <c r="U42">
        <f>VLOOKUP($A42,'FuturesInfo (3)'!$A$2:$V$80,22)</f>
        <v>3</v>
      </c>
      <c r="V42">
        <v>1</v>
      </c>
      <c r="W42" s="137">
        <v>176640.92664092666</v>
      </c>
      <c r="X42" s="137">
        <v>235521.23552123553</v>
      </c>
      <c r="Y42" s="188">
        <f t="shared" si="15"/>
        <v>3484.3913981388996</v>
      </c>
      <c r="Z42" s="188">
        <f>IF(IF(sym!$Q31=H42,1,0)=1,ABS(W42*G42),-ABS(W42*G42))</f>
        <v>3484.3913981388996</v>
      </c>
      <c r="AA42" s="188">
        <f>IF(IF(sym!$P31=$H42,1,0)=1,ABS($W42*$G42),-ABS($W42*$G42))</f>
        <v>-3484.3913981388996</v>
      </c>
      <c r="AB42" s="188">
        <f t="shared" si="23"/>
        <v>3484.3913981388996</v>
      </c>
      <c r="AC42" s="188">
        <f t="shared" si="16"/>
        <v>-3484.3913981388996</v>
      </c>
      <c r="AD42" s="188">
        <f t="shared" si="24"/>
        <v>3484.3913981388996</v>
      </c>
      <c r="AE42" s="188">
        <f t="shared" si="25"/>
        <v>-3484.3913981388996</v>
      </c>
      <c r="AF42" s="188">
        <f t="shared" si="26"/>
        <v>-3484.3913981388996</v>
      </c>
      <c r="AG42" s="188">
        <f t="shared" si="27"/>
        <v>-3484.3913981388996</v>
      </c>
      <c r="AH42" s="188">
        <f t="shared" si="17"/>
        <v>-3484.3913981388996</v>
      </c>
      <c r="AI42" s="188">
        <f t="shared" si="18"/>
        <v>-3484.3913981388996</v>
      </c>
      <c r="AJ42" s="188">
        <f t="shared" si="19"/>
        <v>-3484.3913981388996</v>
      </c>
      <c r="AK42" s="188">
        <f t="shared" si="20"/>
        <v>-3484.3913981388996</v>
      </c>
      <c r="AL42" s="188">
        <f t="shared" si="28"/>
        <v>-3484.3913981388996</v>
      </c>
    </row>
    <row r="43" spans="1:38" ht="15.75" thickBot="1" x14ac:dyDescent="0.3">
      <c r="A43" s="1" t="s">
        <v>349</v>
      </c>
      <c r="B43" s="149" t="s">
        <v>515</v>
      </c>
      <c r="C43" s="192" t="s">
        <v>347</v>
      </c>
      <c r="F43" s="201">
        <v>1</v>
      </c>
      <c r="G43" s="202">
        <v>-9.9032185460300008E-3</v>
      </c>
      <c r="H43" s="202">
        <v>-1</v>
      </c>
      <c r="I43" s="227">
        <v>-1</v>
      </c>
      <c r="J43" s="227">
        <v>-1</v>
      </c>
      <c r="K43" s="227">
        <v>-1</v>
      </c>
      <c r="L43" s="202">
        <v>-1</v>
      </c>
      <c r="M43" s="228">
        <v>-8</v>
      </c>
      <c r="N43" s="288"/>
      <c r="O43">
        <f t="shared" si="11"/>
        <v>1</v>
      </c>
      <c r="P43">
        <f t="shared" si="12"/>
        <v>1</v>
      </c>
      <c r="Q43">
        <f t="shared" si="13"/>
        <v>-1</v>
      </c>
      <c r="R43">
        <f t="shared" si="21"/>
        <v>-1</v>
      </c>
      <c r="S43">
        <f t="shared" si="14"/>
        <v>-1</v>
      </c>
      <c r="T43">
        <f t="shared" si="22"/>
        <v>1</v>
      </c>
      <c r="U43">
        <f>VLOOKUP($A43,'FuturesInfo (3)'!$A$2:$V$80,22)</f>
        <v>2</v>
      </c>
      <c r="V43">
        <v>1</v>
      </c>
      <c r="W43" s="137">
        <v>109975</v>
      </c>
      <c r="X43" s="137">
        <v>109975</v>
      </c>
      <c r="Y43" s="188">
        <f t="shared" si="15"/>
        <v>1089.1064595996493</v>
      </c>
      <c r="Z43" s="188">
        <f>IF(IF(sym!$Q32=H43,1,0)=1,ABS(W43*G43),-ABS(W43*G43))</f>
        <v>-1089.1064595996493</v>
      </c>
      <c r="AA43" s="188">
        <f>IF(IF(sym!$P32=$H43,1,0)=1,ABS($W43*$G43),-ABS($W43*$G43))</f>
        <v>1089.1064595996493</v>
      </c>
      <c r="AB43" s="188">
        <f t="shared" si="23"/>
        <v>1089.1064595996493</v>
      </c>
      <c r="AC43" s="188">
        <f t="shared" si="16"/>
        <v>1089.1064595996493</v>
      </c>
      <c r="AD43" s="188">
        <f t="shared" si="24"/>
        <v>1089.1064595996493</v>
      </c>
      <c r="AE43" s="188">
        <f t="shared" si="25"/>
        <v>-1089.1064595996493</v>
      </c>
      <c r="AF43" s="188">
        <f t="shared" si="26"/>
        <v>1089.1064595996493</v>
      </c>
      <c r="AG43" s="188">
        <f t="shared" si="27"/>
        <v>-1089.1064595996493</v>
      </c>
      <c r="AH43" s="188">
        <f t="shared" si="17"/>
        <v>-1089.1064595996493</v>
      </c>
      <c r="AI43" s="188">
        <f t="shared" si="18"/>
        <v>1089.1064595996493</v>
      </c>
      <c r="AJ43" s="188">
        <f t="shared" si="19"/>
        <v>1089.1064595996493</v>
      </c>
      <c r="AK43" s="188">
        <f t="shared" si="20"/>
        <v>1089.1064595996493</v>
      </c>
      <c r="AL43" s="188">
        <f t="shared" si="28"/>
        <v>-1089.1064595996493</v>
      </c>
    </row>
    <row r="44" spans="1:38" ht="15.75" thickBot="1" x14ac:dyDescent="0.3">
      <c r="A44" s="1" t="s">
        <v>1024</v>
      </c>
      <c r="B44" s="149" t="s">
        <v>353</v>
      </c>
      <c r="C44" s="192" t="s">
        <v>294</v>
      </c>
      <c r="F44" s="201">
        <v>-1</v>
      </c>
      <c r="G44" s="202">
        <v>1.58905116194E-2</v>
      </c>
      <c r="H44" s="202">
        <v>1</v>
      </c>
      <c r="I44" s="227">
        <v>1</v>
      </c>
      <c r="J44" s="227">
        <v>-1</v>
      </c>
      <c r="K44" s="227">
        <v>1</v>
      </c>
      <c r="L44" s="202">
        <v>-1</v>
      </c>
      <c r="M44" s="228">
        <v>23</v>
      </c>
      <c r="N44" s="288"/>
      <c r="O44">
        <f t="shared" si="11"/>
        <v>-1</v>
      </c>
      <c r="P44">
        <f t="shared" si="12"/>
        <v>-1</v>
      </c>
      <c r="Q44">
        <f t="shared" si="13"/>
        <v>-1</v>
      </c>
      <c r="R44">
        <f t="shared" si="21"/>
        <v>-1</v>
      </c>
      <c r="S44">
        <f t="shared" si="14"/>
        <v>-1</v>
      </c>
      <c r="T44">
        <f t="shared" si="22"/>
        <v>-1</v>
      </c>
      <c r="U44">
        <f>VLOOKUP($A44,'FuturesInfo (3)'!$A$2:$V$80,22)</f>
        <v>2</v>
      </c>
      <c r="V44">
        <v>1</v>
      </c>
      <c r="W44" s="137">
        <v>284684.68468468467</v>
      </c>
      <c r="X44" s="137">
        <v>427027.02702702698</v>
      </c>
      <c r="Y44" s="188">
        <f t="shared" si="15"/>
        <v>4523.7852898472065</v>
      </c>
      <c r="Z44" s="188">
        <f>IF(IF(sym!$Q33=H44,1,0)=1,ABS(W44*G44),-ABS(W44*G44))</f>
        <v>4523.7852898472065</v>
      </c>
      <c r="AA44" s="188">
        <f>IF(IF(sym!$P33=$H44,1,0)=1,ABS($W44*$G44),-ABS($W44*$G44))</f>
        <v>-4523.7852898472065</v>
      </c>
      <c r="AB44" s="188">
        <f t="shared" si="23"/>
        <v>4523.7852898472065</v>
      </c>
      <c r="AC44" s="188">
        <f t="shared" si="16"/>
        <v>-4523.7852898472065</v>
      </c>
      <c r="AD44" s="188">
        <f t="shared" si="24"/>
        <v>4523.7852898472065</v>
      </c>
      <c r="AE44" s="188">
        <f t="shared" si="25"/>
        <v>-4523.7852898472065</v>
      </c>
      <c r="AF44" s="188">
        <f t="shared" si="26"/>
        <v>-4523.7852898472065</v>
      </c>
      <c r="AG44" s="188">
        <f t="shared" si="27"/>
        <v>-4523.7852898472065</v>
      </c>
      <c r="AH44" s="188">
        <f t="shared" si="17"/>
        <v>-4523.7852898472065</v>
      </c>
      <c r="AI44" s="188">
        <f t="shared" si="18"/>
        <v>-4523.7852898472065</v>
      </c>
      <c r="AJ44" s="188">
        <f t="shared" si="19"/>
        <v>-4523.7852898472065</v>
      </c>
      <c r="AK44" s="188">
        <f t="shared" si="20"/>
        <v>-4523.7852898472065</v>
      </c>
      <c r="AL44" s="188">
        <f t="shared" si="28"/>
        <v>-4523.7852898472065</v>
      </c>
    </row>
    <row r="45" spans="1:38" ht="15.75" thickBot="1" x14ac:dyDescent="0.3">
      <c r="A45" s="1" t="s">
        <v>351</v>
      </c>
      <c r="B45" s="149" t="s">
        <v>617</v>
      </c>
      <c r="C45" s="192" t="s">
        <v>288</v>
      </c>
      <c r="F45" s="201">
        <v>1</v>
      </c>
      <c r="G45" s="202">
        <v>-3.7934990439799997E-2</v>
      </c>
      <c r="H45" s="202">
        <v>-1</v>
      </c>
      <c r="I45" s="227">
        <v>-1</v>
      </c>
      <c r="J45" s="227">
        <v>1</v>
      </c>
      <c r="K45" s="227">
        <v>-1</v>
      </c>
      <c r="L45" s="202">
        <v>1</v>
      </c>
      <c r="M45" s="228">
        <v>21</v>
      </c>
      <c r="N45" s="288"/>
      <c r="O45">
        <f t="shared" si="11"/>
        <v>1</v>
      </c>
      <c r="P45">
        <f t="shared" si="12"/>
        <v>1</v>
      </c>
      <c r="Q45">
        <f t="shared" si="13"/>
        <v>1</v>
      </c>
      <c r="R45">
        <f t="shared" si="21"/>
        <v>1</v>
      </c>
      <c r="S45">
        <f t="shared" si="14"/>
        <v>1</v>
      </c>
      <c r="T45">
        <f t="shared" si="22"/>
        <v>1</v>
      </c>
      <c r="U45">
        <f>VLOOKUP($A45,'FuturesInfo (3)'!$A$2:$V$80,22)</f>
        <v>2</v>
      </c>
      <c r="V45">
        <v>1</v>
      </c>
      <c r="W45" s="137">
        <v>105663.6</v>
      </c>
      <c r="X45" s="137">
        <v>105663.6</v>
      </c>
      <c r="Y45" s="188">
        <f t="shared" si="15"/>
        <v>4008.3476558348511</v>
      </c>
      <c r="Z45" s="188">
        <f>IF(IF(sym!$Q34=H45,1,0)=1,ABS(W45*G45),-ABS(W45*G45))</f>
        <v>-4008.3476558348511</v>
      </c>
      <c r="AA45" s="188">
        <f>IF(IF(sym!$P34=$H45,1,0)=1,ABS($W45*$G45),-ABS($W45*$G45))</f>
        <v>4008.3476558348511</v>
      </c>
      <c r="AB45" s="188">
        <f t="shared" si="23"/>
        <v>4008.3476558348511</v>
      </c>
      <c r="AC45" s="188">
        <f t="shared" si="16"/>
        <v>-4008.3476558348511</v>
      </c>
      <c r="AD45" s="188">
        <f t="shared" si="24"/>
        <v>4008.3476558348511</v>
      </c>
      <c r="AE45" s="188">
        <f t="shared" si="25"/>
        <v>-4008.3476558348511</v>
      </c>
      <c r="AF45" s="188">
        <f t="shared" si="26"/>
        <v>-4008.3476558348511</v>
      </c>
      <c r="AG45" s="188">
        <f t="shared" si="27"/>
        <v>-4008.3476558348511</v>
      </c>
      <c r="AH45" s="188">
        <f t="shared" si="17"/>
        <v>-4008.3476558348511</v>
      </c>
      <c r="AI45" s="188">
        <f t="shared" si="18"/>
        <v>-4008.3476558348511</v>
      </c>
      <c r="AJ45" s="188">
        <f t="shared" si="19"/>
        <v>-4008.3476558348511</v>
      </c>
      <c r="AK45" s="188">
        <f t="shared" si="20"/>
        <v>-4008.3476558348511</v>
      </c>
      <c r="AL45" s="188">
        <f t="shared" si="28"/>
        <v>-4008.3476558348511</v>
      </c>
    </row>
    <row r="46" spans="1:38" ht="15.75" thickBot="1" x14ac:dyDescent="0.3">
      <c r="A46" s="1" t="s">
        <v>355</v>
      </c>
      <c r="B46" s="149" t="s">
        <v>623</v>
      </c>
      <c r="C46" s="192" t="s">
        <v>1121</v>
      </c>
      <c r="F46" s="201">
        <v>1</v>
      </c>
      <c r="G46" s="202">
        <v>-3.4624980905300002E-3</v>
      </c>
      <c r="H46" s="202">
        <v>-1</v>
      </c>
      <c r="I46" s="227">
        <v>1</v>
      </c>
      <c r="J46" s="227">
        <v>-1</v>
      </c>
      <c r="K46" s="227">
        <v>1</v>
      </c>
      <c r="L46" s="202">
        <v>1</v>
      </c>
      <c r="M46" s="228">
        <v>7</v>
      </c>
      <c r="N46" s="288"/>
      <c r="O46">
        <f t="shared" si="11"/>
        <v>1</v>
      </c>
      <c r="P46">
        <f t="shared" si="12"/>
        <v>-1</v>
      </c>
      <c r="Q46">
        <f t="shared" si="13"/>
        <v>-1</v>
      </c>
      <c r="R46">
        <f t="shared" si="21"/>
        <v>-1</v>
      </c>
      <c r="S46">
        <f t="shared" si="14"/>
        <v>-1</v>
      </c>
      <c r="T46">
        <f t="shared" si="22"/>
        <v>-1</v>
      </c>
      <c r="U46">
        <f>VLOOKUP($A46,'FuturesInfo (3)'!$A$2:$V$80,22)</f>
        <v>2</v>
      </c>
      <c r="V46">
        <v>1</v>
      </c>
      <c r="W46" s="137">
        <v>244637.5</v>
      </c>
      <c r="X46" s="137">
        <v>366956.25</v>
      </c>
      <c r="Y46" s="188">
        <f t="shared" si="15"/>
        <v>847.05687662203297</v>
      </c>
      <c r="Z46" s="188">
        <f>IF(IF(sym!$Q35=H46,1,0)=1,ABS(W46*G46),-ABS(W46*G46))</f>
        <v>847.05687662203297</v>
      </c>
      <c r="AA46" s="188">
        <f>IF(IF(sym!$P35=$H46,1,0)=1,ABS($W46*$G46),-ABS($W46*$G46))</f>
        <v>-847.05687662203297</v>
      </c>
      <c r="AB46" s="188">
        <f t="shared" si="23"/>
        <v>847.05687662203297</v>
      </c>
      <c r="AC46" s="188">
        <f t="shared" si="16"/>
        <v>847.05687662203297</v>
      </c>
      <c r="AD46" s="188">
        <f t="shared" si="24"/>
        <v>-847.05687662203297</v>
      </c>
      <c r="AE46" s="188">
        <f t="shared" si="25"/>
        <v>847.05687662203297</v>
      </c>
      <c r="AF46" s="188">
        <f t="shared" si="26"/>
        <v>-847.05687662203297</v>
      </c>
      <c r="AG46" s="188">
        <f t="shared" si="27"/>
        <v>-847.05687662203297</v>
      </c>
      <c r="AH46" s="188">
        <f t="shared" si="17"/>
        <v>847.05687662203297</v>
      </c>
      <c r="AI46" s="188">
        <f t="shared" si="18"/>
        <v>847.05687662203297</v>
      </c>
      <c r="AJ46" s="188">
        <f t="shared" si="19"/>
        <v>847.05687662203297</v>
      </c>
      <c r="AK46" s="188">
        <f t="shared" ref="AK46:AK77" si="29">IF(IF(S46=H46,1,0)=1,ABS(W46*G46),-ABS(W46*G46))</f>
        <v>847.05687662203297</v>
      </c>
      <c r="AL46" s="188">
        <f t="shared" si="28"/>
        <v>847.05687662203297</v>
      </c>
    </row>
    <row r="47" spans="1:38" ht="15.75" thickBot="1" x14ac:dyDescent="0.3">
      <c r="A47" s="1" t="s">
        <v>357</v>
      </c>
      <c r="B47" s="149" t="s">
        <v>513</v>
      </c>
      <c r="C47" s="192" t="s">
        <v>304</v>
      </c>
      <c r="F47" s="201">
        <v>1</v>
      </c>
      <c r="G47" s="202">
        <v>-1.88098495212E-2</v>
      </c>
      <c r="H47" s="202">
        <v>-1</v>
      </c>
      <c r="I47" s="227">
        <v>1</v>
      </c>
      <c r="J47" s="227">
        <v>-1</v>
      </c>
      <c r="K47" s="227">
        <v>1</v>
      </c>
      <c r="L47" s="202">
        <v>1</v>
      </c>
      <c r="M47" s="228">
        <v>9</v>
      </c>
      <c r="N47" s="288"/>
      <c r="O47">
        <f t="shared" si="11"/>
        <v>1</v>
      </c>
      <c r="P47">
        <f t="shared" si="12"/>
        <v>-1</v>
      </c>
      <c r="Q47">
        <f t="shared" si="13"/>
        <v>-1</v>
      </c>
      <c r="R47">
        <f t="shared" si="21"/>
        <v>-1</v>
      </c>
      <c r="S47">
        <f t="shared" si="14"/>
        <v>-1</v>
      </c>
      <c r="T47">
        <f t="shared" si="22"/>
        <v>-1</v>
      </c>
      <c r="U47">
        <f>VLOOKUP($A47,'FuturesInfo (3)'!$A$2:$V$80,22)</f>
        <v>2</v>
      </c>
      <c r="V47">
        <v>1</v>
      </c>
      <c r="W47" s="137">
        <v>107587.49999999999</v>
      </c>
      <c r="X47" s="137">
        <v>161381.24999999997</v>
      </c>
      <c r="Y47" s="188">
        <f t="shared" si="15"/>
        <v>2023.7046853621048</v>
      </c>
      <c r="Z47" s="188">
        <f>IF(IF(sym!$Q36=H47,1,0)=1,ABS(W47*G47),-ABS(W47*G47))</f>
        <v>-2023.7046853621048</v>
      </c>
      <c r="AA47" s="188">
        <f>IF(IF(sym!$P36=$H47,1,0)=1,ABS($W47*$G47),-ABS($W47*$G47))</f>
        <v>2023.7046853621048</v>
      </c>
      <c r="AB47" s="188">
        <f t="shared" si="23"/>
        <v>2023.7046853621048</v>
      </c>
      <c r="AC47" s="188">
        <f t="shared" si="16"/>
        <v>2023.7046853621048</v>
      </c>
      <c r="AD47" s="188">
        <f t="shared" si="24"/>
        <v>-2023.7046853621048</v>
      </c>
      <c r="AE47" s="188">
        <f t="shared" si="25"/>
        <v>2023.7046853621048</v>
      </c>
      <c r="AF47" s="188">
        <f t="shared" si="26"/>
        <v>-2023.7046853621048</v>
      </c>
      <c r="AG47" s="188">
        <f t="shared" si="27"/>
        <v>-2023.7046853621048</v>
      </c>
      <c r="AH47" s="188">
        <f t="shared" si="17"/>
        <v>2023.7046853621048</v>
      </c>
      <c r="AI47" s="188">
        <f t="shared" si="18"/>
        <v>2023.7046853621048</v>
      </c>
      <c r="AJ47" s="188">
        <f t="shared" si="19"/>
        <v>2023.7046853621048</v>
      </c>
      <c r="AK47" s="188">
        <f t="shared" si="29"/>
        <v>2023.7046853621048</v>
      </c>
      <c r="AL47" s="188">
        <f t="shared" si="28"/>
        <v>2023.7046853621048</v>
      </c>
    </row>
    <row r="48" spans="1:38" ht="15.75" thickBot="1" x14ac:dyDescent="0.3">
      <c r="A48" s="1" t="s">
        <v>1051</v>
      </c>
      <c r="B48" s="149" t="s">
        <v>614</v>
      </c>
      <c r="C48" s="192" t="s">
        <v>297</v>
      </c>
      <c r="F48" s="201">
        <v>1</v>
      </c>
      <c r="G48" s="202">
        <v>-1.22025625381E-3</v>
      </c>
      <c r="H48" s="202">
        <v>-1</v>
      </c>
      <c r="I48" s="227">
        <v>1</v>
      </c>
      <c r="J48" s="227">
        <v>1</v>
      </c>
      <c r="K48" s="227">
        <v>-1</v>
      </c>
      <c r="L48" s="202">
        <v>1</v>
      </c>
      <c r="M48" s="228">
        <v>4</v>
      </c>
      <c r="N48" s="288"/>
      <c r="O48">
        <f t="shared" si="11"/>
        <v>1</v>
      </c>
      <c r="P48">
        <f t="shared" si="12"/>
        <v>1</v>
      </c>
      <c r="Q48">
        <f t="shared" si="13"/>
        <v>1</v>
      </c>
      <c r="R48">
        <f t="shared" si="21"/>
        <v>-1</v>
      </c>
      <c r="S48">
        <f t="shared" si="14"/>
        <v>1</v>
      </c>
      <c r="T48">
        <f t="shared" si="22"/>
        <v>1</v>
      </c>
      <c r="U48">
        <f>VLOOKUP($A48,'FuturesInfo (3)'!$A$2:$V$80,22)</f>
        <v>4</v>
      </c>
      <c r="V48">
        <v>1</v>
      </c>
      <c r="W48" s="137">
        <v>81850</v>
      </c>
      <c r="X48" s="137">
        <v>102312.5</v>
      </c>
      <c r="Y48" s="188">
        <f t="shared" si="15"/>
        <v>99.877974374348497</v>
      </c>
      <c r="Z48" s="188">
        <f>IF(IF(sym!$Q37=H48,1,0)=1,ABS(W48*G48),-ABS(W48*G48))</f>
        <v>-99.877974374348497</v>
      </c>
      <c r="AA48" s="188">
        <f>IF(IF(sym!$P37=$H48,1,0)=1,ABS($W48*$G48),-ABS($W48*$G48))</f>
        <v>99.877974374348497</v>
      </c>
      <c r="AB48" s="188">
        <f t="shared" si="23"/>
        <v>99.877974374348497</v>
      </c>
      <c r="AC48" s="188">
        <f t="shared" si="16"/>
        <v>-99.877974374348497</v>
      </c>
      <c r="AD48" s="188">
        <f t="shared" si="24"/>
        <v>-99.877974374348497</v>
      </c>
      <c r="AE48" s="188">
        <f t="shared" si="25"/>
        <v>-99.877974374348497</v>
      </c>
      <c r="AF48" s="188">
        <f t="shared" si="26"/>
        <v>-99.877974374348497</v>
      </c>
      <c r="AG48" s="188">
        <f t="shared" si="27"/>
        <v>-99.877974374348497</v>
      </c>
      <c r="AH48" s="188">
        <f t="shared" si="17"/>
        <v>-99.877974374348497</v>
      </c>
      <c r="AI48" s="188">
        <f t="shared" si="18"/>
        <v>-99.877974374348497</v>
      </c>
      <c r="AJ48" s="188">
        <f t="shared" si="19"/>
        <v>99.877974374348497</v>
      </c>
      <c r="AK48" s="188">
        <f t="shared" si="29"/>
        <v>-99.877974374348497</v>
      </c>
      <c r="AL48" s="188">
        <f t="shared" si="28"/>
        <v>-99.877974374348497</v>
      </c>
    </row>
    <row r="49" spans="1:38" ht="15.75" thickBot="1" x14ac:dyDescent="0.3">
      <c r="A49" s="4" t="s">
        <v>359</v>
      </c>
      <c r="B49" s="149" t="s">
        <v>708</v>
      </c>
      <c r="C49" s="192" t="s">
        <v>304</v>
      </c>
      <c r="F49" s="201">
        <v>-1</v>
      </c>
      <c r="G49" s="202">
        <v>-1.25628140704E-2</v>
      </c>
      <c r="H49" s="234">
        <v>-1</v>
      </c>
      <c r="I49" s="230">
        <v>-1</v>
      </c>
      <c r="J49" s="230">
        <v>-1</v>
      </c>
      <c r="K49" s="230">
        <v>-1</v>
      </c>
      <c r="L49" s="202">
        <v>1</v>
      </c>
      <c r="M49" s="228">
        <v>10</v>
      </c>
      <c r="N49" s="288"/>
      <c r="O49">
        <f t="shared" si="11"/>
        <v>1</v>
      </c>
      <c r="P49">
        <f t="shared" si="12"/>
        <v>1</v>
      </c>
      <c r="Q49">
        <f t="shared" si="13"/>
        <v>1</v>
      </c>
      <c r="R49">
        <f t="shared" si="21"/>
        <v>1</v>
      </c>
      <c r="S49">
        <f t="shared" si="14"/>
        <v>1</v>
      </c>
      <c r="T49">
        <f t="shared" si="22"/>
        <v>-1</v>
      </c>
      <c r="U49">
        <f>VLOOKUP($A49,'FuturesInfo (3)'!$A$2:$V$80,22)</f>
        <v>3</v>
      </c>
      <c r="V49">
        <v>1</v>
      </c>
      <c r="W49" s="137">
        <v>103752</v>
      </c>
      <c r="X49" s="137">
        <v>138336</v>
      </c>
      <c r="Y49" s="188">
        <f t="shared" si="15"/>
        <v>1303.4170854321408</v>
      </c>
      <c r="Z49" s="188">
        <f>IF(IF(sym!$Q38=H49,1,0)=1,ABS(W49*G49),-ABS(W49*G49))</f>
        <v>-1303.4170854321408</v>
      </c>
      <c r="AA49" s="188">
        <f>IF(IF(sym!$P38=$H49,1,0)=1,ABS($W49*$G49),-ABS($W49*$G49))</f>
        <v>1303.4170854321408</v>
      </c>
      <c r="AB49" s="188">
        <f t="shared" si="23"/>
        <v>-1303.4170854321408</v>
      </c>
      <c r="AC49" s="188">
        <f t="shared" si="16"/>
        <v>1303.4170854321408</v>
      </c>
      <c r="AD49" s="188">
        <f t="shared" si="24"/>
        <v>1303.4170854321408</v>
      </c>
      <c r="AE49" s="188">
        <f t="shared" si="25"/>
        <v>-1303.4170854321408</v>
      </c>
      <c r="AF49" s="188">
        <f t="shared" si="26"/>
        <v>-1303.4170854321408</v>
      </c>
      <c r="AG49" s="188">
        <f t="shared" si="27"/>
        <v>-1303.4170854321408</v>
      </c>
      <c r="AH49" s="188">
        <f t="shared" si="17"/>
        <v>-1303.4170854321408</v>
      </c>
      <c r="AI49" s="188">
        <f t="shared" si="18"/>
        <v>-1303.4170854321408</v>
      </c>
      <c r="AJ49" s="188">
        <f t="shared" si="19"/>
        <v>-1303.4170854321408</v>
      </c>
      <c r="AK49" s="188">
        <f t="shared" si="29"/>
        <v>-1303.4170854321408</v>
      </c>
      <c r="AL49" s="188">
        <f t="shared" si="28"/>
        <v>1303.4170854321408</v>
      </c>
    </row>
    <row r="50" spans="1:38" ht="15.75" thickBot="1" x14ac:dyDescent="0.3">
      <c r="A50" s="1" t="s">
        <v>361</v>
      </c>
      <c r="B50" s="149" t="s">
        <v>631</v>
      </c>
      <c r="C50" s="192" t="s">
        <v>313</v>
      </c>
      <c r="F50" s="201">
        <v>-1</v>
      </c>
      <c r="G50" s="202">
        <v>2.1033788319500001E-2</v>
      </c>
      <c r="H50" s="202">
        <v>1</v>
      </c>
      <c r="I50" s="227">
        <v>-1</v>
      </c>
      <c r="J50" s="227">
        <v>1</v>
      </c>
      <c r="K50" s="227">
        <v>-1</v>
      </c>
      <c r="L50" s="202">
        <v>-1</v>
      </c>
      <c r="M50" s="228">
        <v>6</v>
      </c>
      <c r="N50" s="288"/>
      <c r="O50">
        <f t="shared" si="11"/>
        <v>-1</v>
      </c>
      <c r="P50">
        <f t="shared" si="12"/>
        <v>1</v>
      </c>
      <c r="Q50">
        <f t="shared" si="13"/>
        <v>1</v>
      </c>
      <c r="R50">
        <f t="shared" si="21"/>
        <v>1</v>
      </c>
      <c r="S50">
        <f t="shared" si="14"/>
        <v>1</v>
      </c>
      <c r="T50">
        <f t="shared" si="22"/>
        <v>1</v>
      </c>
      <c r="U50">
        <f>VLOOKUP($A50,'FuturesInfo (3)'!$A$2:$V$80,22)</f>
        <v>3</v>
      </c>
      <c r="V50">
        <v>1</v>
      </c>
      <c r="W50" s="137">
        <v>136890</v>
      </c>
      <c r="X50" s="137">
        <v>91260</v>
      </c>
      <c r="Y50" s="188">
        <f t="shared" si="15"/>
        <v>2879.3152830563549</v>
      </c>
      <c r="Z50" s="188">
        <f>IF(IF(sym!$Q39=H50,1,0)=1,ABS(W50*G50),-ABS(W50*G50))</f>
        <v>2879.3152830563549</v>
      </c>
      <c r="AA50" s="188">
        <f>IF(IF(sym!$P39=$H50,1,0)=1,ABS($W50*$G50),-ABS($W50*$G50))</f>
        <v>-2879.3152830563549</v>
      </c>
      <c r="AB50" s="188">
        <f t="shared" si="23"/>
        <v>2879.3152830563549</v>
      </c>
      <c r="AC50" s="188">
        <f t="shared" si="16"/>
        <v>2879.3152830563549</v>
      </c>
      <c r="AD50" s="188">
        <f t="shared" si="24"/>
        <v>-2879.3152830563549</v>
      </c>
      <c r="AE50" s="188">
        <f t="shared" si="25"/>
        <v>2879.3152830563549</v>
      </c>
      <c r="AF50" s="188">
        <f t="shared" si="26"/>
        <v>-2879.3152830563549</v>
      </c>
      <c r="AG50" s="188">
        <f t="shared" si="27"/>
        <v>-2879.3152830563549</v>
      </c>
      <c r="AH50" s="188">
        <f t="shared" si="17"/>
        <v>2879.3152830563549</v>
      </c>
      <c r="AI50" s="188">
        <f t="shared" si="18"/>
        <v>2879.3152830563549</v>
      </c>
      <c r="AJ50" s="188">
        <f t="shared" si="19"/>
        <v>2879.3152830563549</v>
      </c>
      <c r="AK50" s="188">
        <f t="shared" si="29"/>
        <v>2879.3152830563549</v>
      </c>
      <c r="AL50" s="188">
        <f t="shared" si="28"/>
        <v>2879.3152830563549</v>
      </c>
    </row>
    <row r="51" spans="1:38" ht="15.75" thickBot="1" x14ac:dyDescent="0.3">
      <c r="A51" s="1" t="s">
        <v>363</v>
      </c>
      <c r="B51" s="149" t="s">
        <v>476</v>
      </c>
      <c r="C51" s="192" t="s">
        <v>288</v>
      </c>
      <c r="F51" s="201">
        <v>1</v>
      </c>
      <c r="G51" s="202">
        <v>-3.0962530850299999E-2</v>
      </c>
      <c r="H51" s="202">
        <v>-1</v>
      </c>
      <c r="I51" s="227">
        <v>-1</v>
      </c>
      <c r="J51" s="227">
        <v>1</v>
      </c>
      <c r="K51" s="227">
        <v>-1</v>
      </c>
      <c r="L51" s="202">
        <v>-1</v>
      </c>
      <c r="M51" s="228">
        <v>12</v>
      </c>
      <c r="N51" s="288"/>
      <c r="O51">
        <f t="shared" si="11"/>
        <v>-1</v>
      </c>
      <c r="P51">
        <f t="shared" si="12"/>
        <v>-1</v>
      </c>
      <c r="Q51">
        <f t="shared" si="13"/>
        <v>-1</v>
      </c>
      <c r="R51">
        <f t="shared" si="21"/>
        <v>-1</v>
      </c>
      <c r="S51">
        <f t="shared" si="14"/>
        <v>-1</v>
      </c>
      <c r="T51">
        <f t="shared" si="22"/>
        <v>1</v>
      </c>
      <c r="U51">
        <f>VLOOKUP($A51,'FuturesInfo (3)'!$A$2:$V$80,22)</f>
        <v>2</v>
      </c>
      <c r="V51">
        <v>1</v>
      </c>
      <c r="W51" s="137">
        <v>86380</v>
      </c>
      <c r="X51" s="137">
        <v>86380</v>
      </c>
      <c r="Y51" s="188">
        <f t="shared" si="15"/>
        <v>2674.5434148489139</v>
      </c>
      <c r="Z51" s="188">
        <f>IF(IF(sym!$Q40=H51,1,0)=1,ABS(W51*G51),-ABS(W51*G51))</f>
        <v>-2674.5434148489139</v>
      </c>
      <c r="AA51" s="188">
        <f>IF(IF(sym!$P40=$H51,1,0)=1,ABS($W51*$G51),-ABS($W51*$G51))</f>
        <v>2674.5434148489139</v>
      </c>
      <c r="AB51" s="188">
        <f t="shared" si="23"/>
        <v>2674.5434148489139</v>
      </c>
      <c r="AC51" s="188">
        <f t="shared" si="16"/>
        <v>-2674.5434148489139</v>
      </c>
      <c r="AD51" s="188">
        <f t="shared" si="24"/>
        <v>2674.5434148489139</v>
      </c>
      <c r="AE51" s="188">
        <f t="shared" si="25"/>
        <v>-2674.5434148489139</v>
      </c>
      <c r="AF51" s="188">
        <f t="shared" si="26"/>
        <v>2674.5434148489139</v>
      </c>
      <c r="AG51" s="188">
        <f t="shared" si="27"/>
        <v>2674.5434148489139</v>
      </c>
      <c r="AH51" s="188">
        <f t="shared" si="17"/>
        <v>2674.5434148489139</v>
      </c>
      <c r="AI51" s="188">
        <f t="shared" si="18"/>
        <v>2674.5434148489139</v>
      </c>
      <c r="AJ51" s="188">
        <f t="shared" si="19"/>
        <v>2674.5434148489139</v>
      </c>
      <c r="AK51" s="188">
        <f t="shared" si="29"/>
        <v>2674.5434148489139</v>
      </c>
      <c r="AL51" s="188">
        <f t="shared" si="28"/>
        <v>-2674.5434148489139</v>
      </c>
    </row>
    <row r="52" spans="1:38" ht="15.75" thickBot="1" x14ac:dyDescent="0.3">
      <c r="A52" s="1" t="s">
        <v>365</v>
      </c>
      <c r="B52" s="149" t="s">
        <v>1097</v>
      </c>
      <c r="C52" s="192" t="s">
        <v>288</v>
      </c>
      <c r="F52" s="201">
        <v>-1</v>
      </c>
      <c r="G52" s="202">
        <v>-3.5122597746899999E-2</v>
      </c>
      <c r="H52" s="202">
        <v>-1</v>
      </c>
      <c r="I52" s="227">
        <v>-1</v>
      </c>
      <c r="J52" s="227">
        <v>1</v>
      </c>
      <c r="K52" s="227">
        <v>-1</v>
      </c>
      <c r="L52" s="202">
        <v>1</v>
      </c>
      <c r="M52" s="228">
        <v>-22</v>
      </c>
      <c r="N52" s="288"/>
      <c r="O52">
        <f t="shared" si="11"/>
        <v>-1</v>
      </c>
      <c r="P52">
        <f t="shared" si="12"/>
        <v>1</v>
      </c>
      <c r="Q52">
        <f t="shared" si="13"/>
        <v>1</v>
      </c>
      <c r="R52">
        <f t="shared" si="21"/>
        <v>1</v>
      </c>
      <c r="S52">
        <f t="shared" si="14"/>
        <v>1</v>
      </c>
      <c r="T52">
        <f t="shared" si="22"/>
        <v>1</v>
      </c>
      <c r="U52">
        <f>VLOOKUP($A52,'FuturesInfo (3)'!$A$2:$V$80,22)</f>
        <v>2</v>
      </c>
      <c r="V52">
        <v>1</v>
      </c>
      <c r="W52" s="137">
        <v>72800</v>
      </c>
      <c r="X52" s="137">
        <v>109200</v>
      </c>
      <c r="Y52" s="188">
        <f t="shared" si="15"/>
        <v>2556.9251159743199</v>
      </c>
      <c r="Z52" s="188">
        <f>IF(IF(sym!$Q41=H52,1,0)=1,ABS(W52*G52),-ABS(W52*G52))</f>
        <v>-2556.9251159743199</v>
      </c>
      <c r="AA52" s="188">
        <f>IF(IF(sym!$P41=$H52,1,0)=1,ABS($W52*$G52),-ABS($W52*$G52))</f>
        <v>2556.9251159743199</v>
      </c>
      <c r="AB52" s="188">
        <f t="shared" si="23"/>
        <v>-2556.9251159743199</v>
      </c>
      <c r="AC52" s="188">
        <f t="shared" si="16"/>
        <v>-2556.9251159743199</v>
      </c>
      <c r="AD52" s="188">
        <f t="shared" si="24"/>
        <v>2556.9251159743199</v>
      </c>
      <c r="AE52" s="188">
        <f t="shared" si="25"/>
        <v>-2556.9251159743199</v>
      </c>
      <c r="AF52" s="188">
        <f t="shared" si="26"/>
        <v>-2556.9251159743199</v>
      </c>
      <c r="AG52" s="188">
        <f t="shared" si="27"/>
        <v>2556.9251159743199</v>
      </c>
      <c r="AH52" s="188">
        <f t="shared" si="17"/>
        <v>-2556.9251159743199</v>
      </c>
      <c r="AI52" s="188">
        <f t="shared" si="18"/>
        <v>-2556.9251159743199</v>
      </c>
      <c r="AJ52" s="188">
        <f t="shared" si="19"/>
        <v>-2556.9251159743199</v>
      </c>
      <c r="AK52" s="188">
        <f t="shared" si="29"/>
        <v>-2556.9251159743199</v>
      </c>
      <c r="AL52" s="188">
        <f t="shared" si="28"/>
        <v>-2556.9251159743199</v>
      </c>
    </row>
    <row r="53" spans="1:38" ht="15.75" thickBot="1" x14ac:dyDescent="0.3">
      <c r="A53" s="1" t="s">
        <v>367</v>
      </c>
      <c r="B53" s="149" t="s">
        <v>625</v>
      </c>
      <c r="C53" s="192" t="s">
        <v>313</v>
      </c>
      <c r="F53" s="201">
        <v>-1</v>
      </c>
      <c r="G53" s="202">
        <v>2.62489415749E-2</v>
      </c>
      <c r="H53" s="202">
        <v>1</v>
      </c>
      <c r="I53" s="227">
        <v>1</v>
      </c>
      <c r="J53" s="227">
        <v>1</v>
      </c>
      <c r="K53" s="227">
        <v>1</v>
      </c>
      <c r="L53" s="202">
        <v>-1</v>
      </c>
      <c r="M53" s="228">
        <v>-11</v>
      </c>
      <c r="N53" s="288"/>
      <c r="O53">
        <f t="shared" si="11"/>
        <v>1</v>
      </c>
      <c r="P53">
        <f t="shared" si="12"/>
        <v>1</v>
      </c>
      <c r="Q53">
        <f t="shared" si="13"/>
        <v>1</v>
      </c>
      <c r="R53">
        <f t="shared" si="21"/>
        <v>-1</v>
      </c>
      <c r="S53">
        <f t="shared" si="14"/>
        <v>1</v>
      </c>
      <c r="T53">
        <f t="shared" si="22"/>
        <v>-1</v>
      </c>
      <c r="U53">
        <f>VLOOKUP($A53,'FuturesInfo (3)'!$A$2:$V$80,22)</f>
        <v>4</v>
      </c>
      <c r="V53">
        <v>1</v>
      </c>
      <c r="W53" s="137">
        <v>96960</v>
      </c>
      <c r="X53" s="137">
        <v>121200</v>
      </c>
      <c r="Y53" s="188">
        <f t="shared" si="15"/>
        <v>2545.0973751023039</v>
      </c>
      <c r="Z53" s="188">
        <f>IF(IF(sym!$Q42=H53,1,0)=1,ABS(W53*G53),-ABS(W53*G53))</f>
        <v>2545.0973751023039</v>
      </c>
      <c r="AA53" s="188">
        <f>IF(IF(sym!$P42=$H53,1,0)=1,ABS($W53*$G53),-ABS($W53*$G53))</f>
        <v>-2545.0973751023039</v>
      </c>
      <c r="AB53" s="188">
        <f t="shared" si="23"/>
        <v>2545.0973751023039</v>
      </c>
      <c r="AC53" s="188">
        <f t="shared" si="16"/>
        <v>2545.0973751023039</v>
      </c>
      <c r="AD53" s="188">
        <f t="shared" si="24"/>
        <v>2545.0973751023039</v>
      </c>
      <c r="AE53" s="188">
        <f t="shared" si="25"/>
        <v>-2545.0973751023039</v>
      </c>
      <c r="AF53" s="188">
        <f t="shared" si="26"/>
        <v>-2545.0973751023039</v>
      </c>
      <c r="AG53" s="188">
        <f t="shared" si="27"/>
        <v>2545.0973751023039</v>
      </c>
      <c r="AH53" s="188">
        <f t="shared" si="17"/>
        <v>2545.0973751023039</v>
      </c>
      <c r="AI53" s="188">
        <f t="shared" si="18"/>
        <v>2545.0973751023039</v>
      </c>
      <c r="AJ53" s="188">
        <f t="shared" si="19"/>
        <v>-2545.0973751023039</v>
      </c>
      <c r="AK53" s="188">
        <f t="shared" si="29"/>
        <v>2545.0973751023039</v>
      </c>
      <c r="AL53" s="188">
        <f t="shared" si="28"/>
        <v>-2545.0973751023039</v>
      </c>
    </row>
    <row r="54" spans="1:38" ht="15.75" thickBot="1" x14ac:dyDescent="0.3">
      <c r="A54" s="1" t="s">
        <v>511</v>
      </c>
      <c r="B54" s="149" t="s">
        <v>511</v>
      </c>
      <c r="C54" s="192" t="s">
        <v>304</v>
      </c>
      <c r="F54" s="201">
        <v>1</v>
      </c>
      <c r="G54" s="202">
        <v>-1.62337662338E-2</v>
      </c>
      <c r="H54" s="202">
        <v>-1</v>
      </c>
      <c r="I54" s="227">
        <v>1</v>
      </c>
      <c r="J54" s="227">
        <v>1</v>
      </c>
      <c r="K54" s="227">
        <v>1</v>
      </c>
      <c r="L54" s="202">
        <v>1</v>
      </c>
      <c r="M54" s="228">
        <v>-4</v>
      </c>
      <c r="N54" s="288"/>
      <c r="O54">
        <f t="shared" si="11"/>
        <v>-1</v>
      </c>
      <c r="P54">
        <f t="shared" si="12"/>
        <v>-1</v>
      </c>
      <c r="Q54">
        <f t="shared" si="13"/>
        <v>-1</v>
      </c>
      <c r="R54">
        <f t="shared" si="21"/>
        <v>-1</v>
      </c>
      <c r="S54">
        <f t="shared" si="14"/>
        <v>-1</v>
      </c>
      <c r="T54">
        <f t="shared" si="22"/>
        <v>1</v>
      </c>
      <c r="U54">
        <f>VLOOKUP($A54,'FuturesInfo (3)'!$A$2:$V$80,22)</f>
        <v>7</v>
      </c>
      <c r="V54">
        <v>1</v>
      </c>
      <c r="W54" s="137">
        <v>145440</v>
      </c>
      <c r="X54" s="137">
        <v>181800</v>
      </c>
      <c r="Y54" s="188">
        <f t="shared" si="15"/>
        <v>2361.038961043872</v>
      </c>
      <c r="Z54" s="188">
        <f>IF(IF(sym!$Q43=H54,1,0)=1,ABS(W54*G54),-ABS(W54*G54))</f>
        <v>-2361.038961043872</v>
      </c>
      <c r="AA54" s="188">
        <f>IF(IF(sym!$P43=$H54,1,0)=1,ABS($W54*$G54),-ABS($W54*$G54))</f>
        <v>2361.038961043872</v>
      </c>
      <c r="AB54" s="188">
        <f t="shared" si="23"/>
        <v>2361.038961043872</v>
      </c>
      <c r="AC54" s="188">
        <f t="shared" si="16"/>
        <v>-2361.038961043872</v>
      </c>
      <c r="AD54" s="188">
        <f t="shared" si="24"/>
        <v>-2361.038961043872</v>
      </c>
      <c r="AE54" s="188">
        <f t="shared" si="25"/>
        <v>2361.038961043872</v>
      </c>
      <c r="AF54" s="188">
        <f t="shared" si="26"/>
        <v>-2361.038961043872</v>
      </c>
      <c r="AG54" s="188">
        <f t="shared" si="27"/>
        <v>2361.038961043872</v>
      </c>
      <c r="AH54" s="188">
        <f t="shared" si="17"/>
        <v>2361.038961043872</v>
      </c>
      <c r="AI54" s="188">
        <f t="shared" si="18"/>
        <v>2361.038961043872</v>
      </c>
      <c r="AJ54" s="188">
        <f t="shared" si="19"/>
        <v>2361.038961043872</v>
      </c>
      <c r="AK54" s="188">
        <f t="shared" si="29"/>
        <v>2361.038961043872</v>
      </c>
      <c r="AL54" s="188">
        <f t="shared" si="28"/>
        <v>-2361.038961043872</v>
      </c>
    </row>
    <row r="55" spans="1:38" ht="15.75" thickBot="1" x14ac:dyDescent="0.3">
      <c r="A55" s="1" t="s">
        <v>988</v>
      </c>
      <c r="B55" s="149" t="s">
        <v>629</v>
      </c>
      <c r="C55" s="192" t="s">
        <v>304</v>
      </c>
      <c r="F55" s="201">
        <v>1</v>
      </c>
      <c r="G55" s="202">
        <v>-1.4572293716899999E-2</v>
      </c>
      <c r="H55" s="202">
        <v>-1</v>
      </c>
      <c r="I55" s="227">
        <v>-1</v>
      </c>
      <c r="J55" s="227">
        <v>-1</v>
      </c>
      <c r="K55" s="227">
        <v>-1</v>
      </c>
      <c r="L55" s="202">
        <v>-1</v>
      </c>
      <c r="M55" s="228">
        <v>22</v>
      </c>
      <c r="N55" s="288"/>
      <c r="O55">
        <f t="shared" si="11"/>
        <v>-1</v>
      </c>
      <c r="P55">
        <f t="shared" si="12"/>
        <v>-1</v>
      </c>
      <c r="Q55">
        <f t="shared" si="13"/>
        <v>-1</v>
      </c>
      <c r="R55">
        <f t="shared" si="21"/>
        <v>-1</v>
      </c>
      <c r="S55">
        <f t="shared" si="14"/>
        <v>-1</v>
      </c>
      <c r="T55">
        <f t="shared" si="22"/>
        <v>1</v>
      </c>
      <c r="U55">
        <f>VLOOKUP($A55,'FuturesInfo (3)'!$A$2:$V$80,22)</f>
        <v>4</v>
      </c>
      <c r="V55">
        <v>1</v>
      </c>
      <c r="W55" s="137">
        <v>104140.00000000001</v>
      </c>
      <c r="X55" s="137">
        <v>78105.000000000015</v>
      </c>
      <c r="Y55" s="188">
        <f t="shared" si="15"/>
        <v>1517.5586676779662</v>
      </c>
      <c r="Z55" s="188">
        <f>IF(IF(sym!$Q44=H55,1,0)=1,ABS(W55*G55),-ABS(W55*G55))</f>
        <v>-1517.5586676779662</v>
      </c>
      <c r="AA55" s="188">
        <f>IF(IF(sym!$P44=$H55,1,0)=1,ABS($W55*$G55),-ABS($W55*$G55))</f>
        <v>1517.5586676779662</v>
      </c>
      <c r="AB55" s="188">
        <f t="shared" si="23"/>
        <v>1517.5586676779662</v>
      </c>
      <c r="AC55" s="188">
        <f t="shared" si="16"/>
        <v>1517.5586676779662</v>
      </c>
      <c r="AD55" s="188">
        <f t="shared" si="24"/>
        <v>1517.5586676779662</v>
      </c>
      <c r="AE55" s="188">
        <f t="shared" si="25"/>
        <v>-1517.5586676779662</v>
      </c>
      <c r="AF55" s="188">
        <f t="shared" si="26"/>
        <v>1517.5586676779662</v>
      </c>
      <c r="AG55" s="188">
        <f t="shared" si="27"/>
        <v>1517.5586676779662</v>
      </c>
      <c r="AH55" s="188">
        <f t="shared" si="17"/>
        <v>1517.5586676779662</v>
      </c>
      <c r="AI55" s="188">
        <f t="shared" si="18"/>
        <v>1517.5586676779662</v>
      </c>
      <c r="AJ55" s="188">
        <f t="shared" si="19"/>
        <v>1517.5586676779662</v>
      </c>
      <c r="AK55" s="188">
        <f t="shared" si="29"/>
        <v>1517.5586676779662</v>
      </c>
      <c r="AL55" s="188">
        <f t="shared" si="28"/>
        <v>-1517.5586676779662</v>
      </c>
    </row>
    <row r="56" spans="1:38" ht="15.75" thickBot="1" x14ac:dyDescent="0.3">
      <c r="A56" s="1" t="s">
        <v>989</v>
      </c>
      <c r="B56" s="149" t="s">
        <v>655</v>
      </c>
      <c r="C56" s="192" t="s">
        <v>294</v>
      </c>
      <c r="F56" s="201">
        <v>1</v>
      </c>
      <c r="G56" s="202">
        <v>-2.6091888825899999E-3</v>
      </c>
      <c r="H56" s="202">
        <v>-1</v>
      </c>
      <c r="I56" s="227">
        <v>-1</v>
      </c>
      <c r="J56" s="227">
        <v>-1</v>
      </c>
      <c r="K56" s="227">
        <v>-1</v>
      </c>
      <c r="L56" s="202">
        <v>1</v>
      </c>
      <c r="M56" s="228">
        <v>-9</v>
      </c>
      <c r="N56" s="288"/>
      <c r="O56">
        <f t="shared" si="11"/>
        <v>-1</v>
      </c>
      <c r="P56">
        <f t="shared" si="12"/>
        <v>-1</v>
      </c>
      <c r="Q56">
        <f t="shared" si="13"/>
        <v>-1</v>
      </c>
      <c r="R56">
        <f t="shared" si="21"/>
        <v>1</v>
      </c>
      <c r="S56">
        <f t="shared" si="14"/>
        <v>-1</v>
      </c>
      <c r="T56">
        <f t="shared" si="22"/>
        <v>1</v>
      </c>
      <c r="U56">
        <f>VLOOKUP($A56,'FuturesInfo (3)'!$A$2:$V$80,22)</f>
        <v>4</v>
      </c>
      <c r="V56">
        <v>1</v>
      </c>
      <c r="W56" s="137">
        <v>175840</v>
      </c>
      <c r="X56" s="137">
        <v>131880</v>
      </c>
      <c r="Y56" s="188">
        <f t="shared" si="15"/>
        <v>458.79977311462557</v>
      </c>
      <c r="Z56" s="188">
        <f>IF(IF(sym!$Q45=H56,1,0)=1,ABS(W56*G56),-ABS(W56*G56))</f>
        <v>-458.79977311462557</v>
      </c>
      <c r="AA56" s="188">
        <f>IF(IF(sym!$P45=$H56,1,0)=1,ABS($W56*$G56),-ABS($W56*$G56))</f>
        <v>458.79977311462557</v>
      </c>
      <c r="AB56" s="188">
        <f t="shared" si="23"/>
        <v>458.79977311462557</v>
      </c>
      <c r="AC56" s="188">
        <f t="shared" si="16"/>
        <v>458.79977311462557</v>
      </c>
      <c r="AD56" s="188">
        <f t="shared" si="24"/>
        <v>458.79977311462557</v>
      </c>
      <c r="AE56" s="188">
        <f t="shared" si="25"/>
        <v>-458.79977311462557</v>
      </c>
      <c r="AF56" s="188">
        <f t="shared" si="26"/>
        <v>-458.79977311462557</v>
      </c>
      <c r="AG56" s="188">
        <f t="shared" si="27"/>
        <v>458.79977311462557</v>
      </c>
      <c r="AH56" s="188">
        <f t="shared" si="17"/>
        <v>458.79977311462557</v>
      </c>
      <c r="AI56" s="188">
        <f t="shared" si="18"/>
        <v>458.79977311462557</v>
      </c>
      <c r="AJ56" s="188">
        <f t="shared" si="19"/>
        <v>-458.79977311462557</v>
      </c>
      <c r="AK56" s="188">
        <f t="shared" si="29"/>
        <v>458.79977311462557</v>
      </c>
      <c r="AL56" s="188">
        <f t="shared" si="28"/>
        <v>-458.79977311462557</v>
      </c>
    </row>
    <row r="57" spans="1:38" ht="15.75" thickBot="1" x14ac:dyDescent="0.3">
      <c r="A57" s="1" t="s">
        <v>369</v>
      </c>
      <c r="B57" s="149" t="s">
        <v>620</v>
      </c>
      <c r="C57" s="192" t="s">
        <v>294</v>
      </c>
      <c r="F57" s="201">
        <v>1</v>
      </c>
      <c r="G57" s="202">
        <v>-5.2969315132400004E-3</v>
      </c>
      <c r="H57" s="202">
        <v>-1</v>
      </c>
      <c r="I57" s="227">
        <v>-1</v>
      </c>
      <c r="J57" s="227">
        <v>1</v>
      </c>
      <c r="K57" s="227">
        <v>-1</v>
      </c>
      <c r="L57" s="202">
        <v>-1</v>
      </c>
      <c r="M57" s="228">
        <v>-1</v>
      </c>
      <c r="N57" s="288"/>
      <c r="O57">
        <f t="shared" si="11"/>
        <v>1</v>
      </c>
      <c r="P57">
        <f t="shared" si="12"/>
        <v>1</v>
      </c>
      <c r="Q57">
        <f t="shared" si="13"/>
        <v>1</v>
      </c>
      <c r="R57">
        <f t="shared" si="21"/>
        <v>-1</v>
      </c>
      <c r="S57">
        <f t="shared" si="14"/>
        <v>1</v>
      </c>
      <c r="T57">
        <f t="shared" si="22"/>
        <v>1</v>
      </c>
      <c r="U57">
        <f>VLOOKUP($A57,'FuturesInfo (3)'!$A$2:$V$80,22)</f>
        <v>2</v>
      </c>
      <c r="V57">
        <v>1</v>
      </c>
      <c r="W57" s="137">
        <v>190274.34079999998</v>
      </c>
      <c r="X57" s="137">
        <v>190274.34079999998</v>
      </c>
      <c r="Y57" s="188">
        <f t="shared" si="15"/>
        <v>1007.8701519444874</v>
      </c>
      <c r="Z57" s="188">
        <f>IF(IF(sym!$Q46=H57,1,0)=1,ABS(W57*G57),-ABS(W57*G57))</f>
        <v>-1007.8701519444874</v>
      </c>
      <c r="AA57" s="188">
        <f>IF(IF(sym!$P46=$H57,1,0)=1,ABS($W57*$G57),-ABS($W57*$G57))</f>
        <v>1007.8701519444874</v>
      </c>
      <c r="AB57" s="188">
        <f t="shared" si="23"/>
        <v>1007.8701519444874</v>
      </c>
      <c r="AC57" s="188">
        <f t="shared" si="16"/>
        <v>-1007.8701519444874</v>
      </c>
      <c r="AD57" s="188">
        <f t="shared" si="24"/>
        <v>1007.8701519444874</v>
      </c>
      <c r="AE57" s="188">
        <f t="shared" si="25"/>
        <v>-1007.8701519444874</v>
      </c>
      <c r="AF57" s="188">
        <f t="shared" si="26"/>
        <v>1007.8701519444874</v>
      </c>
      <c r="AG57" s="188">
        <f t="shared" si="27"/>
        <v>-1007.8701519444874</v>
      </c>
      <c r="AH57" s="188">
        <f t="shared" si="17"/>
        <v>-1007.8701519444874</v>
      </c>
      <c r="AI57" s="188">
        <f t="shared" si="18"/>
        <v>-1007.8701519444874</v>
      </c>
      <c r="AJ57" s="188">
        <f t="shared" si="19"/>
        <v>1007.8701519444874</v>
      </c>
      <c r="AK57" s="188">
        <f t="shared" si="29"/>
        <v>-1007.8701519444874</v>
      </c>
      <c r="AL57" s="188">
        <f t="shared" si="28"/>
        <v>-1007.8701519444874</v>
      </c>
    </row>
    <row r="58" spans="1:38" ht="15.75" thickBot="1" x14ac:dyDescent="0.3">
      <c r="A58" s="1" t="s">
        <v>371</v>
      </c>
      <c r="B58" s="149" t="s">
        <v>635</v>
      </c>
      <c r="C58" s="192" t="s">
        <v>1121</v>
      </c>
      <c r="F58" s="201">
        <v>1</v>
      </c>
      <c r="G58" s="202">
        <v>-3.7728730428200001E-3</v>
      </c>
      <c r="H58" s="202">
        <v>-1</v>
      </c>
      <c r="I58" s="227">
        <v>1</v>
      </c>
      <c r="J58" s="227">
        <v>1</v>
      </c>
      <c r="K58" s="227">
        <v>-1</v>
      </c>
      <c r="L58" s="202">
        <v>-1</v>
      </c>
      <c r="M58" s="228">
        <v>6</v>
      </c>
      <c r="N58" s="288"/>
      <c r="O58">
        <f t="shared" si="11"/>
        <v>-1</v>
      </c>
      <c r="P58">
        <f t="shared" si="12"/>
        <v>-1</v>
      </c>
      <c r="Q58">
        <f t="shared" si="13"/>
        <v>-1</v>
      </c>
      <c r="R58">
        <f t="shared" si="21"/>
        <v>-1</v>
      </c>
      <c r="S58">
        <f t="shared" si="14"/>
        <v>-1</v>
      </c>
      <c r="T58">
        <f t="shared" si="22"/>
        <v>1</v>
      </c>
      <c r="U58">
        <f>VLOOKUP($A58,'FuturesInfo (3)'!$A$2:$V$80,22)</f>
        <v>8</v>
      </c>
      <c r="V58">
        <v>1</v>
      </c>
      <c r="W58" s="137">
        <v>184835</v>
      </c>
      <c r="X58" s="137">
        <v>132025</v>
      </c>
      <c r="Y58" s="188">
        <f t="shared" si="15"/>
        <v>697.35898886963469</v>
      </c>
      <c r="Z58" s="188">
        <f>IF(IF(sym!$Q47=H58,1,0)=1,ABS(W58*G58),-ABS(W58*G58))</f>
        <v>-697.35898886963469</v>
      </c>
      <c r="AA58" s="188">
        <f>IF(IF(sym!$P47=$H58,1,0)=1,ABS($W58*$G58),-ABS($W58*$G58))</f>
        <v>697.35898886963469</v>
      </c>
      <c r="AB58" s="188">
        <f t="shared" si="23"/>
        <v>697.35898886963469</v>
      </c>
      <c r="AC58" s="188">
        <f t="shared" si="16"/>
        <v>-697.35898886963469</v>
      </c>
      <c r="AD58" s="188">
        <f t="shared" si="24"/>
        <v>-697.35898886963469</v>
      </c>
      <c r="AE58" s="188">
        <f t="shared" si="25"/>
        <v>-697.35898886963469</v>
      </c>
      <c r="AF58" s="188">
        <f t="shared" si="26"/>
        <v>697.35898886963469</v>
      </c>
      <c r="AG58" s="188">
        <f t="shared" si="27"/>
        <v>697.35898886963469</v>
      </c>
      <c r="AH58" s="188">
        <f t="shared" si="17"/>
        <v>697.35898886963469</v>
      </c>
      <c r="AI58" s="188">
        <f t="shared" si="18"/>
        <v>697.35898886963469</v>
      </c>
      <c r="AJ58" s="188">
        <f t="shared" si="19"/>
        <v>697.35898886963469</v>
      </c>
      <c r="AK58" s="188">
        <f t="shared" si="29"/>
        <v>697.35898886963469</v>
      </c>
      <c r="AL58" s="188">
        <f t="shared" si="28"/>
        <v>-697.35898886963469</v>
      </c>
    </row>
    <row r="59" spans="1:38" ht="15.75" thickBot="1" x14ac:dyDescent="0.3">
      <c r="A59" s="1" t="s">
        <v>1052</v>
      </c>
      <c r="B59" s="149" t="s">
        <v>611</v>
      </c>
      <c r="C59" s="192" t="s">
        <v>297</v>
      </c>
      <c r="F59" s="201">
        <v>1</v>
      </c>
      <c r="G59" s="202">
        <v>-7.1684587813600001E-3</v>
      </c>
      <c r="H59" s="202">
        <v>-1</v>
      </c>
      <c r="I59" s="227">
        <v>-1</v>
      </c>
      <c r="J59" s="227">
        <v>-1</v>
      </c>
      <c r="K59" s="227">
        <v>1</v>
      </c>
      <c r="L59" s="202">
        <v>-1</v>
      </c>
      <c r="M59" s="228">
        <v>-7</v>
      </c>
      <c r="N59" s="288"/>
      <c r="O59">
        <f t="shared" si="11"/>
        <v>1</v>
      </c>
      <c r="P59">
        <f t="shared" si="12"/>
        <v>-1</v>
      </c>
      <c r="Q59">
        <f t="shared" si="13"/>
        <v>-1</v>
      </c>
      <c r="R59">
        <f t="shared" si="21"/>
        <v>-1</v>
      </c>
      <c r="S59">
        <f t="shared" si="14"/>
        <v>-1</v>
      </c>
      <c r="T59">
        <f t="shared" si="22"/>
        <v>-1</v>
      </c>
      <c r="U59">
        <f>VLOOKUP($A59,'FuturesInfo (3)'!$A$2:$V$80,22)</f>
        <v>5</v>
      </c>
      <c r="V59">
        <v>1</v>
      </c>
      <c r="W59" s="137">
        <v>121187.5</v>
      </c>
      <c r="X59" s="137">
        <v>96950</v>
      </c>
      <c r="Y59" s="188">
        <f t="shared" si="15"/>
        <v>868.72759856606501</v>
      </c>
      <c r="Z59" s="188">
        <f>IF(IF(sym!$Q48=H59,1,0)=1,ABS(W59*G59),-ABS(W59*G59))</f>
        <v>-868.72759856606501</v>
      </c>
      <c r="AA59" s="188">
        <f>IF(IF(sym!$P48=$H59,1,0)=1,ABS($W59*$G59),-ABS($W59*$G59))</f>
        <v>868.72759856606501</v>
      </c>
      <c r="AB59" s="188">
        <f t="shared" si="23"/>
        <v>868.72759856606501</v>
      </c>
      <c r="AC59" s="188">
        <f t="shared" si="16"/>
        <v>868.72759856606501</v>
      </c>
      <c r="AD59" s="188">
        <f t="shared" si="24"/>
        <v>868.72759856606501</v>
      </c>
      <c r="AE59" s="188">
        <f t="shared" si="25"/>
        <v>868.72759856606501</v>
      </c>
      <c r="AF59" s="188">
        <f t="shared" si="26"/>
        <v>868.72759856606501</v>
      </c>
      <c r="AG59" s="188">
        <f t="shared" si="27"/>
        <v>-868.72759856606501</v>
      </c>
      <c r="AH59" s="188">
        <f t="shared" si="17"/>
        <v>868.72759856606501</v>
      </c>
      <c r="AI59" s="188">
        <f t="shared" si="18"/>
        <v>868.72759856606501</v>
      </c>
      <c r="AJ59" s="188">
        <f t="shared" si="19"/>
        <v>868.72759856606501</v>
      </c>
      <c r="AK59" s="188">
        <f t="shared" si="29"/>
        <v>868.72759856606501</v>
      </c>
      <c r="AL59" s="188">
        <f t="shared" si="28"/>
        <v>868.72759856606501</v>
      </c>
    </row>
    <row r="60" spans="1:38" ht="15.75" thickBot="1" x14ac:dyDescent="0.3">
      <c r="A60" s="1" t="s">
        <v>373</v>
      </c>
      <c r="B60" s="149" t="s">
        <v>692</v>
      </c>
      <c r="C60" s="192" t="s">
        <v>1121</v>
      </c>
      <c r="F60" s="201">
        <v>1</v>
      </c>
      <c r="G60" s="202">
        <v>-4.1626196753199998E-3</v>
      </c>
      <c r="H60" s="202">
        <v>-1</v>
      </c>
      <c r="I60" s="227">
        <v>1</v>
      </c>
      <c r="J60" s="227">
        <v>1</v>
      </c>
      <c r="K60" s="227">
        <v>1</v>
      </c>
      <c r="L60" s="202">
        <v>-1</v>
      </c>
      <c r="M60" s="228">
        <v>-6</v>
      </c>
      <c r="N60" s="288"/>
      <c r="O60">
        <f t="shared" si="11"/>
        <v>1</v>
      </c>
      <c r="P60">
        <f t="shared" si="12"/>
        <v>-1</v>
      </c>
      <c r="Q60">
        <f t="shared" si="13"/>
        <v>1</v>
      </c>
      <c r="R60">
        <f t="shared" si="21"/>
        <v>-1</v>
      </c>
      <c r="S60">
        <f t="shared" si="14"/>
        <v>-1</v>
      </c>
      <c r="T60">
        <f t="shared" si="22"/>
        <v>-1</v>
      </c>
      <c r="U60">
        <f>VLOOKUP($A60,'FuturesInfo (3)'!$A$2:$V$80,22)</f>
        <v>3</v>
      </c>
      <c r="V60">
        <v>1</v>
      </c>
      <c r="W60" s="137">
        <v>215310</v>
      </c>
      <c r="X60" s="137">
        <v>143540</v>
      </c>
      <c r="Y60" s="188">
        <f t="shared" si="15"/>
        <v>896.25364229314914</v>
      </c>
      <c r="Z60" s="188">
        <f>IF(IF(sym!$Q49=H60,1,0)=1,ABS(W60*G60),-ABS(W60*G60))</f>
        <v>-896.25364229314914</v>
      </c>
      <c r="AA60" s="188">
        <f>IF(IF(sym!$P49=$H60,1,0)=1,ABS($W60*$G60),-ABS($W60*$G60))</f>
        <v>896.25364229314914</v>
      </c>
      <c r="AB60" s="188">
        <f t="shared" si="23"/>
        <v>896.25364229314914</v>
      </c>
      <c r="AC60" s="188">
        <f t="shared" si="16"/>
        <v>-896.25364229314914</v>
      </c>
      <c r="AD60" s="188">
        <f t="shared" si="24"/>
        <v>-896.25364229314914</v>
      </c>
      <c r="AE60" s="188">
        <f t="shared" si="25"/>
        <v>896.25364229314914</v>
      </c>
      <c r="AF60" s="188">
        <f t="shared" si="26"/>
        <v>896.25364229314914</v>
      </c>
      <c r="AG60" s="188">
        <f t="shared" si="27"/>
        <v>-896.25364229314914</v>
      </c>
      <c r="AH60" s="188">
        <f t="shared" si="17"/>
        <v>896.25364229314914</v>
      </c>
      <c r="AI60" s="188">
        <f t="shared" si="18"/>
        <v>-896.25364229314914</v>
      </c>
      <c r="AJ60" s="188">
        <f t="shared" si="19"/>
        <v>896.25364229314914</v>
      </c>
      <c r="AK60" s="188">
        <f t="shared" si="29"/>
        <v>896.25364229314914</v>
      </c>
      <c r="AL60" s="188">
        <f t="shared" si="28"/>
        <v>896.25364229314914</v>
      </c>
    </row>
    <row r="61" spans="1:38" ht="15.75" thickBot="1" x14ac:dyDescent="0.3">
      <c r="A61" s="1" t="s">
        <v>375</v>
      </c>
      <c r="B61" s="149" t="s">
        <v>690</v>
      </c>
      <c r="C61" s="192" t="s">
        <v>288</v>
      </c>
      <c r="F61" s="201">
        <v>1</v>
      </c>
      <c r="G61" s="202">
        <v>-3.6509040333800001E-2</v>
      </c>
      <c r="H61" s="202">
        <v>-1</v>
      </c>
      <c r="I61" s="227">
        <v>1</v>
      </c>
      <c r="J61" s="227">
        <v>1</v>
      </c>
      <c r="K61" s="227">
        <v>1</v>
      </c>
      <c r="L61" s="202">
        <v>-1</v>
      </c>
      <c r="M61" s="228">
        <v>-7</v>
      </c>
      <c r="N61" s="288"/>
      <c r="O61">
        <f t="shared" si="11"/>
        <v>1</v>
      </c>
      <c r="P61">
        <f t="shared" si="12"/>
        <v>-1</v>
      </c>
      <c r="Q61">
        <f t="shared" si="13"/>
        <v>1</v>
      </c>
      <c r="R61">
        <f t="shared" si="21"/>
        <v>-1</v>
      </c>
      <c r="S61">
        <f t="shared" si="14"/>
        <v>-1</v>
      </c>
      <c r="T61">
        <f t="shared" si="22"/>
        <v>-1</v>
      </c>
      <c r="U61">
        <f>VLOOKUP($A61,'FuturesInfo (3)'!$A$2:$V$80,22)</f>
        <v>3</v>
      </c>
      <c r="V61">
        <v>1</v>
      </c>
      <c r="W61" s="137">
        <v>83130</v>
      </c>
      <c r="X61" s="137">
        <v>55420</v>
      </c>
      <c r="Y61" s="188">
        <f t="shared" si="15"/>
        <v>3034.9965229487939</v>
      </c>
      <c r="Z61" s="188">
        <f>IF(IF(sym!$Q50=H61,1,0)=1,ABS(W61*G61),-ABS(W61*G61))</f>
        <v>-3034.9965229487939</v>
      </c>
      <c r="AA61" s="188">
        <f>IF(IF(sym!$P50=$H61,1,0)=1,ABS($W61*$G61),-ABS($W61*$G61))</f>
        <v>3034.9965229487939</v>
      </c>
      <c r="AB61" s="188">
        <f t="shared" si="23"/>
        <v>3034.9965229487939</v>
      </c>
      <c r="AC61" s="188">
        <f t="shared" si="16"/>
        <v>-3034.9965229487939</v>
      </c>
      <c r="AD61" s="188">
        <f t="shared" si="24"/>
        <v>-3034.9965229487939</v>
      </c>
      <c r="AE61" s="188">
        <f t="shared" si="25"/>
        <v>3034.9965229487939</v>
      </c>
      <c r="AF61" s="188">
        <f t="shared" si="26"/>
        <v>3034.9965229487939</v>
      </c>
      <c r="AG61" s="188">
        <f t="shared" si="27"/>
        <v>-3034.9965229487939</v>
      </c>
      <c r="AH61" s="188">
        <f t="shared" si="17"/>
        <v>3034.9965229487939</v>
      </c>
      <c r="AI61" s="188">
        <f t="shared" si="18"/>
        <v>-3034.9965229487939</v>
      </c>
      <c r="AJ61" s="188">
        <f t="shared" si="19"/>
        <v>3034.9965229487939</v>
      </c>
      <c r="AK61" s="188">
        <f t="shared" si="29"/>
        <v>3034.9965229487939</v>
      </c>
      <c r="AL61" s="188">
        <f t="shared" si="28"/>
        <v>3034.9965229487939</v>
      </c>
    </row>
    <row r="62" spans="1:38" ht="15.75" thickBot="1" x14ac:dyDescent="0.3">
      <c r="A62" s="1" t="s">
        <v>377</v>
      </c>
      <c r="B62" s="149" t="s">
        <v>694</v>
      </c>
      <c r="C62" s="192" t="s">
        <v>294</v>
      </c>
      <c r="F62" s="201">
        <v>-1</v>
      </c>
      <c r="G62" s="202">
        <v>7.9656862745099994E-3</v>
      </c>
      <c r="H62" s="202">
        <v>1</v>
      </c>
      <c r="I62" s="227">
        <v>1</v>
      </c>
      <c r="J62" s="227">
        <v>1</v>
      </c>
      <c r="K62" s="227">
        <v>-1</v>
      </c>
      <c r="L62" s="202">
        <v>-1</v>
      </c>
      <c r="M62" s="228">
        <v>-8</v>
      </c>
      <c r="N62" s="288"/>
      <c r="O62">
        <f t="shared" si="11"/>
        <v>1</v>
      </c>
      <c r="P62">
        <f t="shared" si="12"/>
        <v>1</v>
      </c>
      <c r="Q62">
        <f t="shared" si="13"/>
        <v>1</v>
      </c>
      <c r="R62">
        <f t="shared" si="21"/>
        <v>-1</v>
      </c>
      <c r="S62">
        <f t="shared" si="14"/>
        <v>1</v>
      </c>
      <c r="T62">
        <f t="shared" si="22"/>
        <v>-1</v>
      </c>
      <c r="U62">
        <f>VLOOKUP($A62,'FuturesInfo (3)'!$A$2:$V$80,22)</f>
        <v>2</v>
      </c>
      <c r="V62">
        <v>1</v>
      </c>
      <c r="W62" s="137">
        <v>160628.84483937116</v>
      </c>
      <c r="X62" s="137">
        <v>240943.26725905674</v>
      </c>
      <c r="Y62" s="188">
        <f t="shared" si="15"/>
        <v>1279.5189846273752</v>
      </c>
      <c r="Z62" s="188">
        <f>IF(IF(sym!$Q51=H62,1,0)=1,ABS(W62*G62),-ABS(W62*G62))</f>
        <v>1279.5189846273752</v>
      </c>
      <c r="AA62" s="188">
        <f>IF(IF(sym!$P51=$H62,1,0)=1,ABS($W62*$G62),-ABS($W62*$G62))</f>
        <v>-1279.5189846273752</v>
      </c>
      <c r="AB62" s="188">
        <f t="shared" si="23"/>
        <v>1279.5189846273752</v>
      </c>
      <c r="AC62" s="188">
        <f t="shared" si="16"/>
        <v>1279.5189846273752</v>
      </c>
      <c r="AD62" s="188">
        <f t="shared" si="24"/>
        <v>1279.5189846273752</v>
      </c>
      <c r="AE62" s="188">
        <f t="shared" si="25"/>
        <v>1279.5189846273752</v>
      </c>
      <c r="AF62" s="188">
        <f t="shared" si="26"/>
        <v>-1279.5189846273752</v>
      </c>
      <c r="AG62" s="188">
        <f t="shared" si="27"/>
        <v>1279.5189846273752</v>
      </c>
      <c r="AH62" s="188">
        <f t="shared" si="17"/>
        <v>1279.5189846273752</v>
      </c>
      <c r="AI62" s="188">
        <f t="shared" si="18"/>
        <v>1279.5189846273752</v>
      </c>
      <c r="AJ62" s="188">
        <f t="shared" si="19"/>
        <v>-1279.5189846273752</v>
      </c>
      <c r="AK62" s="188">
        <f t="shared" si="29"/>
        <v>1279.5189846273752</v>
      </c>
      <c r="AL62" s="188">
        <f t="shared" si="28"/>
        <v>-1279.5189846273752</v>
      </c>
    </row>
    <row r="63" spans="1:38" ht="15.75" thickBot="1" x14ac:dyDescent="0.3">
      <c r="A63" s="1" t="s">
        <v>379</v>
      </c>
      <c r="B63" s="149" t="s">
        <v>550</v>
      </c>
      <c r="C63" s="192" t="s">
        <v>294</v>
      </c>
      <c r="F63" s="201">
        <v>1</v>
      </c>
      <c r="G63" s="202">
        <v>3.7552229333099999E-3</v>
      </c>
      <c r="H63" s="202">
        <v>1</v>
      </c>
      <c r="I63" s="227">
        <v>1</v>
      </c>
      <c r="J63" s="227">
        <v>1</v>
      </c>
      <c r="K63" s="227">
        <v>1</v>
      </c>
      <c r="L63" s="202">
        <v>-1</v>
      </c>
      <c r="M63" s="228">
        <v>-8</v>
      </c>
      <c r="N63" s="288"/>
      <c r="O63">
        <f t="shared" si="11"/>
        <v>1</v>
      </c>
      <c r="P63">
        <f t="shared" si="12"/>
        <v>-1</v>
      </c>
      <c r="Q63">
        <f t="shared" si="13"/>
        <v>1</v>
      </c>
      <c r="R63">
        <f t="shared" si="21"/>
        <v>-1</v>
      </c>
      <c r="S63">
        <f t="shared" si="14"/>
        <v>-1</v>
      </c>
      <c r="T63">
        <f t="shared" si="22"/>
        <v>-1</v>
      </c>
      <c r="U63">
        <f>VLOOKUP($A63,'FuturesInfo (3)'!$A$2:$V$80,22)</f>
        <v>3</v>
      </c>
      <c r="V63">
        <v>1</v>
      </c>
      <c r="W63" s="137">
        <v>284670</v>
      </c>
      <c r="X63" s="137">
        <v>189780</v>
      </c>
      <c r="Y63" s="188">
        <f t="shared" si="15"/>
        <v>1068.9993124253576</v>
      </c>
      <c r="Z63" s="188">
        <f>IF(IF(sym!$Q52=H63,1,0)=1,ABS(W63*G63),-ABS(W63*G63))</f>
        <v>1068.9993124253576</v>
      </c>
      <c r="AA63" s="188">
        <f>IF(IF(sym!$P52=$H63,1,0)=1,ABS($W63*$G63),-ABS($W63*$G63))</f>
        <v>-1068.9993124253576</v>
      </c>
      <c r="AB63" s="188">
        <f t="shared" si="23"/>
        <v>-1068.9993124253576</v>
      </c>
      <c r="AC63" s="188">
        <f t="shared" si="16"/>
        <v>1068.9993124253576</v>
      </c>
      <c r="AD63" s="188">
        <f t="shared" si="24"/>
        <v>1068.9993124253576</v>
      </c>
      <c r="AE63" s="188">
        <f t="shared" si="25"/>
        <v>-1068.9993124253576</v>
      </c>
      <c r="AF63" s="188">
        <f t="shared" si="26"/>
        <v>-1068.9993124253576</v>
      </c>
      <c r="AG63" s="188">
        <f t="shared" si="27"/>
        <v>1068.9993124253576</v>
      </c>
      <c r="AH63" s="188">
        <f t="shared" si="17"/>
        <v>-1068.9993124253576</v>
      </c>
      <c r="AI63" s="188">
        <f t="shared" si="18"/>
        <v>1068.9993124253576</v>
      </c>
      <c r="AJ63" s="188">
        <f t="shared" si="19"/>
        <v>-1068.9993124253576</v>
      </c>
      <c r="AK63" s="188">
        <f t="shared" si="29"/>
        <v>-1068.9993124253576</v>
      </c>
      <c r="AL63" s="188">
        <f t="shared" si="28"/>
        <v>-1068.9993124253576</v>
      </c>
    </row>
    <row r="64" spans="1:38" ht="15.75" thickBot="1" x14ac:dyDescent="0.3">
      <c r="A64" s="4" t="s">
        <v>1050</v>
      </c>
      <c r="B64" s="149" t="s">
        <v>700</v>
      </c>
      <c r="C64" s="192" t="s">
        <v>297</v>
      </c>
      <c r="F64" s="201">
        <v>1</v>
      </c>
      <c r="G64" s="202">
        <v>-8.7829360100399999E-3</v>
      </c>
      <c r="H64" s="202">
        <v>-1</v>
      </c>
      <c r="I64" s="227">
        <v>-1</v>
      </c>
      <c r="J64" s="227">
        <v>-1</v>
      </c>
      <c r="K64" s="227">
        <v>-1</v>
      </c>
      <c r="L64" s="202">
        <v>1</v>
      </c>
      <c r="M64" s="228">
        <v>-6</v>
      </c>
      <c r="N64" s="288"/>
      <c r="O64">
        <f t="shared" si="11"/>
        <v>-1</v>
      </c>
      <c r="P64">
        <f t="shared" si="12"/>
        <v>-1</v>
      </c>
      <c r="Q64">
        <f t="shared" si="13"/>
        <v>-1</v>
      </c>
      <c r="R64">
        <f t="shared" si="21"/>
        <v>1</v>
      </c>
      <c r="S64">
        <f t="shared" si="14"/>
        <v>-1</v>
      </c>
      <c r="T64">
        <f t="shared" si="22"/>
        <v>1</v>
      </c>
      <c r="U64">
        <f>VLOOKUP($A64,'FuturesInfo (3)'!$A$2:$V$80,22)</f>
        <v>8</v>
      </c>
      <c r="V64">
        <v>1</v>
      </c>
      <c r="W64" s="137">
        <v>79000</v>
      </c>
      <c r="X64" s="137">
        <v>59250</v>
      </c>
      <c r="Y64" s="188">
        <f t="shared" si="15"/>
        <v>693.85194479315999</v>
      </c>
      <c r="Z64" s="188">
        <f>IF(IF(sym!$Q53=H64,1,0)=1,ABS(W64*G64),-ABS(W64*G64))</f>
        <v>-693.85194479315999</v>
      </c>
      <c r="AA64" s="188">
        <f>IF(IF(sym!$P53=$H64,1,0)=1,ABS($W64*$G64),-ABS($W64*$G64))</f>
        <v>693.85194479315999</v>
      </c>
      <c r="AB64" s="188">
        <f t="shared" si="23"/>
        <v>693.85194479315999</v>
      </c>
      <c r="AC64" s="188">
        <f t="shared" si="16"/>
        <v>693.85194479315999</v>
      </c>
      <c r="AD64" s="188">
        <f t="shared" si="24"/>
        <v>693.85194479315999</v>
      </c>
      <c r="AE64" s="188">
        <f t="shared" si="25"/>
        <v>-693.85194479315999</v>
      </c>
      <c r="AF64" s="188">
        <f t="shared" si="26"/>
        <v>-693.85194479315999</v>
      </c>
      <c r="AG64" s="188">
        <f t="shared" si="27"/>
        <v>693.85194479315999</v>
      </c>
      <c r="AH64" s="188">
        <f t="shared" si="17"/>
        <v>693.85194479315999</v>
      </c>
      <c r="AI64" s="188">
        <f t="shared" si="18"/>
        <v>693.85194479315999</v>
      </c>
      <c r="AJ64" s="188">
        <f t="shared" si="19"/>
        <v>-693.85194479315999</v>
      </c>
      <c r="AK64" s="188">
        <f t="shared" si="29"/>
        <v>693.85194479315999</v>
      </c>
      <c r="AL64" s="188">
        <f t="shared" si="28"/>
        <v>-693.85194479315999</v>
      </c>
    </row>
    <row r="65" spans="1:38" ht="15.75" thickBot="1" x14ac:dyDescent="0.3">
      <c r="A65" s="1" t="s">
        <v>0</v>
      </c>
      <c r="B65" s="149" t="s">
        <v>702</v>
      </c>
      <c r="C65" s="192" t="s">
        <v>304</v>
      </c>
      <c r="F65" s="201">
        <v>-1</v>
      </c>
      <c r="G65" s="202">
        <v>3.5499570569699997E-2</v>
      </c>
      <c r="H65" s="233">
        <v>1</v>
      </c>
      <c r="I65" s="229">
        <v>1</v>
      </c>
      <c r="J65" s="229">
        <v>1</v>
      </c>
      <c r="K65" s="229">
        <v>1</v>
      </c>
      <c r="L65" s="202">
        <v>-1</v>
      </c>
      <c r="M65" s="228">
        <v>-3</v>
      </c>
      <c r="N65" s="288"/>
      <c r="O65">
        <f t="shared" si="11"/>
        <v>1</v>
      </c>
      <c r="P65">
        <f t="shared" si="12"/>
        <v>1</v>
      </c>
      <c r="Q65">
        <f t="shared" si="13"/>
        <v>1</v>
      </c>
      <c r="R65">
        <f t="shared" si="21"/>
        <v>-1</v>
      </c>
      <c r="S65">
        <f t="shared" si="14"/>
        <v>1</v>
      </c>
      <c r="T65">
        <f t="shared" si="22"/>
        <v>-1</v>
      </c>
      <c r="U65">
        <f>VLOOKUP($A65,'FuturesInfo (3)'!$A$2:$V$80,22)</f>
        <v>3</v>
      </c>
      <c r="V65">
        <v>1</v>
      </c>
      <c r="W65" s="137">
        <v>81382.5</v>
      </c>
      <c r="X65" s="137">
        <v>108510</v>
      </c>
      <c r="Y65" s="188">
        <f t="shared" si="15"/>
        <v>2889.0438018886098</v>
      </c>
      <c r="Z65" s="188">
        <f>IF(IF(sym!$Q54=H65,1,0)=1,ABS(W65*G65),-ABS(W65*G65))</f>
        <v>2889.0438018886098</v>
      </c>
      <c r="AA65" s="188">
        <f>IF(IF(sym!$P54=$H65,1,0)=1,ABS($W65*$G65),-ABS($W65*$G65))</f>
        <v>-2889.0438018886098</v>
      </c>
      <c r="AB65" s="188">
        <f t="shared" si="23"/>
        <v>2889.0438018886098</v>
      </c>
      <c r="AC65" s="188">
        <f t="shared" si="16"/>
        <v>2889.0438018886098</v>
      </c>
      <c r="AD65" s="188">
        <f t="shared" si="24"/>
        <v>2889.0438018886098</v>
      </c>
      <c r="AE65" s="188">
        <f t="shared" si="25"/>
        <v>-2889.0438018886098</v>
      </c>
      <c r="AF65" s="188">
        <f t="shared" si="26"/>
        <v>-2889.0438018886098</v>
      </c>
      <c r="AG65" s="188">
        <f t="shared" si="27"/>
        <v>2889.0438018886098</v>
      </c>
      <c r="AH65" s="188">
        <f t="shared" si="17"/>
        <v>2889.0438018886098</v>
      </c>
      <c r="AI65" s="188">
        <f t="shared" si="18"/>
        <v>2889.0438018886098</v>
      </c>
      <c r="AJ65" s="188">
        <f t="shared" si="19"/>
        <v>-2889.0438018886098</v>
      </c>
      <c r="AK65" s="188">
        <f t="shared" si="29"/>
        <v>2889.0438018886098</v>
      </c>
      <c r="AL65" s="188">
        <f t="shared" si="28"/>
        <v>-2889.0438018886098</v>
      </c>
    </row>
    <row r="66" spans="1:38" ht="15.75" thickBot="1" x14ac:dyDescent="0.3">
      <c r="A66" s="1" t="s">
        <v>384</v>
      </c>
      <c r="B66" s="149" t="s">
        <v>704</v>
      </c>
      <c r="C66" s="192" t="s">
        <v>347</v>
      </c>
      <c r="F66" s="201">
        <v>1</v>
      </c>
      <c r="G66" s="202">
        <v>9.1581542796799996E-3</v>
      </c>
      <c r="H66" s="202">
        <v>1</v>
      </c>
      <c r="I66" s="227">
        <v>1</v>
      </c>
      <c r="J66" s="227">
        <v>-1</v>
      </c>
      <c r="K66" s="227">
        <v>1</v>
      </c>
      <c r="L66" s="202">
        <v>-1</v>
      </c>
      <c r="M66" s="228">
        <v>23</v>
      </c>
      <c r="N66" s="288"/>
      <c r="O66">
        <f t="shared" si="11"/>
        <v>-1</v>
      </c>
      <c r="P66">
        <f t="shared" si="12"/>
        <v>-1</v>
      </c>
      <c r="Q66">
        <f t="shared" si="13"/>
        <v>-1</v>
      </c>
      <c r="R66">
        <f t="shared" si="21"/>
        <v>-1</v>
      </c>
      <c r="S66">
        <f t="shared" si="14"/>
        <v>-1</v>
      </c>
      <c r="T66">
        <f t="shared" si="22"/>
        <v>1</v>
      </c>
      <c r="U66">
        <f>VLOOKUP($A66,'FuturesInfo (3)'!$A$2:$V$80,22)</f>
        <v>2</v>
      </c>
      <c r="V66">
        <v>1</v>
      </c>
      <c r="W66" s="137">
        <v>143250</v>
      </c>
      <c r="X66" s="137">
        <v>143250</v>
      </c>
      <c r="Y66" s="188">
        <f t="shared" si="15"/>
        <v>1311.9056005641598</v>
      </c>
      <c r="Z66" s="188">
        <f>IF(IF(sym!$Q55=H66,1,0)=1,ABS(W66*G66),-ABS(W66*G66))</f>
        <v>1311.9056005641598</v>
      </c>
      <c r="AA66" s="188">
        <f>IF(IF(sym!$P55=$H66,1,0)=1,ABS($W66*$G66),-ABS($W66*$G66))</f>
        <v>-1311.9056005641598</v>
      </c>
      <c r="AB66" s="188">
        <f t="shared" si="23"/>
        <v>-1311.9056005641598</v>
      </c>
      <c r="AC66" s="188">
        <f t="shared" si="16"/>
        <v>-1311.9056005641598</v>
      </c>
      <c r="AD66" s="188">
        <f t="shared" si="24"/>
        <v>1311.9056005641598</v>
      </c>
      <c r="AE66" s="188">
        <f t="shared" si="25"/>
        <v>-1311.9056005641598</v>
      </c>
      <c r="AF66" s="188">
        <f t="shared" si="26"/>
        <v>-1311.9056005641598</v>
      </c>
      <c r="AG66" s="188">
        <f t="shared" si="27"/>
        <v>-1311.9056005641598</v>
      </c>
      <c r="AH66" s="188">
        <f t="shared" si="17"/>
        <v>-1311.9056005641598</v>
      </c>
      <c r="AI66" s="188">
        <f t="shared" si="18"/>
        <v>-1311.9056005641598</v>
      </c>
      <c r="AJ66" s="188">
        <f t="shared" si="19"/>
        <v>-1311.9056005641598</v>
      </c>
      <c r="AK66" s="188">
        <f t="shared" si="29"/>
        <v>-1311.9056005641598</v>
      </c>
      <c r="AL66" s="188">
        <f t="shared" si="28"/>
        <v>1311.9056005641598</v>
      </c>
    </row>
    <row r="67" spans="1:38" ht="15.75" thickBot="1" x14ac:dyDescent="0.3">
      <c r="A67" s="1" t="s">
        <v>386</v>
      </c>
      <c r="B67" s="149" t="s">
        <v>706</v>
      </c>
      <c r="C67" s="192" t="s">
        <v>347</v>
      </c>
      <c r="F67" s="201">
        <v>1</v>
      </c>
      <c r="G67" s="202">
        <v>1.10377194507E-2</v>
      </c>
      <c r="H67" s="202">
        <v>1</v>
      </c>
      <c r="I67" s="227">
        <v>1</v>
      </c>
      <c r="J67" s="227">
        <v>1</v>
      </c>
      <c r="K67" s="227">
        <v>1</v>
      </c>
      <c r="L67" s="202">
        <v>-1</v>
      </c>
      <c r="M67" s="228">
        <v>23</v>
      </c>
      <c r="N67" s="288"/>
      <c r="O67">
        <f t="shared" si="11"/>
        <v>-1</v>
      </c>
      <c r="P67">
        <f t="shared" si="12"/>
        <v>-1</v>
      </c>
      <c r="Q67">
        <f t="shared" si="13"/>
        <v>-1</v>
      </c>
      <c r="R67">
        <f t="shared" si="21"/>
        <v>-1</v>
      </c>
      <c r="S67">
        <f t="shared" si="14"/>
        <v>-1</v>
      </c>
      <c r="T67">
        <f t="shared" si="22"/>
        <v>1</v>
      </c>
      <c r="U67">
        <f>VLOOKUP($A67,'FuturesInfo (3)'!$A$2:$V$80,22)</f>
        <v>2</v>
      </c>
      <c r="V67">
        <v>1</v>
      </c>
      <c r="W67" s="137">
        <v>116330</v>
      </c>
      <c r="X67" s="137">
        <v>116330</v>
      </c>
      <c r="Y67" s="188">
        <f t="shared" si="15"/>
        <v>1284.0179036999309</v>
      </c>
      <c r="Z67" s="188">
        <f>IF(IF(sym!$Q56=H67,1,0)=1,ABS(W67*G67),-ABS(W67*G67))</f>
        <v>-1284.0179036999309</v>
      </c>
      <c r="AA67" s="188">
        <f>IF(IF(sym!$P56=$H67,1,0)=1,ABS($W67*$G67),-ABS($W67*$G67))</f>
        <v>1284.0179036999309</v>
      </c>
      <c r="AB67" s="188">
        <f t="shared" si="23"/>
        <v>-1284.0179036999309</v>
      </c>
      <c r="AC67" s="188">
        <f t="shared" si="16"/>
        <v>1284.0179036999309</v>
      </c>
      <c r="AD67" s="188">
        <f t="shared" si="24"/>
        <v>1284.0179036999309</v>
      </c>
      <c r="AE67" s="188">
        <f t="shared" si="25"/>
        <v>-1284.0179036999309</v>
      </c>
      <c r="AF67" s="188">
        <f t="shared" si="26"/>
        <v>-1284.0179036999309</v>
      </c>
      <c r="AG67" s="188">
        <f t="shared" si="27"/>
        <v>-1284.0179036999309</v>
      </c>
      <c r="AH67" s="188">
        <f t="shared" si="17"/>
        <v>-1284.0179036999309</v>
      </c>
      <c r="AI67" s="188">
        <f t="shared" si="18"/>
        <v>-1284.0179036999309</v>
      </c>
      <c r="AJ67" s="188">
        <f t="shared" si="19"/>
        <v>-1284.0179036999309</v>
      </c>
      <c r="AK67" s="188">
        <f t="shared" si="29"/>
        <v>-1284.0179036999309</v>
      </c>
      <c r="AL67" s="188">
        <f t="shared" si="28"/>
        <v>1284.0179036999309</v>
      </c>
    </row>
    <row r="68" spans="1:38" ht="15.75" thickBot="1" x14ac:dyDescent="0.3">
      <c r="A68" s="1" t="s">
        <v>388</v>
      </c>
      <c r="B68" s="149" t="s">
        <v>710</v>
      </c>
      <c r="C68" s="192" t="s">
        <v>288</v>
      </c>
      <c r="F68" s="201">
        <v>1</v>
      </c>
      <c r="G68" s="202">
        <v>-1.1975140215200001E-2</v>
      </c>
      <c r="H68" s="233">
        <v>-1</v>
      </c>
      <c r="I68" s="229">
        <v>1</v>
      </c>
      <c r="J68" s="229">
        <v>-1</v>
      </c>
      <c r="K68" s="229">
        <v>1</v>
      </c>
      <c r="L68" s="202">
        <v>-1</v>
      </c>
      <c r="M68" s="228">
        <v>-4</v>
      </c>
      <c r="N68" s="288"/>
      <c r="O68">
        <f t="shared" si="11"/>
        <v>1</v>
      </c>
      <c r="P68">
        <f t="shared" si="12"/>
        <v>-1</v>
      </c>
      <c r="Q68">
        <f t="shared" si="13"/>
        <v>-1</v>
      </c>
      <c r="R68">
        <f t="shared" si="21"/>
        <v>-1</v>
      </c>
      <c r="S68">
        <f t="shared" si="14"/>
        <v>-1</v>
      </c>
      <c r="T68">
        <f t="shared" si="22"/>
        <v>-1</v>
      </c>
      <c r="U68">
        <f>VLOOKUP($A68,'FuturesInfo (3)'!$A$2:$V$80,22)</f>
        <v>2</v>
      </c>
      <c r="V68">
        <v>1</v>
      </c>
      <c r="W68" s="137">
        <v>109502.40000000001</v>
      </c>
      <c r="X68" s="137">
        <v>109502.40000000001</v>
      </c>
      <c r="Y68" s="188">
        <f t="shared" si="15"/>
        <v>1311.3065939009166</v>
      </c>
      <c r="Z68" s="188">
        <f>IF(IF(sym!$Q57=H68,1,0)=1,ABS(W68*G68),-ABS(W68*G68))</f>
        <v>-1311.3065939009166</v>
      </c>
      <c r="AA68" s="188">
        <f>IF(IF(sym!$P57=$H68,1,0)=1,ABS($W68*$G68),-ABS($W68*$G68))</f>
        <v>1311.3065939009166</v>
      </c>
      <c r="AB68" s="188">
        <f t="shared" si="23"/>
        <v>1311.3065939009166</v>
      </c>
      <c r="AC68" s="188">
        <f t="shared" si="16"/>
        <v>1311.3065939009166</v>
      </c>
      <c r="AD68" s="188">
        <f t="shared" si="24"/>
        <v>-1311.3065939009166</v>
      </c>
      <c r="AE68" s="188">
        <f t="shared" si="25"/>
        <v>1311.3065939009166</v>
      </c>
      <c r="AF68" s="188">
        <f t="shared" si="26"/>
        <v>1311.3065939009166</v>
      </c>
      <c r="AG68" s="188">
        <f t="shared" si="27"/>
        <v>-1311.3065939009166</v>
      </c>
      <c r="AH68" s="188">
        <f t="shared" si="17"/>
        <v>1311.3065939009166</v>
      </c>
      <c r="AI68" s="188">
        <f t="shared" si="18"/>
        <v>1311.3065939009166</v>
      </c>
      <c r="AJ68" s="188">
        <f t="shared" si="19"/>
        <v>1311.3065939009166</v>
      </c>
      <c r="AK68" s="188">
        <f t="shared" si="29"/>
        <v>1311.3065939009166</v>
      </c>
      <c r="AL68" s="188">
        <f t="shared" si="28"/>
        <v>1311.3065939009166</v>
      </c>
    </row>
    <row r="69" spans="1:38" s="2" customFormat="1" ht="15.75" thickBot="1" x14ac:dyDescent="0.3">
      <c r="A69" s="1" t="s">
        <v>389</v>
      </c>
      <c r="B69" s="149" t="s">
        <v>712</v>
      </c>
      <c r="C69" s="192" t="s">
        <v>297</v>
      </c>
      <c r="D69"/>
      <c r="F69" s="201">
        <v>1</v>
      </c>
      <c r="G69" s="202">
        <v>-2.56539235412E-2</v>
      </c>
      <c r="H69" s="202">
        <v>-1</v>
      </c>
      <c r="I69" s="227">
        <v>1</v>
      </c>
      <c r="J69" s="227">
        <v>-1</v>
      </c>
      <c r="K69" s="227">
        <v>1</v>
      </c>
      <c r="L69" s="202">
        <v>-1</v>
      </c>
      <c r="M69" s="228">
        <v>-16</v>
      </c>
      <c r="N69" s="288"/>
      <c r="O69">
        <f t="shared" si="11"/>
        <v>1</v>
      </c>
      <c r="P69">
        <f t="shared" si="12"/>
        <v>-1</v>
      </c>
      <c r="Q69">
        <f t="shared" si="13"/>
        <v>-1</v>
      </c>
      <c r="R69">
        <f t="shared" si="21"/>
        <v>-1</v>
      </c>
      <c r="S69">
        <f t="shared" si="14"/>
        <v>-1</v>
      </c>
      <c r="T69">
        <f t="shared" si="22"/>
        <v>-1</v>
      </c>
      <c r="U69">
        <f>VLOOKUP($A69,'FuturesInfo (3)'!$A$2:$V$80,22)</f>
        <v>5</v>
      </c>
      <c r="V69">
        <v>1</v>
      </c>
      <c r="W69" s="137">
        <v>96850</v>
      </c>
      <c r="X69" s="137">
        <v>77480</v>
      </c>
      <c r="Y69" s="188">
        <f t="shared" si="15"/>
        <v>2484.5824949652201</v>
      </c>
      <c r="Z69" s="188">
        <f>IF(IF(sym!$Q58=H69,1,0)=1,ABS(W69*G69),-ABS(W69*G69))</f>
        <v>-2484.5824949652201</v>
      </c>
      <c r="AA69" s="188">
        <f>IF(IF(sym!$P58=$H69,1,0)=1,ABS($W69*$G69),-ABS($W69*$G69))</f>
        <v>2484.5824949652201</v>
      </c>
      <c r="AB69" s="188">
        <f t="shared" si="23"/>
        <v>2484.5824949652201</v>
      </c>
      <c r="AC69" s="188">
        <f t="shared" si="16"/>
        <v>2484.5824949652201</v>
      </c>
      <c r="AD69" s="188">
        <f t="shared" si="24"/>
        <v>-2484.5824949652201</v>
      </c>
      <c r="AE69" s="188">
        <f t="shared" si="25"/>
        <v>2484.5824949652201</v>
      </c>
      <c r="AF69" s="188">
        <f t="shared" si="26"/>
        <v>2484.5824949652201</v>
      </c>
      <c r="AG69" s="188">
        <f t="shared" si="27"/>
        <v>-2484.5824949652201</v>
      </c>
      <c r="AH69" s="188">
        <f t="shared" si="17"/>
        <v>2484.5824949652201</v>
      </c>
      <c r="AI69" s="188">
        <f t="shared" si="18"/>
        <v>2484.5824949652201</v>
      </c>
      <c r="AJ69" s="188">
        <f t="shared" si="19"/>
        <v>2484.5824949652201</v>
      </c>
      <c r="AK69" s="188">
        <f t="shared" si="29"/>
        <v>2484.5824949652201</v>
      </c>
      <c r="AL69" s="188">
        <f t="shared" si="28"/>
        <v>2484.5824949652201</v>
      </c>
    </row>
    <row r="70" spans="1:38" s="2" customFormat="1" ht="15.75" thickBot="1" x14ac:dyDescent="0.3">
      <c r="A70" s="1" t="s">
        <v>391</v>
      </c>
      <c r="B70" s="149" t="s">
        <v>490</v>
      </c>
      <c r="C70" s="192" t="s">
        <v>297</v>
      </c>
      <c r="D70"/>
      <c r="F70" s="201">
        <v>1</v>
      </c>
      <c r="G70" s="202"/>
      <c r="H70" s="202">
        <v>1</v>
      </c>
      <c r="I70" s="227">
        <v>1</v>
      </c>
      <c r="J70" s="227">
        <v>-1</v>
      </c>
      <c r="K70" s="227">
        <v>1</v>
      </c>
      <c r="L70" s="202">
        <v>1</v>
      </c>
      <c r="M70" s="228">
        <v>-4</v>
      </c>
      <c r="N70" s="288"/>
      <c r="O70">
        <f t="shared" si="11"/>
        <v>-1</v>
      </c>
      <c r="P70">
        <f t="shared" si="12"/>
        <v>-1</v>
      </c>
      <c r="Q70">
        <f t="shared" si="13"/>
        <v>-1</v>
      </c>
      <c r="R70">
        <f t="shared" si="21"/>
        <v>-1</v>
      </c>
      <c r="S70">
        <f t="shared" si="14"/>
        <v>-1</v>
      </c>
      <c r="T70">
        <f t="shared" si="22"/>
        <v>1</v>
      </c>
      <c r="U70">
        <f>VLOOKUP($A70,'FuturesInfo (3)'!$A$2:$V$80,22)</f>
        <v>15</v>
      </c>
      <c r="V70">
        <v>1</v>
      </c>
      <c r="W70" s="137">
        <v>89929.132058218383</v>
      </c>
      <c r="X70" s="137">
        <v>110682.00868703802</v>
      </c>
      <c r="Y70" s="188">
        <f t="shared" si="15"/>
        <v>0</v>
      </c>
      <c r="Z70" s="188">
        <f>IF(IF(sym!$Q59=H70,1,0)=1,ABS(W70*G70),-ABS(W70*G70))</f>
        <v>0</v>
      </c>
      <c r="AA70" s="188">
        <f>IF(IF(sym!$P59=$H70,1,0)=1,ABS($W70*$G70),-ABS($W70*$G70))</f>
        <v>0</v>
      </c>
      <c r="AB70" s="188">
        <f t="shared" si="23"/>
        <v>0</v>
      </c>
      <c r="AC70" s="188">
        <f t="shared" si="16"/>
        <v>0</v>
      </c>
      <c r="AD70" s="188">
        <f t="shared" si="24"/>
        <v>0</v>
      </c>
      <c r="AE70" s="188">
        <f t="shared" si="25"/>
        <v>0</v>
      </c>
      <c r="AF70" s="188">
        <f t="shared" si="26"/>
        <v>0</v>
      </c>
      <c r="AG70" s="188">
        <f t="shared" si="27"/>
        <v>0</v>
      </c>
      <c r="AH70" s="188">
        <f t="shared" si="17"/>
        <v>0</v>
      </c>
      <c r="AI70" s="188">
        <f t="shared" si="18"/>
        <v>0</v>
      </c>
      <c r="AJ70" s="188">
        <f t="shared" si="19"/>
        <v>0</v>
      </c>
      <c r="AK70" s="188">
        <f t="shared" si="29"/>
        <v>0</v>
      </c>
      <c r="AL70" s="188">
        <f t="shared" si="28"/>
        <v>0</v>
      </c>
    </row>
    <row r="71" spans="1:38" ht="15.75" thickBot="1" x14ac:dyDescent="0.3">
      <c r="A71" s="1" t="s">
        <v>29</v>
      </c>
      <c r="B71" s="149" t="s">
        <v>730</v>
      </c>
      <c r="C71" s="192" t="s">
        <v>297</v>
      </c>
      <c r="D71" s="2"/>
      <c r="F71" s="201">
        <v>1</v>
      </c>
      <c r="G71" s="202">
        <v>-4.1375872382899997E-2</v>
      </c>
      <c r="H71" s="202">
        <v>-1</v>
      </c>
      <c r="I71" s="227">
        <v>1</v>
      </c>
      <c r="J71" s="227">
        <v>1</v>
      </c>
      <c r="K71" s="227">
        <v>1</v>
      </c>
      <c r="L71" s="202">
        <v>1</v>
      </c>
      <c r="M71" s="228">
        <v>-4</v>
      </c>
      <c r="N71" s="288"/>
      <c r="O71">
        <f t="shared" si="11"/>
        <v>-1</v>
      </c>
      <c r="P71">
        <f t="shared" si="12"/>
        <v>-1</v>
      </c>
      <c r="Q71">
        <f t="shared" si="13"/>
        <v>-1</v>
      </c>
      <c r="R71">
        <f t="shared" si="21"/>
        <v>-1</v>
      </c>
      <c r="S71">
        <f t="shared" si="14"/>
        <v>-1</v>
      </c>
      <c r="T71">
        <f t="shared" si="22"/>
        <v>1</v>
      </c>
      <c r="U71">
        <f>VLOOKUP($A71,'FuturesInfo (3)'!$A$2:$V$80,22)</f>
        <v>2</v>
      </c>
      <c r="V71">
        <v>1</v>
      </c>
      <c r="W71" s="137">
        <v>96150</v>
      </c>
      <c r="X71" s="137">
        <v>144225</v>
      </c>
      <c r="Y71" s="188">
        <f t="shared" si="15"/>
        <v>3978.2901296158348</v>
      </c>
      <c r="Z71" s="188">
        <f>IF(IF(sym!$Q60=H71,1,0)=1,ABS(W71*G71),-ABS(W71*G71))</f>
        <v>-3978.2901296158348</v>
      </c>
      <c r="AA71" s="188">
        <f>IF(IF(sym!$P60=$H71,1,0)=1,ABS($W71*$G71),-ABS($W71*$G71))</f>
        <v>3978.2901296158348</v>
      </c>
      <c r="AB71" s="188">
        <f t="shared" si="23"/>
        <v>3978.2901296158348</v>
      </c>
      <c r="AC71" s="188">
        <f t="shared" si="16"/>
        <v>-3978.2901296158348</v>
      </c>
      <c r="AD71" s="188">
        <f t="shared" si="24"/>
        <v>-3978.2901296158348</v>
      </c>
      <c r="AE71" s="188">
        <f t="shared" si="25"/>
        <v>3978.2901296158348</v>
      </c>
      <c r="AF71" s="188">
        <f t="shared" si="26"/>
        <v>-3978.2901296158348</v>
      </c>
      <c r="AG71" s="188">
        <f t="shared" si="27"/>
        <v>3978.2901296158348</v>
      </c>
      <c r="AH71" s="188">
        <f t="shared" si="17"/>
        <v>3978.2901296158348</v>
      </c>
      <c r="AI71" s="188">
        <f t="shared" si="18"/>
        <v>3978.2901296158348</v>
      </c>
      <c r="AJ71" s="188">
        <f t="shared" si="19"/>
        <v>3978.2901296158348</v>
      </c>
      <c r="AK71" s="188">
        <f t="shared" si="29"/>
        <v>3978.2901296158348</v>
      </c>
      <c r="AL71" s="188">
        <f t="shared" si="28"/>
        <v>-3978.2901296158348</v>
      </c>
    </row>
    <row r="72" spans="1:38" ht="15.75" thickBot="1" x14ac:dyDescent="0.3">
      <c r="A72" s="1" t="s">
        <v>394</v>
      </c>
      <c r="B72" s="149" t="s">
        <v>742</v>
      </c>
      <c r="C72" s="192" t="s">
        <v>304</v>
      </c>
      <c r="F72" s="201">
        <v>1</v>
      </c>
      <c r="G72" s="202">
        <v>-1.25984251969E-2</v>
      </c>
      <c r="H72" s="202">
        <v>-1</v>
      </c>
      <c r="I72" s="227">
        <v>1</v>
      </c>
      <c r="J72" s="227">
        <v>1</v>
      </c>
      <c r="K72" s="227">
        <v>1</v>
      </c>
      <c r="L72" s="202">
        <v>-1</v>
      </c>
      <c r="M72" s="228">
        <v>-21</v>
      </c>
      <c r="N72" s="288"/>
      <c r="O72">
        <f t="shared" si="11"/>
        <v>1</v>
      </c>
      <c r="P72">
        <f t="shared" si="12"/>
        <v>-1</v>
      </c>
      <c r="Q72">
        <f t="shared" si="13"/>
        <v>1</v>
      </c>
      <c r="R72">
        <f t="shared" si="21"/>
        <v>-1</v>
      </c>
      <c r="S72">
        <f t="shared" si="14"/>
        <v>-1</v>
      </c>
      <c r="T72">
        <f t="shared" si="22"/>
        <v>-1</v>
      </c>
      <c r="U72">
        <f>VLOOKUP($A72,'FuturesInfo (3)'!$A$2:$V$80,22)</f>
        <v>4</v>
      </c>
      <c r="V72">
        <v>1</v>
      </c>
      <c r="W72" s="137">
        <v>63201.599999999991</v>
      </c>
      <c r="X72" s="137">
        <v>42134.399999999994</v>
      </c>
      <c r="Y72" s="188">
        <f t="shared" si="15"/>
        <v>796.24062992439497</v>
      </c>
      <c r="Z72" s="188">
        <f>IF(IF(sym!$Q61=H72,1,0)=1,ABS(W72*G72),-ABS(W72*G72))</f>
        <v>-796.24062992439497</v>
      </c>
      <c r="AA72" s="188">
        <f>IF(IF(sym!$P61=$H72,1,0)=1,ABS($W72*$G72),-ABS($W72*$G72))</f>
        <v>796.24062992439497</v>
      </c>
      <c r="AB72" s="188">
        <f t="shared" si="23"/>
        <v>796.24062992439497</v>
      </c>
      <c r="AC72" s="188">
        <f t="shared" si="16"/>
        <v>-796.24062992439497</v>
      </c>
      <c r="AD72" s="188">
        <f t="shared" si="24"/>
        <v>-796.24062992439497</v>
      </c>
      <c r="AE72" s="188">
        <f t="shared" si="25"/>
        <v>796.24062992439497</v>
      </c>
      <c r="AF72" s="188">
        <f t="shared" si="26"/>
        <v>796.24062992439497</v>
      </c>
      <c r="AG72" s="188">
        <f t="shared" si="27"/>
        <v>-796.24062992439497</v>
      </c>
      <c r="AH72" s="188">
        <f t="shared" si="17"/>
        <v>796.24062992439497</v>
      </c>
      <c r="AI72" s="188">
        <f t="shared" si="18"/>
        <v>-796.24062992439497</v>
      </c>
      <c r="AJ72" s="188">
        <f t="shared" si="19"/>
        <v>796.24062992439497</v>
      </c>
      <c r="AK72" s="188">
        <f t="shared" si="29"/>
        <v>796.24062992439497</v>
      </c>
      <c r="AL72" s="188">
        <f t="shared" si="28"/>
        <v>796.24062992439497</v>
      </c>
    </row>
    <row r="73" spans="1:38" ht="15.75" thickBot="1" x14ac:dyDescent="0.3">
      <c r="A73" s="1" t="s">
        <v>396</v>
      </c>
      <c r="B73" s="149" t="s">
        <v>744</v>
      </c>
      <c r="C73" s="192" t="s">
        <v>1121</v>
      </c>
      <c r="F73" s="201">
        <v>1</v>
      </c>
      <c r="G73" s="202">
        <v>8.6931324253800002E-4</v>
      </c>
      <c r="H73" s="202">
        <v>1</v>
      </c>
      <c r="I73" s="227">
        <v>1</v>
      </c>
      <c r="J73" s="227">
        <v>1</v>
      </c>
      <c r="K73" s="227">
        <v>-1</v>
      </c>
      <c r="L73" s="202">
        <v>1</v>
      </c>
      <c r="M73" s="228">
        <v>3</v>
      </c>
      <c r="N73" s="288"/>
      <c r="O73">
        <f t="shared" si="11"/>
        <v>1</v>
      </c>
      <c r="P73">
        <f t="shared" si="12"/>
        <v>1</v>
      </c>
      <c r="Q73">
        <f t="shared" si="13"/>
        <v>1</v>
      </c>
      <c r="R73">
        <f t="shared" si="21"/>
        <v>-1</v>
      </c>
      <c r="S73">
        <f t="shared" si="14"/>
        <v>1</v>
      </c>
      <c r="T73">
        <f t="shared" si="22"/>
        <v>1</v>
      </c>
      <c r="U73">
        <f>VLOOKUP($A73,'FuturesInfo (3)'!$A$2:$V$80,22)</f>
        <v>3</v>
      </c>
      <c r="V73">
        <v>1</v>
      </c>
      <c r="W73" s="137">
        <v>388575</v>
      </c>
      <c r="X73" s="137">
        <v>518100</v>
      </c>
      <c r="Y73" s="188">
        <f t="shared" si="15"/>
        <v>337.79339321920338</v>
      </c>
      <c r="Z73" s="188">
        <f>IF(IF(sym!$Q62=H73,1,0)=1,ABS(W73*G73),-ABS(W73*G73))</f>
        <v>337.79339321920338</v>
      </c>
      <c r="AA73" s="188">
        <f>IF(IF(sym!$P62=$H73,1,0)=1,ABS($W73*$G73),-ABS($W73*$G73))</f>
        <v>-337.79339321920338</v>
      </c>
      <c r="AB73" s="188">
        <f t="shared" si="23"/>
        <v>-337.79339321920338</v>
      </c>
      <c r="AC73" s="188">
        <f t="shared" si="16"/>
        <v>337.79339321920338</v>
      </c>
      <c r="AD73" s="188">
        <f t="shared" si="24"/>
        <v>337.79339321920338</v>
      </c>
      <c r="AE73" s="188">
        <f t="shared" si="25"/>
        <v>337.79339321920338</v>
      </c>
      <c r="AF73" s="188">
        <f t="shared" si="26"/>
        <v>337.79339321920338</v>
      </c>
      <c r="AG73" s="188">
        <f t="shared" si="27"/>
        <v>337.79339321920338</v>
      </c>
      <c r="AH73" s="188">
        <f t="shared" si="17"/>
        <v>337.79339321920338</v>
      </c>
      <c r="AI73" s="188">
        <f t="shared" si="18"/>
        <v>337.79339321920338</v>
      </c>
      <c r="AJ73" s="188">
        <f t="shared" si="19"/>
        <v>-337.79339321920338</v>
      </c>
      <c r="AK73" s="188">
        <f t="shared" si="29"/>
        <v>337.79339321920338</v>
      </c>
      <c r="AL73" s="188">
        <f t="shared" si="28"/>
        <v>337.79339321920338</v>
      </c>
    </row>
    <row r="74" spans="1:38" ht="15.75" thickBot="1" x14ac:dyDescent="0.3">
      <c r="A74" s="1" t="s">
        <v>398</v>
      </c>
      <c r="B74" s="149" t="s">
        <v>722</v>
      </c>
      <c r="C74" s="192" t="s">
        <v>347</v>
      </c>
      <c r="F74" s="201">
        <v>1</v>
      </c>
      <c r="G74" s="202">
        <v>7.51953604954E-3</v>
      </c>
      <c r="H74" s="202">
        <v>1</v>
      </c>
      <c r="I74" s="227">
        <v>1</v>
      </c>
      <c r="J74" s="227">
        <v>-1</v>
      </c>
      <c r="K74" s="227">
        <v>1</v>
      </c>
      <c r="L74" s="202">
        <v>1</v>
      </c>
      <c r="M74" s="228">
        <v>-7</v>
      </c>
      <c r="N74" s="288"/>
      <c r="O74">
        <f t="shared" si="11"/>
        <v>-1</v>
      </c>
      <c r="P74">
        <f t="shared" si="12"/>
        <v>-1</v>
      </c>
      <c r="Q74">
        <f t="shared" si="13"/>
        <v>-1</v>
      </c>
      <c r="R74">
        <f t="shared" si="21"/>
        <v>-1</v>
      </c>
      <c r="S74">
        <f t="shared" si="14"/>
        <v>-1</v>
      </c>
      <c r="T74">
        <f t="shared" si="22"/>
        <v>1</v>
      </c>
      <c r="U74">
        <f>VLOOKUP($A74,'FuturesInfo (3)'!$A$2:$V$80,22)</f>
        <v>1</v>
      </c>
      <c r="V74">
        <v>1</v>
      </c>
      <c r="W74" s="137">
        <v>102500</v>
      </c>
      <c r="X74" s="137">
        <v>102500</v>
      </c>
      <c r="Y74" s="188">
        <f t="shared" si="15"/>
        <v>770.75244507784998</v>
      </c>
      <c r="Z74" s="188">
        <f>IF(IF(sym!$Q63=H74,1,0)=1,ABS(W74*G74),-ABS(W74*G74))</f>
        <v>-770.75244507784998</v>
      </c>
      <c r="AA74" s="188">
        <f>IF(IF(sym!$P63=$H74,1,0)=1,ABS($W74*$G74),-ABS($W74*$G74))</f>
        <v>770.75244507784998</v>
      </c>
      <c r="AB74" s="188">
        <f t="shared" si="23"/>
        <v>-770.75244507784998</v>
      </c>
      <c r="AC74" s="188">
        <f t="shared" si="16"/>
        <v>-770.75244507784998</v>
      </c>
      <c r="AD74" s="188">
        <f t="shared" si="24"/>
        <v>770.75244507784998</v>
      </c>
      <c r="AE74" s="188">
        <f t="shared" si="25"/>
        <v>-770.75244507784998</v>
      </c>
      <c r="AF74" s="188">
        <f t="shared" si="26"/>
        <v>770.75244507784998</v>
      </c>
      <c r="AG74" s="188">
        <f t="shared" si="27"/>
        <v>-770.75244507784998</v>
      </c>
      <c r="AH74" s="188">
        <f t="shared" si="17"/>
        <v>-770.75244507784998</v>
      </c>
      <c r="AI74" s="188">
        <f t="shared" si="18"/>
        <v>-770.75244507784998</v>
      </c>
      <c r="AJ74" s="188">
        <f t="shared" si="19"/>
        <v>-770.75244507784998</v>
      </c>
      <c r="AK74" s="188">
        <f t="shared" si="29"/>
        <v>-770.75244507784998</v>
      </c>
      <c r="AL74" s="188">
        <f t="shared" si="28"/>
        <v>770.75244507784998</v>
      </c>
    </row>
    <row r="75" spans="1:38" ht="15.75" thickBot="1" x14ac:dyDescent="0.3">
      <c r="A75" s="1" t="s">
        <v>400</v>
      </c>
      <c r="B75" s="149" t="s">
        <v>732</v>
      </c>
      <c r="C75" s="192" t="s">
        <v>294</v>
      </c>
      <c r="F75" s="201">
        <v>-1</v>
      </c>
      <c r="G75" s="291">
        <v>5.7553956834599999E-5</v>
      </c>
      <c r="H75" s="202">
        <v>1</v>
      </c>
      <c r="I75" s="227">
        <v>-1</v>
      </c>
      <c r="J75" s="227">
        <v>1</v>
      </c>
      <c r="K75" s="227">
        <v>-1</v>
      </c>
      <c r="L75" s="202">
        <v>-1</v>
      </c>
      <c r="M75" s="228">
        <v>-6</v>
      </c>
      <c r="N75" s="288"/>
      <c r="O75">
        <f t="shared" si="11"/>
        <v>1</v>
      </c>
      <c r="P75">
        <f t="shared" si="12"/>
        <v>1</v>
      </c>
      <c r="Q75">
        <f t="shared" si="13"/>
        <v>1</v>
      </c>
      <c r="R75">
        <f t="shared" si="21"/>
        <v>1</v>
      </c>
      <c r="S75">
        <f t="shared" si="14"/>
        <v>1</v>
      </c>
      <c r="T75">
        <f t="shared" si="22"/>
        <v>-1</v>
      </c>
      <c r="U75">
        <f>VLOOKUP($A75,'FuturesInfo (3)'!$A$2:$V$80,22)</f>
        <v>12</v>
      </c>
      <c r="V75">
        <v>1</v>
      </c>
      <c r="W75" s="137">
        <v>208512</v>
      </c>
      <c r="X75" s="137">
        <v>156384</v>
      </c>
      <c r="Y75" s="188">
        <f t="shared" si="15"/>
        <v>12.000690647496114</v>
      </c>
      <c r="Z75" s="188">
        <f>IF(IF(sym!$Q64=H75,1,0)=1,ABS(W75*G75),-ABS(W75*G75))</f>
        <v>12.000690647496114</v>
      </c>
      <c r="AA75" s="188">
        <f>IF(IF(sym!$P64=$H75,1,0)=1,ABS($W75*$G75),-ABS($W75*$G75))</f>
        <v>-12.000690647496114</v>
      </c>
      <c r="AB75" s="188">
        <f t="shared" si="23"/>
        <v>12.000690647496114</v>
      </c>
      <c r="AC75" s="188">
        <f t="shared" si="16"/>
        <v>12.000690647496114</v>
      </c>
      <c r="AD75" s="188">
        <f t="shared" si="24"/>
        <v>-12.000690647496114</v>
      </c>
      <c r="AE75" s="188">
        <f t="shared" si="25"/>
        <v>12.000690647496114</v>
      </c>
      <c r="AF75" s="188">
        <f t="shared" si="26"/>
        <v>-12.000690647496114</v>
      </c>
      <c r="AG75" s="188">
        <f t="shared" si="27"/>
        <v>12.000690647496114</v>
      </c>
      <c r="AH75" s="188">
        <f t="shared" si="17"/>
        <v>12.000690647496114</v>
      </c>
      <c r="AI75" s="188">
        <f t="shared" si="18"/>
        <v>12.000690647496114</v>
      </c>
      <c r="AJ75" s="188">
        <f t="shared" si="19"/>
        <v>12.000690647496114</v>
      </c>
      <c r="AK75" s="188">
        <f t="shared" si="29"/>
        <v>12.000690647496114</v>
      </c>
      <c r="AL75" s="188">
        <f t="shared" si="28"/>
        <v>-12.000690647496114</v>
      </c>
    </row>
    <row r="76" spans="1:38" ht="15.75" thickBot="1" x14ac:dyDescent="0.3">
      <c r="A76" s="1" t="s">
        <v>992</v>
      </c>
      <c r="B76" s="149" t="s">
        <v>443</v>
      </c>
      <c r="C76" s="192" t="s">
        <v>1122</v>
      </c>
      <c r="F76" s="201">
        <v>-1</v>
      </c>
      <c r="G76" s="202">
        <v>-3.1417724833099998E-3</v>
      </c>
      <c r="H76" s="202">
        <v>-1</v>
      </c>
      <c r="I76" s="227">
        <v>1</v>
      </c>
      <c r="J76" s="227">
        <v>1</v>
      </c>
      <c r="K76" s="227">
        <v>1</v>
      </c>
      <c r="L76" s="202">
        <v>1</v>
      </c>
      <c r="M76" s="228">
        <v>-2</v>
      </c>
      <c r="N76" s="288"/>
      <c r="O76">
        <f t="shared" si="11"/>
        <v>-1</v>
      </c>
      <c r="P76">
        <f t="shared" si="12"/>
        <v>-1</v>
      </c>
      <c r="Q76">
        <f t="shared" si="13"/>
        <v>1</v>
      </c>
      <c r="R76">
        <f t="shared" si="21"/>
        <v>1</v>
      </c>
      <c r="S76">
        <f t="shared" si="14"/>
        <v>1</v>
      </c>
      <c r="T76">
        <f t="shared" si="22"/>
        <v>-1</v>
      </c>
      <c r="U76">
        <f>VLOOKUP($A76,'FuturesInfo (3)'!$A$2:$V$80,22)</f>
        <v>5</v>
      </c>
      <c r="V76">
        <v>1</v>
      </c>
      <c r="W76" s="137">
        <v>892295.67425056163</v>
      </c>
      <c r="X76" s="137">
        <v>1189727.5656674155</v>
      </c>
      <c r="Y76" s="188">
        <f t="shared" si="15"/>
        <v>2803.3899963369577</v>
      </c>
      <c r="Z76" s="188">
        <f>IF(IF(sym!$Q65=H76,1,0)=1,ABS(W76*G76),-ABS(W76*G76))</f>
        <v>2803.3899963369577</v>
      </c>
      <c r="AA76" s="188">
        <f>IF(IF(sym!$P65=$H76,1,0)=1,ABS($W76*$G76),-ABS($W76*$G76))</f>
        <v>-2803.3899963369577</v>
      </c>
      <c r="AB76" s="188">
        <f t="shared" si="23"/>
        <v>-2803.3899963369577</v>
      </c>
      <c r="AC76" s="188">
        <f t="shared" si="16"/>
        <v>-2803.3899963369577</v>
      </c>
      <c r="AD76" s="188">
        <f t="shared" si="24"/>
        <v>-2803.3899963369577</v>
      </c>
      <c r="AE76" s="188">
        <f t="shared" si="25"/>
        <v>2803.3899963369577</v>
      </c>
      <c r="AF76" s="188">
        <f t="shared" si="26"/>
        <v>-2803.3899963369577</v>
      </c>
      <c r="AG76" s="188">
        <f t="shared" si="27"/>
        <v>2803.3899963369577</v>
      </c>
      <c r="AH76" s="188">
        <f t="shared" si="17"/>
        <v>2803.3899963369577</v>
      </c>
      <c r="AI76" s="188">
        <f t="shared" si="18"/>
        <v>-2803.3899963369577</v>
      </c>
      <c r="AJ76" s="188">
        <f t="shared" si="19"/>
        <v>-2803.3899963369577</v>
      </c>
      <c r="AK76" s="188">
        <f t="shared" si="29"/>
        <v>-2803.3899963369577</v>
      </c>
      <c r="AL76" s="188">
        <f t="shared" si="28"/>
        <v>2803.3899963369577</v>
      </c>
    </row>
    <row r="77" spans="1:38" ht="15.75" thickBot="1" x14ac:dyDescent="0.3">
      <c r="A77" s="1" t="s">
        <v>401</v>
      </c>
      <c r="B77" s="149" t="s">
        <v>726</v>
      </c>
      <c r="C77" s="192" t="s">
        <v>297</v>
      </c>
      <c r="F77" s="201">
        <v>1</v>
      </c>
      <c r="G77" s="202">
        <v>-4.63042853034E-2</v>
      </c>
      <c r="H77" s="202">
        <v>-1</v>
      </c>
      <c r="I77" s="227">
        <v>1</v>
      </c>
      <c r="J77" s="227">
        <v>-1</v>
      </c>
      <c r="K77" s="227">
        <v>1</v>
      </c>
      <c r="L77" s="202">
        <v>-1</v>
      </c>
      <c r="M77" s="228">
        <v>-4</v>
      </c>
      <c r="N77" s="288"/>
      <c r="O77">
        <f t="shared" si="11"/>
        <v>1</v>
      </c>
      <c r="P77">
        <f t="shared" si="12"/>
        <v>-1</v>
      </c>
      <c r="Q77">
        <f t="shared" si="13"/>
        <v>-1</v>
      </c>
      <c r="R77">
        <f t="shared" si="21"/>
        <v>-1</v>
      </c>
      <c r="S77">
        <f t="shared" si="14"/>
        <v>-1</v>
      </c>
      <c r="T77">
        <f t="shared" si="22"/>
        <v>-1</v>
      </c>
      <c r="U77">
        <f>VLOOKUP($A77,'FuturesInfo (3)'!$A$2:$V$80,22)</f>
        <v>2</v>
      </c>
      <c r="V77">
        <v>1</v>
      </c>
      <c r="W77" s="137">
        <v>66320</v>
      </c>
      <c r="X77" s="137">
        <v>66320</v>
      </c>
      <c r="Y77" s="188">
        <f t="shared" si="15"/>
        <v>3070.9002013214881</v>
      </c>
      <c r="Z77" s="188">
        <f>IF(IF(sym!$Q66=H77,1,0)=1,ABS(W77*G77),-ABS(W77*G77))</f>
        <v>-3070.9002013214881</v>
      </c>
      <c r="AA77" s="188">
        <f>IF(IF(sym!$P66=$H77,1,0)=1,ABS($W77*$G77),-ABS($W77*$G77))</f>
        <v>3070.9002013214881</v>
      </c>
      <c r="AB77" s="188">
        <f t="shared" si="23"/>
        <v>3070.9002013214881</v>
      </c>
      <c r="AC77" s="188">
        <f t="shared" si="16"/>
        <v>3070.9002013214881</v>
      </c>
      <c r="AD77" s="188">
        <f t="shared" si="24"/>
        <v>-3070.9002013214881</v>
      </c>
      <c r="AE77" s="188">
        <f t="shared" si="25"/>
        <v>3070.9002013214881</v>
      </c>
      <c r="AF77" s="188">
        <f t="shared" si="26"/>
        <v>3070.9002013214881</v>
      </c>
      <c r="AG77" s="188">
        <f t="shared" si="27"/>
        <v>-3070.9002013214881</v>
      </c>
      <c r="AH77" s="188">
        <f t="shared" si="17"/>
        <v>3070.9002013214881</v>
      </c>
      <c r="AI77" s="188">
        <f t="shared" si="18"/>
        <v>3070.9002013214881</v>
      </c>
      <c r="AJ77" s="188">
        <f t="shared" si="19"/>
        <v>3070.9002013214881</v>
      </c>
      <c r="AK77" s="188">
        <f t="shared" si="29"/>
        <v>3070.9002013214881</v>
      </c>
      <c r="AL77" s="188">
        <f t="shared" si="28"/>
        <v>3070.9002013214881</v>
      </c>
    </row>
    <row r="78" spans="1:38" ht="15.75" thickBot="1" x14ac:dyDescent="0.3">
      <c r="A78" s="1" t="s">
        <v>868</v>
      </c>
      <c r="B78" s="149" t="s">
        <v>746</v>
      </c>
      <c r="C78" s="192" t="s">
        <v>294</v>
      </c>
      <c r="F78" s="201">
        <v>1</v>
      </c>
      <c r="G78" s="202"/>
      <c r="H78" s="202">
        <v>1</v>
      </c>
      <c r="I78" s="227">
        <v>1</v>
      </c>
      <c r="J78" s="227">
        <v>1</v>
      </c>
      <c r="K78" s="227">
        <v>1</v>
      </c>
      <c r="L78" s="202">
        <v>1</v>
      </c>
      <c r="M78" s="228">
        <v>-20</v>
      </c>
      <c r="N78" s="288"/>
      <c r="O78">
        <f t="shared" ref="O78:O92" si="30">IF(M78&lt;0,L78*-1,L78)</f>
        <v>-1</v>
      </c>
      <c r="P78">
        <f t="shared" ref="P78:P92" si="31">IF(-F78+-K78+O78&gt;0,1,-1)</f>
        <v>-1</v>
      </c>
      <c r="Q78">
        <f t="shared" ref="Q78:Q92" si="32">IF(J78+O78+-1*F78&gt;0,1,-1)</f>
        <v>-1</v>
      </c>
      <c r="R78">
        <f t="shared" si="21"/>
        <v>-1</v>
      </c>
      <c r="S78">
        <f t="shared" ref="S78:S92" si="33">IF(P78+R78+Q78&lt;0,-1,1)</f>
        <v>-1</v>
      </c>
      <c r="T78">
        <f t="shared" si="22"/>
        <v>1</v>
      </c>
      <c r="U78">
        <f>VLOOKUP($A78,'FuturesInfo (3)'!$A$2:$V$80,22)</f>
        <v>3</v>
      </c>
      <c r="V78">
        <v>1</v>
      </c>
      <c r="W78" s="137">
        <v>251951.6728624535</v>
      </c>
      <c r="X78" s="137">
        <v>335935.56381660467</v>
      </c>
      <c r="Y78" s="188">
        <f t="shared" ref="Y78:Y92" si="34">ABS(W78*G78)</f>
        <v>0</v>
      </c>
      <c r="Z78" s="188">
        <f>IF(IF(sym!$Q67=H78,1,0)=1,ABS(W78*G78),-ABS(W78*G78))</f>
        <v>0</v>
      </c>
      <c r="AA78" s="188">
        <f>IF(IF(sym!$P67=$H78,1,0)=1,ABS($W78*$G78),-ABS($W78*$G78))</f>
        <v>0</v>
      </c>
      <c r="AB78" s="188">
        <f t="shared" si="23"/>
        <v>0</v>
      </c>
      <c r="AC78" s="188">
        <f t="shared" ref="AC78:AC92" si="35">IF(IF(J78=H78,1,0)=1,ABS(W78*G78),-ABS(W78*G78))</f>
        <v>0</v>
      </c>
      <c r="AD78" s="188">
        <f t="shared" si="24"/>
        <v>0</v>
      </c>
      <c r="AE78" s="188">
        <f t="shared" si="25"/>
        <v>0</v>
      </c>
      <c r="AF78" s="188">
        <f t="shared" si="26"/>
        <v>0</v>
      </c>
      <c r="AG78" s="188">
        <f t="shared" si="27"/>
        <v>0</v>
      </c>
      <c r="AH78" s="188">
        <f t="shared" ref="AH78:AH92" si="36">IF(IF(P78=H78,1,0)=1,ABS(W78*G78),-ABS(W78*G78))</f>
        <v>0</v>
      </c>
      <c r="AI78" s="188">
        <f t="shared" ref="AI78:AI92" si="37">IF(IF(H78=Q78,1,0)=1,ABS(W78*G78),-ABS(W78*G78))</f>
        <v>0</v>
      </c>
      <c r="AJ78" s="188">
        <f t="shared" ref="AJ78:AJ92" si="38">IF(IF(R78=H78,1,0)=1,ABS(W78*G78),-ABS(W78*G78))</f>
        <v>0</v>
      </c>
      <c r="AK78" s="188">
        <f t="shared" ref="AK78:AK92" si="39">IF(IF(S78=H78,1,0)=1,ABS(W78*G78),-ABS(W78*G78))</f>
        <v>0</v>
      </c>
      <c r="AL78" s="188">
        <f t="shared" si="28"/>
        <v>0</v>
      </c>
    </row>
    <row r="79" spans="1:38" ht="15.75" thickBot="1" x14ac:dyDescent="0.3">
      <c r="A79" s="1" t="s">
        <v>403</v>
      </c>
      <c r="B79" s="149" t="s">
        <v>681</v>
      </c>
      <c r="C79" s="192" t="s">
        <v>294</v>
      </c>
      <c r="F79" s="201">
        <v>-1</v>
      </c>
      <c r="G79" s="202">
        <v>1.2001920307200001E-2</v>
      </c>
      <c r="H79" s="202">
        <v>1</v>
      </c>
      <c r="I79" s="227">
        <v>-1</v>
      </c>
      <c r="J79" s="227">
        <v>-1</v>
      </c>
      <c r="K79" s="227">
        <v>-1</v>
      </c>
      <c r="L79" s="202">
        <v>-1</v>
      </c>
      <c r="M79" s="228">
        <v>-11</v>
      </c>
      <c r="N79" s="288"/>
      <c r="O79">
        <f t="shared" si="30"/>
        <v>1</v>
      </c>
      <c r="P79">
        <f t="shared" si="31"/>
        <v>1</v>
      </c>
      <c r="Q79">
        <f t="shared" si="32"/>
        <v>1</v>
      </c>
      <c r="R79">
        <f t="shared" ref="R79:R92" si="40">IF(-I79+L79+-1*F79&gt;0,1,-1)</f>
        <v>1</v>
      </c>
      <c r="S79">
        <f t="shared" si="33"/>
        <v>1</v>
      </c>
      <c r="T79">
        <f t="shared" ref="T79:T92" si="41">IF(F79-K79-O79&lt;0,-1,1)</f>
        <v>-1</v>
      </c>
      <c r="U79">
        <f>VLOOKUP($A79,'FuturesInfo (3)'!$A$2:$V$80,22)</f>
        <v>4</v>
      </c>
      <c r="V79">
        <v>1</v>
      </c>
      <c r="W79" s="137">
        <v>188776.11940298506</v>
      </c>
      <c r="X79" s="137">
        <v>141582.08955223879</v>
      </c>
      <c r="Y79" s="188">
        <f t="shared" si="34"/>
        <v>2265.6759409770984</v>
      </c>
      <c r="Z79" s="188">
        <f>IF(IF(sym!$Q68=H79,1,0)=1,ABS(W79*G79),-ABS(W79*G79))</f>
        <v>2265.6759409770984</v>
      </c>
      <c r="AA79" s="188">
        <f>IF(IF(sym!$P68=$H79,1,0)=1,ABS($W79*$G79),-ABS($W79*$G79))</f>
        <v>-2265.6759409770984</v>
      </c>
      <c r="AB79" s="188">
        <f t="shared" ref="AB79:AB92" si="42">IF(IF(-F79=H79,1,0)=1,ABS(W79*G79),-ABS(W79*G79))</f>
        <v>2265.6759409770984</v>
      </c>
      <c r="AC79" s="188">
        <f t="shared" si="35"/>
        <v>-2265.6759409770984</v>
      </c>
      <c r="AD79" s="188">
        <f t="shared" ref="AD79:AD92" si="43">IF(IF(-I79=-H79,1,0)=1,ABS(W79*G79),-ABS(W79*G79))</f>
        <v>-2265.6759409770984</v>
      </c>
      <c r="AE79" s="188">
        <f t="shared" ref="AE79:AE92" si="44">IF(IF(-K79=H79,1,0)=1,ABS(W79*G79),-ABS(W79*G79))</f>
        <v>2265.6759409770984</v>
      </c>
      <c r="AF79" s="188">
        <f t="shared" ref="AF79:AF92" si="45">IF(IF(L79=H79,1,0)=1,ABS(W79*G79),-ABS(W79*G79))</f>
        <v>-2265.6759409770984</v>
      </c>
      <c r="AG79" s="188">
        <f t="shared" ref="AG79:AG92" si="46">IF(IF(O79=H79,1,0)=1,ABS(W79*G79),-ABS(W79*G79))</f>
        <v>2265.6759409770984</v>
      </c>
      <c r="AH79" s="188">
        <f t="shared" si="36"/>
        <v>2265.6759409770984</v>
      </c>
      <c r="AI79" s="188">
        <f t="shared" si="37"/>
        <v>2265.6759409770984</v>
      </c>
      <c r="AJ79" s="188">
        <f t="shared" si="38"/>
        <v>2265.6759409770984</v>
      </c>
      <c r="AK79" s="188">
        <f t="shared" si="39"/>
        <v>2265.6759409770984</v>
      </c>
      <c r="AL79" s="188">
        <f t="shared" ref="AL79:AL92" si="47">IF(IF(T79=$H79,1,0)=1,ABS($W79*$G79),-ABS($W79*$G79))</f>
        <v>-2265.6759409770984</v>
      </c>
    </row>
    <row r="80" spans="1:38" ht="15.75" thickBot="1" x14ac:dyDescent="0.3">
      <c r="A80" s="1" t="s">
        <v>405</v>
      </c>
      <c r="B80" s="149" t="s">
        <v>686</v>
      </c>
      <c r="C80" s="192" t="s">
        <v>294</v>
      </c>
      <c r="F80" s="201">
        <v>-1</v>
      </c>
      <c r="G80" s="202">
        <v>1.6521477921300001E-2</v>
      </c>
      <c r="H80" s="202">
        <v>1</v>
      </c>
      <c r="I80" s="227">
        <v>-1</v>
      </c>
      <c r="J80" s="227">
        <v>-1</v>
      </c>
      <c r="K80" s="227">
        <v>1</v>
      </c>
      <c r="L80" s="202">
        <v>-1</v>
      </c>
      <c r="M80" s="228">
        <v>-11</v>
      </c>
      <c r="N80" s="288"/>
      <c r="O80">
        <f t="shared" si="30"/>
        <v>1</v>
      </c>
      <c r="P80">
        <f t="shared" si="31"/>
        <v>1</v>
      </c>
      <c r="Q80">
        <f t="shared" si="32"/>
        <v>1</v>
      </c>
      <c r="R80">
        <f t="shared" si="40"/>
        <v>1</v>
      </c>
      <c r="S80">
        <f t="shared" si="33"/>
        <v>1</v>
      </c>
      <c r="T80">
        <f t="shared" si="41"/>
        <v>-1</v>
      </c>
      <c r="U80">
        <f>VLOOKUP($A80,'FuturesInfo (3)'!$A$2:$V$80,22)</f>
        <v>5</v>
      </c>
      <c r="V80">
        <v>1</v>
      </c>
      <c r="W80" s="137">
        <v>169200</v>
      </c>
      <c r="X80" s="137">
        <v>135360</v>
      </c>
      <c r="Y80" s="188">
        <f t="shared" si="34"/>
        <v>2795.4340642839602</v>
      </c>
      <c r="Z80" s="188">
        <f>IF(IF(sym!$Q69=H80,1,0)=1,ABS(W80*G80),-ABS(W80*G80))</f>
        <v>2795.4340642839602</v>
      </c>
      <c r="AA80" s="188">
        <f>IF(IF(sym!$P69=$H80,1,0)=1,ABS($W80*$G80),-ABS($W80*$G80))</f>
        <v>-2795.4340642839602</v>
      </c>
      <c r="AB80" s="188">
        <f t="shared" si="42"/>
        <v>2795.4340642839602</v>
      </c>
      <c r="AC80" s="188">
        <f t="shared" si="35"/>
        <v>-2795.4340642839602</v>
      </c>
      <c r="AD80" s="188">
        <f t="shared" si="43"/>
        <v>-2795.4340642839602</v>
      </c>
      <c r="AE80" s="188">
        <f t="shared" si="44"/>
        <v>-2795.4340642839602</v>
      </c>
      <c r="AF80" s="188">
        <f t="shared" si="45"/>
        <v>-2795.4340642839602</v>
      </c>
      <c r="AG80" s="188">
        <f t="shared" si="46"/>
        <v>2795.4340642839602</v>
      </c>
      <c r="AH80" s="188">
        <f t="shared" si="36"/>
        <v>2795.4340642839602</v>
      </c>
      <c r="AI80" s="188">
        <f t="shared" si="37"/>
        <v>2795.4340642839602</v>
      </c>
      <c r="AJ80" s="188">
        <f t="shared" si="38"/>
        <v>2795.4340642839602</v>
      </c>
      <c r="AK80" s="188">
        <f t="shared" si="39"/>
        <v>2795.4340642839602</v>
      </c>
      <c r="AL80" s="188">
        <f t="shared" si="47"/>
        <v>-2795.4340642839602</v>
      </c>
    </row>
    <row r="81" spans="1:38" ht="15.75" thickBot="1" x14ac:dyDescent="0.3">
      <c r="A81" s="1" t="s">
        <v>408</v>
      </c>
      <c r="B81" s="149" t="s">
        <v>527</v>
      </c>
      <c r="C81" s="192" t="s">
        <v>294</v>
      </c>
      <c r="D81" s="2"/>
      <c r="F81" s="201">
        <v>1</v>
      </c>
      <c r="G81" s="202">
        <v>-5.3637277908100004E-3</v>
      </c>
      <c r="H81" s="202">
        <v>-1</v>
      </c>
      <c r="I81" s="227">
        <v>1</v>
      </c>
      <c r="J81" s="227">
        <v>1</v>
      </c>
      <c r="K81" s="227">
        <v>1</v>
      </c>
      <c r="L81" s="202">
        <v>-1</v>
      </c>
      <c r="M81" s="228">
        <v>4</v>
      </c>
      <c r="N81" s="288"/>
      <c r="O81">
        <f t="shared" si="30"/>
        <v>-1</v>
      </c>
      <c r="P81">
        <f t="shared" si="31"/>
        <v>-1</v>
      </c>
      <c r="Q81">
        <f t="shared" si="32"/>
        <v>-1</v>
      </c>
      <c r="R81">
        <f t="shared" si="40"/>
        <v>-1</v>
      </c>
      <c r="S81">
        <f t="shared" si="33"/>
        <v>-1</v>
      </c>
      <c r="T81">
        <f t="shared" si="41"/>
        <v>1</v>
      </c>
      <c r="U81">
        <f>VLOOKUP($A81,'FuturesInfo (3)'!$A$2:$V$80,22)</f>
        <v>5</v>
      </c>
      <c r="V81">
        <v>1</v>
      </c>
      <c r="W81" s="137">
        <v>132435.01199999999</v>
      </c>
      <c r="X81" s="137">
        <v>99326.258999999991</v>
      </c>
      <c r="Y81" s="188">
        <f t="shared" si="34"/>
        <v>710.34535434065583</v>
      </c>
      <c r="Z81" s="188">
        <f>IF(IF(sym!$Q70=H81,1,0)=1,ABS(W81*G81),-ABS(W81*G81))</f>
        <v>-710.34535434065583</v>
      </c>
      <c r="AA81" s="188">
        <f>IF(IF(sym!$P70=$H81,1,0)=1,ABS($W81*$G81),-ABS($W81*$G81))</f>
        <v>710.34535434065583</v>
      </c>
      <c r="AB81" s="188">
        <f t="shared" si="42"/>
        <v>710.34535434065583</v>
      </c>
      <c r="AC81" s="188">
        <f t="shared" si="35"/>
        <v>-710.34535434065583</v>
      </c>
      <c r="AD81" s="188">
        <f t="shared" si="43"/>
        <v>-710.34535434065583</v>
      </c>
      <c r="AE81" s="188">
        <f t="shared" si="44"/>
        <v>710.34535434065583</v>
      </c>
      <c r="AF81" s="188">
        <f t="shared" si="45"/>
        <v>710.34535434065583</v>
      </c>
      <c r="AG81" s="188">
        <f t="shared" si="46"/>
        <v>710.34535434065583</v>
      </c>
      <c r="AH81" s="188">
        <f t="shared" si="36"/>
        <v>710.34535434065583</v>
      </c>
      <c r="AI81" s="188">
        <f t="shared" si="37"/>
        <v>710.34535434065583</v>
      </c>
      <c r="AJ81" s="188">
        <f t="shared" si="38"/>
        <v>710.34535434065583</v>
      </c>
      <c r="AK81" s="188">
        <f t="shared" si="39"/>
        <v>710.34535434065583</v>
      </c>
      <c r="AL81" s="188">
        <f t="shared" si="47"/>
        <v>-710.34535434065583</v>
      </c>
    </row>
    <row r="82" spans="1:38" ht="15.75" thickBot="1" x14ac:dyDescent="0.3">
      <c r="A82" s="1" t="s">
        <v>410</v>
      </c>
      <c r="B82" s="149" t="s">
        <v>556</v>
      </c>
      <c r="C82" s="192" t="s">
        <v>294</v>
      </c>
      <c r="F82" s="201">
        <v>1</v>
      </c>
      <c r="G82" s="202">
        <v>3.2867707477400002E-4</v>
      </c>
      <c r="H82" s="202">
        <v>1</v>
      </c>
      <c r="I82" s="227">
        <v>1</v>
      </c>
      <c r="J82" s="227">
        <v>-1</v>
      </c>
      <c r="K82" s="227">
        <v>1</v>
      </c>
      <c r="L82" s="202">
        <v>-1</v>
      </c>
      <c r="M82" s="228">
        <v>-17</v>
      </c>
      <c r="N82" s="288"/>
      <c r="O82">
        <f t="shared" si="30"/>
        <v>1</v>
      </c>
      <c r="P82">
        <f t="shared" si="31"/>
        <v>-1</v>
      </c>
      <c r="Q82">
        <f t="shared" si="32"/>
        <v>-1</v>
      </c>
      <c r="R82">
        <f t="shared" si="40"/>
        <v>-1</v>
      </c>
      <c r="S82">
        <f t="shared" si="33"/>
        <v>-1</v>
      </c>
      <c r="T82">
        <f t="shared" si="41"/>
        <v>-1</v>
      </c>
      <c r="U82">
        <f>VLOOKUP($A82,'FuturesInfo (3)'!$A$2:$V$80,22)</f>
        <v>2</v>
      </c>
      <c r="V82">
        <v>1</v>
      </c>
      <c r="W82" s="137">
        <v>243480.00000000003</v>
      </c>
      <c r="X82" s="137">
        <v>243480.00000000003</v>
      </c>
      <c r="Y82" s="188">
        <f t="shared" si="34"/>
        <v>80.026294165973539</v>
      </c>
      <c r="Z82" s="188">
        <f>IF(IF(sym!$Q71=H82,1,0)=1,ABS(W82*G82),-ABS(W82*G82))</f>
        <v>80.026294165973539</v>
      </c>
      <c r="AA82" s="188">
        <f>IF(IF(sym!$P71=$H82,1,0)=1,ABS($W82*$G82),-ABS($W82*$G82))</f>
        <v>-80.026294165973539</v>
      </c>
      <c r="AB82" s="188">
        <f t="shared" si="42"/>
        <v>-80.026294165973539</v>
      </c>
      <c r="AC82" s="188">
        <f t="shared" si="35"/>
        <v>-80.026294165973539</v>
      </c>
      <c r="AD82" s="188">
        <f t="shared" si="43"/>
        <v>80.026294165973539</v>
      </c>
      <c r="AE82" s="188">
        <f t="shared" si="44"/>
        <v>-80.026294165973539</v>
      </c>
      <c r="AF82" s="188">
        <f t="shared" si="45"/>
        <v>-80.026294165973539</v>
      </c>
      <c r="AG82" s="188">
        <f t="shared" si="46"/>
        <v>80.026294165973539</v>
      </c>
      <c r="AH82" s="188">
        <f t="shared" si="36"/>
        <v>-80.026294165973539</v>
      </c>
      <c r="AI82" s="188">
        <f t="shared" si="37"/>
        <v>-80.026294165973539</v>
      </c>
      <c r="AJ82" s="188">
        <f t="shared" si="38"/>
        <v>-80.026294165973539</v>
      </c>
      <c r="AK82" s="188">
        <f t="shared" si="39"/>
        <v>-80.026294165973539</v>
      </c>
      <c r="AL82" s="188">
        <f t="shared" si="47"/>
        <v>-80.026294165973539</v>
      </c>
    </row>
    <row r="83" spans="1:38" ht="15.75" thickBot="1" x14ac:dyDescent="0.3">
      <c r="A83" s="1" t="s">
        <v>412</v>
      </c>
      <c r="B83" s="149" t="s">
        <v>763</v>
      </c>
      <c r="C83" s="192" t="s">
        <v>1122</v>
      </c>
      <c r="F83" s="201">
        <v>1</v>
      </c>
      <c r="G83" s="202">
        <v>-3.5673515981700003E-4</v>
      </c>
      <c r="H83" s="202">
        <v>-1</v>
      </c>
      <c r="I83" s="227">
        <v>1</v>
      </c>
      <c r="J83" s="227">
        <v>1</v>
      </c>
      <c r="K83" s="227">
        <v>1</v>
      </c>
      <c r="L83" s="202">
        <v>1</v>
      </c>
      <c r="M83" s="228">
        <v>4</v>
      </c>
      <c r="N83" s="288"/>
      <c r="O83">
        <f t="shared" si="30"/>
        <v>1</v>
      </c>
      <c r="P83">
        <f t="shared" si="31"/>
        <v>-1</v>
      </c>
      <c r="Q83">
        <f t="shared" si="32"/>
        <v>1</v>
      </c>
      <c r="R83">
        <f t="shared" si="40"/>
        <v>-1</v>
      </c>
      <c r="S83">
        <f t="shared" si="33"/>
        <v>-1</v>
      </c>
      <c r="T83">
        <f t="shared" si="41"/>
        <v>-1</v>
      </c>
      <c r="U83">
        <f>VLOOKUP($A83,'FuturesInfo (3)'!$A$2:$V$80,22)</f>
        <v>11</v>
      </c>
      <c r="V83">
        <v>1</v>
      </c>
      <c r="W83" s="137">
        <v>2189218.75</v>
      </c>
      <c r="X83" s="137">
        <v>2845984.375</v>
      </c>
      <c r="Y83" s="188">
        <f t="shared" si="34"/>
        <v>780.97130065562305</v>
      </c>
      <c r="Z83" s="188">
        <f>IF(IF(sym!$Q72=H83,1,0)=1,ABS(W83*G83),-ABS(W83*G83))</f>
        <v>780.97130065562305</v>
      </c>
      <c r="AA83" s="188">
        <f>IF(IF(sym!$P72=$H83,1,0)=1,ABS($W83*$G83),-ABS($W83*$G83))</f>
        <v>-780.97130065562305</v>
      </c>
      <c r="AB83" s="188">
        <f t="shared" si="42"/>
        <v>780.97130065562305</v>
      </c>
      <c r="AC83" s="188">
        <f t="shared" si="35"/>
        <v>-780.97130065562305</v>
      </c>
      <c r="AD83" s="188">
        <f t="shared" si="43"/>
        <v>-780.97130065562305</v>
      </c>
      <c r="AE83" s="188">
        <f t="shared" si="44"/>
        <v>780.97130065562305</v>
      </c>
      <c r="AF83" s="188">
        <f t="shared" si="45"/>
        <v>-780.97130065562305</v>
      </c>
      <c r="AG83" s="188">
        <f t="shared" si="46"/>
        <v>-780.97130065562305</v>
      </c>
      <c r="AH83" s="188">
        <f t="shared" si="36"/>
        <v>780.97130065562305</v>
      </c>
      <c r="AI83" s="188">
        <f t="shared" si="37"/>
        <v>-780.97130065562305</v>
      </c>
      <c r="AJ83" s="188">
        <f t="shared" si="38"/>
        <v>780.97130065562305</v>
      </c>
      <c r="AK83" s="188">
        <f t="shared" si="39"/>
        <v>780.97130065562305</v>
      </c>
      <c r="AL83" s="188">
        <f t="shared" si="47"/>
        <v>780.97130065562305</v>
      </c>
    </row>
    <row r="84" spans="1:38" ht="15.75" thickBot="1" x14ac:dyDescent="0.3">
      <c r="A84" s="1" t="s">
        <v>413</v>
      </c>
      <c r="B84" s="149" t="s">
        <v>761</v>
      </c>
      <c r="C84" s="192" t="s">
        <v>1122</v>
      </c>
      <c r="F84" s="201">
        <v>1</v>
      </c>
      <c r="G84" s="202">
        <v>-1.87903699354E-3</v>
      </c>
      <c r="H84" s="202">
        <v>-1</v>
      </c>
      <c r="I84" s="227">
        <v>-1</v>
      </c>
      <c r="J84" s="227">
        <v>-1</v>
      </c>
      <c r="K84" s="227">
        <v>-1</v>
      </c>
      <c r="L84" s="202">
        <v>1</v>
      </c>
      <c r="M84" s="228">
        <v>10</v>
      </c>
      <c r="N84" s="288"/>
      <c r="O84">
        <f t="shared" si="30"/>
        <v>1</v>
      </c>
      <c r="P84">
        <f t="shared" si="31"/>
        <v>1</v>
      </c>
      <c r="Q84">
        <f t="shared" si="32"/>
        <v>-1</v>
      </c>
      <c r="R84">
        <f t="shared" si="40"/>
        <v>1</v>
      </c>
      <c r="S84">
        <f t="shared" si="33"/>
        <v>1</v>
      </c>
      <c r="T84">
        <f t="shared" si="41"/>
        <v>1</v>
      </c>
      <c r="U84">
        <f>VLOOKUP($A84,'FuturesInfo (3)'!$A$2:$V$80,22)</f>
        <v>4</v>
      </c>
      <c r="V84">
        <v>1</v>
      </c>
      <c r="W84" s="137">
        <v>531187.5</v>
      </c>
      <c r="X84" s="137">
        <v>398390.625</v>
      </c>
      <c r="Y84" s="188">
        <f t="shared" si="34"/>
        <v>998.12096300602877</v>
      </c>
      <c r="Z84" s="188">
        <f>IF(IF(sym!$Q73=H84,1,0)=1,ABS(W84*G84),-ABS(W84*G84))</f>
        <v>998.12096300602877</v>
      </c>
      <c r="AA84" s="188">
        <f>IF(IF(sym!$P73=$H84,1,0)=1,ABS($W84*$G84),-ABS($W84*$G84))</f>
        <v>-998.12096300602877</v>
      </c>
      <c r="AB84" s="188">
        <f t="shared" si="42"/>
        <v>998.12096300602877</v>
      </c>
      <c r="AC84" s="188">
        <f t="shared" si="35"/>
        <v>998.12096300602877</v>
      </c>
      <c r="AD84" s="188">
        <f t="shared" si="43"/>
        <v>998.12096300602877</v>
      </c>
      <c r="AE84" s="188">
        <f t="shared" si="44"/>
        <v>-998.12096300602877</v>
      </c>
      <c r="AF84" s="188">
        <f t="shared" si="45"/>
        <v>-998.12096300602877</v>
      </c>
      <c r="AG84" s="188">
        <f t="shared" si="46"/>
        <v>-998.12096300602877</v>
      </c>
      <c r="AH84" s="188">
        <f t="shared" si="36"/>
        <v>-998.12096300602877</v>
      </c>
      <c r="AI84" s="188">
        <f t="shared" si="37"/>
        <v>998.12096300602877</v>
      </c>
      <c r="AJ84" s="188">
        <f t="shared" si="38"/>
        <v>-998.12096300602877</v>
      </c>
      <c r="AK84" s="188">
        <f t="shared" si="39"/>
        <v>-998.12096300602877</v>
      </c>
      <c r="AL84" s="188">
        <f t="shared" si="47"/>
        <v>-998.12096300602877</v>
      </c>
    </row>
    <row r="85" spans="1:38" ht="15.75" thickBot="1" x14ac:dyDescent="0.3">
      <c r="A85" s="1" t="s">
        <v>414</v>
      </c>
      <c r="B85" s="149" t="s">
        <v>759</v>
      </c>
      <c r="C85" s="192" t="s">
        <v>1122</v>
      </c>
      <c r="F85" s="201">
        <v>1</v>
      </c>
      <c r="G85" s="202">
        <v>-4.83697599427E-3</v>
      </c>
      <c r="H85" s="202">
        <v>-1</v>
      </c>
      <c r="I85" s="227">
        <v>-1</v>
      </c>
      <c r="J85" s="227">
        <v>-1</v>
      </c>
      <c r="K85" s="227">
        <v>1</v>
      </c>
      <c r="L85" s="202">
        <v>1</v>
      </c>
      <c r="M85" s="228">
        <v>7</v>
      </c>
      <c r="N85" s="288"/>
      <c r="O85">
        <f t="shared" si="30"/>
        <v>1</v>
      </c>
      <c r="P85">
        <f t="shared" si="31"/>
        <v>-1</v>
      </c>
      <c r="Q85">
        <f t="shared" si="32"/>
        <v>-1</v>
      </c>
      <c r="R85">
        <f t="shared" si="40"/>
        <v>1</v>
      </c>
      <c r="S85">
        <f t="shared" si="33"/>
        <v>-1</v>
      </c>
      <c r="T85">
        <f t="shared" si="41"/>
        <v>-1</v>
      </c>
      <c r="U85">
        <f>VLOOKUP($A85,'FuturesInfo (3)'!$A$2:$V$80,22)</f>
        <v>2</v>
      </c>
      <c r="V85">
        <v>1</v>
      </c>
      <c r="W85" s="137">
        <v>347187.5</v>
      </c>
      <c r="X85" s="137">
        <v>347187.5</v>
      </c>
      <c r="Y85" s="188">
        <f t="shared" si="34"/>
        <v>1679.3376030106156</v>
      </c>
      <c r="Z85" s="188">
        <f>IF(IF(sym!$Q74=H85,1,0)=1,ABS(W85*G85),-ABS(W85*G85))</f>
        <v>1679.3376030106156</v>
      </c>
      <c r="AA85" s="188">
        <f>IF(IF(sym!$P74=$H85,1,0)=1,ABS($W85*$G85),-ABS($W85*$G85))</f>
        <v>-1679.3376030106156</v>
      </c>
      <c r="AB85" s="188">
        <f t="shared" si="42"/>
        <v>1679.3376030106156</v>
      </c>
      <c r="AC85" s="188">
        <f t="shared" si="35"/>
        <v>1679.3376030106156</v>
      </c>
      <c r="AD85" s="188">
        <f t="shared" si="43"/>
        <v>1679.3376030106156</v>
      </c>
      <c r="AE85" s="188">
        <f t="shared" si="44"/>
        <v>1679.3376030106156</v>
      </c>
      <c r="AF85" s="188">
        <f t="shared" si="45"/>
        <v>-1679.3376030106156</v>
      </c>
      <c r="AG85" s="188">
        <f t="shared" si="46"/>
        <v>-1679.3376030106156</v>
      </c>
      <c r="AH85" s="188">
        <f t="shared" si="36"/>
        <v>1679.3376030106156</v>
      </c>
      <c r="AI85" s="188">
        <f t="shared" si="37"/>
        <v>1679.3376030106156</v>
      </c>
      <c r="AJ85" s="188">
        <f t="shared" si="38"/>
        <v>-1679.3376030106156</v>
      </c>
      <c r="AK85" s="188">
        <f t="shared" si="39"/>
        <v>1679.3376030106156</v>
      </c>
      <c r="AL85" s="188">
        <f t="shared" si="47"/>
        <v>1679.3376030106156</v>
      </c>
    </row>
    <row r="86" spans="1:38" ht="15.75" thickBot="1" x14ac:dyDescent="0.3">
      <c r="A86" s="1" t="s">
        <v>416</v>
      </c>
      <c r="B86" s="149" t="s">
        <v>494</v>
      </c>
      <c r="C86" s="192" t="s">
        <v>294</v>
      </c>
      <c r="F86" s="201">
        <v>-1</v>
      </c>
      <c r="G86" s="202">
        <v>-1.44665461121E-2</v>
      </c>
      <c r="H86" s="202">
        <v>-1</v>
      </c>
      <c r="I86" s="227">
        <v>-1</v>
      </c>
      <c r="J86" s="227">
        <v>1</v>
      </c>
      <c r="K86" s="227">
        <v>-1</v>
      </c>
      <c r="L86" s="202">
        <v>1</v>
      </c>
      <c r="M86" s="228">
        <v>-5</v>
      </c>
      <c r="N86" s="288"/>
      <c r="O86">
        <f t="shared" si="30"/>
        <v>-1</v>
      </c>
      <c r="P86">
        <f t="shared" si="31"/>
        <v>1</v>
      </c>
      <c r="Q86">
        <f t="shared" si="32"/>
        <v>1</v>
      </c>
      <c r="R86">
        <f t="shared" si="40"/>
        <v>1</v>
      </c>
      <c r="S86">
        <f t="shared" si="33"/>
        <v>1</v>
      </c>
      <c r="T86">
        <f t="shared" si="41"/>
        <v>1</v>
      </c>
      <c r="U86">
        <f>VLOOKUP($A86,'FuturesInfo (3)'!$A$2:$V$80,22)</f>
        <v>3</v>
      </c>
      <c r="V86">
        <v>1</v>
      </c>
      <c r="W86" s="137">
        <v>40875</v>
      </c>
      <c r="X86" s="137">
        <v>54500</v>
      </c>
      <c r="Y86" s="188">
        <f t="shared" si="34"/>
        <v>591.32007233208753</v>
      </c>
      <c r="Z86" s="188">
        <f>IF(IF(sym!$Q75=H86,1,0)=1,ABS(W86*G86),-ABS(W86*G86))</f>
        <v>591.32007233208753</v>
      </c>
      <c r="AA86" s="188">
        <f>IF(IF(sym!$P75=$H86,1,0)=1,ABS($W86*$G86),-ABS($W86*$G86))</f>
        <v>-591.32007233208753</v>
      </c>
      <c r="AB86" s="188">
        <f t="shared" si="42"/>
        <v>-591.32007233208753</v>
      </c>
      <c r="AC86" s="188">
        <f t="shared" si="35"/>
        <v>-591.32007233208753</v>
      </c>
      <c r="AD86" s="188">
        <f t="shared" si="43"/>
        <v>591.32007233208753</v>
      </c>
      <c r="AE86" s="188">
        <f t="shared" si="44"/>
        <v>-591.32007233208753</v>
      </c>
      <c r="AF86" s="188">
        <f t="shared" si="45"/>
        <v>-591.32007233208753</v>
      </c>
      <c r="AG86" s="188">
        <f t="shared" si="46"/>
        <v>591.32007233208753</v>
      </c>
      <c r="AH86" s="188">
        <f t="shared" si="36"/>
        <v>-591.32007233208753</v>
      </c>
      <c r="AI86" s="188">
        <f t="shared" si="37"/>
        <v>-591.32007233208753</v>
      </c>
      <c r="AJ86" s="188">
        <f t="shared" si="38"/>
        <v>-591.32007233208753</v>
      </c>
      <c r="AK86" s="188">
        <f t="shared" si="39"/>
        <v>-591.32007233208753</v>
      </c>
      <c r="AL86" s="188">
        <f t="shared" si="47"/>
        <v>-591.32007233208753</v>
      </c>
    </row>
    <row r="87" spans="1:38" s="2" customFormat="1" ht="15.75" thickBot="1" x14ac:dyDescent="0.3">
      <c r="A87" s="1" t="s">
        <v>418</v>
      </c>
      <c r="B87" s="149" t="s">
        <v>767</v>
      </c>
      <c r="C87" s="192" t="s">
        <v>297</v>
      </c>
      <c r="D87"/>
      <c r="F87" s="201">
        <v>-1</v>
      </c>
      <c r="G87" s="202">
        <v>-4.29184549356E-3</v>
      </c>
      <c r="H87" s="202">
        <v>-1</v>
      </c>
      <c r="I87" s="227">
        <v>-1</v>
      </c>
      <c r="J87" s="227">
        <v>-1</v>
      </c>
      <c r="K87" s="227">
        <v>-1</v>
      </c>
      <c r="L87" s="202">
        <v>1</v>
      </c>
      <c r="M87" s="228">
        <v>-1</v>
      </c>
      <c r="N87" s="288"/>
      <c r="O87">
        <f t="shared" si="30"/>
        <v>-1</v>
      </c>
      <c r="P87">
        <f t="shared" si="31"/>
        <v>1</v>
      </c>
      <c r="Q87">
        <f t="shared" si="32"/>
        <v>-1</v>
      </c>
      <c r="R87">
        <f t="shared" si="40"/>
        <v>1</v>
      </c>
      <c r="S87">
        <f t="shared" si="33"/>
        <v>1</v>
      </c>
      <c r="T87">
        <f t="shared" si="41"/>
        <v>1</v>
      </c>
      <c r="U87">
        <f>VLOOKUP($A87,'FuturesInfo (3)'!$A$2:$V$80,22)</f>
        <v>4</v>
      </c>
      <c r="V87">
        <v>1</v>
      </c>
      <c r="W87" s="137">
        <v>81200</v>
      </c>
      <c r="X87" s="137">
        <v>101500</v>
      </c>
      <c r="Y87" s="188">
        <f t="shared" si="34"/>
        <v>348.49785407707202</v>
      </c>
      <c r="Z87" s="188">
        <f>IF(IF(sym!$Q76=H87,1,0)=1,ABS(W87*G87),-ABS(W87*G87))</f>
        <v>-348.49785407707202</v>
      </c>
      <c r="AA87" s="188">
        <f>IF(IF(sym!$P76=$H87,1,0)=1,ABS($W87*$G87),-ABS($W87*$G87))</f>
        <v>348.49785407707202</v>
      </c>
      <c r="AB87" s="188">
        <f t="shared" si="42"/>
        <v>-348.49785407707202</v>
      </c>
      <c r="AC87" s="188">
        <f t="shared" si="35"/>
        <v>348.49785407707202</v>
      </c>
      <c r="AD87" s="188">
        <f t="shared" si="43"/>
        <v>348.49785407707202</v>
      </c>
      <c r="AE87" s="188">
        <f t="shared" si="44"/>
        <v>-348.49785407707202</v>
      </c>
      <c r="AF87" s="188">
        <f t="shared" si="45"/>
        <v>-348.49785407707202</v>
      </c>
      <c r="AG87" s="188">
        <f t="shared" si="46"/>
        <v>348.49785407707202</v>
      </c>
      <c r="AH87" s="188">
        <f t="shared" si="36"/>
        <v>-348.49785407707202</v>
      </c>
      <c r="AI87" s="188">
        <f t="shared" si="37"/>
        <v>348.49785407707202</v>
      </c>
      <c r="AJ87" s="188">
        <f t="shared" si="38"/>
        <v>-348.49785407707202</v>
      </c>
      <c r="AK87" s="188">
        <f t="shared" si="39"/>
        <v>-348.49785407707202</v>
      </c>
      <c r="AL87" s="188">
        <f t="shared" si="47"/>
        <v>-348.49785407707202</v>
      </c>
    </row>
    <row r="88" spans="1:38" s="2" customFormat="1" ht="15.75" thickBot="1" x14ac:dyDescent="0.3">
      <c r="A88" s="1" t="s">
        <v>1053</v>
      </c>
      <c r="B88" s="149" t="s">
        <v>738</v>
      </c>
      <c r="C88" s="192" t="s">
        <v>294</v>
      </c>
      <c r="D88"/>
      <c r="F88" s="201">
        <v>1</v>
      </c>
      <c r="G88" s="202">
        <v>4.8921906142400003E-3</v>
      </c>
      <c r="H88" s="202">
        <v>1</v>
      </c>
      <c r="I88" s="227">
        <v>1</v>
      </c>
      <c r="J88" s="227">
        <v>-1</v>
      </c>
      <c r="K88" s="227">
        <v>1</v>
      </c>
      <c r="L88" s="202">
        <v>-1</v>
      </c>
      <c r="M88" s="228">
        <v>-12</v>
      </c>
      <c r="N88" s="288"/>
      <c r="O88">
        <f t="shared" si="30"/>
        <v>1</v>
      </c>
      <c r="P88">
        <f t="shared" si="31"/>
        <v>-1</v>
      </c>
      <c r="Q88">
        <f t="shared" si="32"/>
        <v>-1</v>
      </c>
      <c r="R88">
        <f t="shared" si="40"/>
        <v>-1</v>
      </c>
      <c r="S88">
        <f t="shared" si="33"/>
        <v>-1</v>
      </c>
      <c r="T88">
        <f t="shared" si="41"/>
        <v>-1</v>
      </c>
      <c r="U88">
        <f>VLOOKUP($A88,'FuturesInfo (3)'!$A$2:$V$80,22)</f>
        <v>3</v>
      </c>
      <c r="V88">
        <v>1</v>
      </c>
      <c r="W88" s="137">
        <v>313418.32499999995</v>
      </c>
      <c r="X88" s="137">
        <v>208945.55</v>
      </c>
      <c r="Y88" s="188">
        <f t="shared" si="34"/>
        <v>1533.3021878958218</v>
      </c>
      <c r="Z88" s="188">
        <f>IF(IF(sym!$Q77=H88,1,0)=1,ABS(W88*G88),-ABS(W88*G88))</f>
        <v>1533.3021878958218</v>
      </c>
      <c r="AA88" s="188">
        <f>IF(IF(sym!$P77=$H88,1,0)=1,ABS($W88*$G88),-ABS($W88*$G88))</f>
        <v>-1533.3021878958218</v>
      </c>
      <c r="AB88" s="188">
        <f t="shared" si="42"/>
        <v>-1533.3021878958218</v>
      </c>
      <c r="AC88" s="188">
        <f t="shared" si="35"/>
        <v>-1533.3021878958218</v>
      </c>
      <c r="AD88" s="188">
        <f t="shared" si="43"/>
        <v>1533.3021878958218</v>
      </c>
      <c r="AE88" s="188">
        <f t="shared" si="44"/>
        <v>-1533.3021878958218</v>
      </c>
      <c r="AF88" s="188">
        <f t="shared" si="45"/>
        <v>-1533.3021878958218</v>
      </c>
      <c r="AG88" s="188">
        <f t="shared" si="46"/>
        <v>1533.3021878958218</v>
      </c>
      <c r="AH88" s="188">
        <f t="shared" si="36"/>
        <v>-1533.3021878958218</v>
      </c>
      <c r="AI88" s="188">
        <f t="shared" si="37"/>
        <v>-1533.3021878958218</v>
      </c>
      <c r="AJ88" s="188">
        <f t="shared" si="38"/>
        <v>-1533.3021878958218</v>
      </c>
      <c r="AK88" s="188">
        <f t="shared" si="39"/>
        <v>-1533.3021878958218</v>
      </c>
      <c r="AL88" s="188">
        <f t="shared" si="47"/>
        <v>-1533.3021878958218</v>
      </c>
    </row>
    <row r="89" spans="1:38" s="2" customFormat="1" ht="15.75" thickBot="1" x14ac:dyDescent="0.3">
      <c r="A89" s="1" t="s">
        <v>1054</v>
      </c>
      <c r="B89" s="149" t="s">
        <v>463</v>
      </c>
      <c r="C89" s="192" t="s">
        <v>1122</v>
      </c>
      <c r="D89"/>
      <c r="F89" s="201">
        <v>1</v>
      </c>
      <c r="G89" s="202">
        <v>1.01864113273E-4</v>
      </c>
      <c r="H89" s="202">
        <v>1</v>
      </c>
      <c r="I89" s="227">
        <v>1</v>
      </c>
      <c r="J89" s="227">
        <v>1</v>
      </c>
      <c r="K89" s="227">
        <v>1</v>
      </c>
      <c r="L89" s="202">
        <v>-1</v>
      </c>
      <c r="M89" s="228">
        <v>-6</v>
      </c>
      <c r="N89" s="288"/>
      <c r="O89">
        <f t="shared" si="30"/>
        <v>1</v>
      </c>
      <c r="P89">
        <f t="shared" si="31"/>
        <v>-1</v>
      </c>
      <c r="Q89">
        <f t="shared" si="32"/>
        <v>1</v>
      </c>
      <c r="R89">
        <f t="shared" si="40"/>
        <v>-1</v>
      </c>
      <c r="S89">
        <f t="shared" si="33"/>
        <v>-1</v>
      </c>
      <c r="T89">
        <f t="shared" si="41"/>
        <v>-1</v>
      </c>
      <c r="U89">
        <f>VLOOKUP($A89,'FuturesInfo (3)'!$A$2:$V$80,22)</f>
        <v>0</v>
      </c>
      <c r="V89">
        <v>1</v>
      </c>
      <c r="W89" s="137">
        <v>0</v>
      </c>
      <c r="X89" s="137">
        <v>0</v>
      </c>
      <c r="Y89" s="188">
        <f t="shared" si="34"/>
        <v>0</v>
      </c>
      <c r="Z89" s="188">
        <f>IF(IF(sym!$Q78=H89,1,0)=1,ABS(W89*G89),-ABS(W89*G89))</f>
        <v>0</v>
      </c>
      <c r="AA89" s="188">
        <f>IF(IF(sym!$P78=$H89,1,0)=1,ABS($W89*$G89),-ABS($W89*$G89))</f>
        <v>0</v>
      </c>
      <c r="AB89" s="188">
        <f t="shared" si="42"/>
        <v>0</v>
      </c>
      <c r="AC89" s="188">
        <f t="shared" si="35"/>
        <v>0</v>
      </c>
      <c r="AD89" s="188">
        <f t="shared" si="43"/>
        <v>0</v>
      </c>
      <c r="AE89" s="188">
        <f t="shared" si="44"/>
        <v>0</v>
      </c>
      <c r="AF89" s="188">
        <f t="shared" si="45"/>
        <v>0</v>
      </c>
      <c r="AG89" s="188">
        <f t="shared" si="46"/>
        <v>0</v>
      </c>
      <c r="AH89" s="188">
        <f t="shared" si="36"/>
        <v>0</v>
      </c>
      <c r="AI89" s="188">
        <f t="shared" si="37"/>
        <v>0</v>
      </c>
      <c r="AJ89" s="188">
        <f t="shared" si="38"/>
        <v>0</v>
      </c>
      <c r="AK89" s="188">
        <f t="shared" si="39"/>
        <v>0</v>
      </c>
      <c r="AL89" s="188">
        <f t="shared" si="47"/>
        <v>0</v>
      </c>
    </row>
    <row r="90" spans="1:38" s="4" customFormat="1" ht="15.75" thickBot="1" x14ac:dyDescent="0.3">
      <c r="A90" s="1" t="s">
        <v>422</v>
      </c>
      <c r="B90" s="149" t="s">
        <v>639</v>
      </c>
      <c r="C90" s="192" t="s">
        <v>294</v>
      </c>
      <c r="F90" s="201">
        <v>-1</v>
      </c>
      <c r="G90" s="202">
        <v>-1.9605707439300001E-3</v>
      </c>
      <c r="H90" s="202">
        <v>-1</v>
      </c>
      <c r="I90" s="227">
        <v>-1</v>
      </c>
      <c r="J90" s="227">
        <v>-1</v>
      </c>
      <c r="K90" s="227">
        <v>-1</v>
      </c>
      <c r="L90" s="202">
        <v>-1</v>
      </c>
      <c r="M90" s="228">
        <v>-8</v>
      </c>
      <c r="N90" s="288"/>
      <c r="O90">
        <f t="shared" si="30"/>
        <v>1</v>
      </c>
      <c r="P90">
        <f t="shared" si="31"/>
        <v>1</v>
      </c>
      <c r="Q90">
        <f t="shared" si="32"/>
        <v>1</v>
      </c>
      <c r="R90">
        <f t="shared" si="40"/>
        <v>1</v>
      </c>
      <c r="S90">
        <f t="shared" si="33"/>
        <v>1</v>
      </c>
      <c r="T90">
        <f t="shared" si="41"/>
        <v>-1</v>
      </c>
      <c r="U90">
        <f>VLOOKUP($A90,'FuturesInfo (3)'!$A$2:$V$80,22)</f>
        <v>4</v>
      </c>
      <c r="V90">
        <v>1</v>
      </c>
      <c r="W90" s="137">
        <v>274890</v>
      </c>
      <c r="X90" s="137">
        <v>183260</v>
      </c>
      <c r="Y90" s="188">
        <f t="shared" si="34"/>
        <v>538.94129179891775</v>
      </c>
      <c r="Z90" s="188">
        <f>IF(IF(sym!$Q79=H90,1,0)=1,ABS(W90*G90),-ABS(W90*G90))</f>
        <v>-538.94129179891775</v>
      </c>
      <c r="AA90" s="188">
        <f>IF(IF(sym!$P79=$H90,1,0)=1,ABS($W90*$G90),-ABS($W90*$G90))</f>
        <v>538.94129179891775</v>
      </c>
      <c r="AB90" s="188">
        <f t="shared" si="42"/>
        <v>-538.94129179891775</v>
      </c>
      <c r="AC90" s="188">
        <f t="shared" si="35"/>
        <v>538.94129179891775</v>
      </c>
      <c r="AD90" s="188">
        <f t="shared" si="43"/>
        <v>538.94129179891775</v>
      </c>
      <c r="AE90" s="188">
        <f t="shared" si="44"/>
        <v>-538.94129179891775</v>
      </c>
      <c r="AF90" s="188">
        <f t="shared" si="45"/>
        <v>538.94129179891775</v>
      </c>
      <c r="AG90" s="188">
        <f t="shared" si="46"/>
        <v>-538.94129179891775</v>
      </c>
      <c r="AH90" s="188">
        <f t="shared" si="36"/>
        <v>-538.94129179891775</v>
      </c>
      <c r="AI90" s="188">
        <f t="shared" si="37"/>
        <v>-538.94129179891775</v>
      </c>
      <c r="AJ90" s="188">
        <f t="shared" si="38"/>
        <v>-538.94129179891775</v>
      </c>
      <c r="AK90" s="188">
        <f t="shared" si="39"/>
        <v>-538.94129179891775</v>
      </c>
      <c r="AL90" s="188">
        <f t="shared" si="47"/>
        <v>538.94129179891775</v>
      </c>
    </row>
    <row r="91" spans="1:38" s="4" customFormat="1" ht="15.75" thickBot="1" x14ac:dyDescent="0.3">
      <c r="A91" s="1" t="s">
        <v>1025</v>
      </c>
      <c r="B91" s="149" t="s">
        <v>459</v>
      </c>
      <c r="C91" s="192" t="s">
        <v>1122</v>
      </c>
      <c r="F91" s="201">
        <v>1</v>
      </c>
      <c r="G91" s="202">
        <v>4.0572066132500001E-4</v>
      </c>
      <c r="H91" s="202">
        <v>1</v>
      </c>
      <c r="I91" s="227">
        <v>-1</v>
      </c>
      <c r="J91" s="227">
        <v>-1</v>
      </c>
      <c r="K91" s="227">
        <v>-1</v>
      </c>
      <c r="L91" s="202">
        <v>1</v>
      </c>
      <c r="M91" s="228">
        <v>26</v>
      </c>
      <c r="N91" s="288"/>
      <c r="O91">
        <f t="shared" si="30"/>
        <v>1</v>
      </c>
      <c r="P91">
        <f t="shared" si="31"/>
        <v>1</v>
      </c>
      <c r="Q91">
        <f t="shared" si="32"/>
        <v>-1</v>
      </c>
      <c r="R91">
        <f t="shared" si="40"/>
        <v>1</v>
      </c>
      <c r="S91">
        <f t="shared" si="33"/>
        <v>1</v>
      </c>
      <c r="T91">
        <f t="shared" si="41"/>
        <v>1</v>
      </c>
      <c r="U91">
        <f>VLOOKUP($A91,'FuturesInfo (3)'!$A$2:$V$80,22)</f>
        <v>16</v>
      </c>
      <c r="V91">
        <v>1</v>
      </c>
      <c r="W91" s="137">
        <v>3537522.7579999999</v>
      </c>
      <c r="X91" s="137">
        <v>2705164.4619999998</v>
      </c>
      <c r="Y91" s="188">
        <f t="shared" si="34"/>
        <v>1435.246072827998</v>
      </c>
      <c r="Z91" s="188">
        <f>IF(IF(sym!$Q80=H91,1,0)=1,ABS(W91*G91),-ABS(W91*G91))</f>
        <v>-1435.246072827998</v>
      </c>
      <c r="AA91" s="188">
        <f>IF(IF(sym!$P80=$H91,1,0)=1,ABS($W91*$G91),-ABS($W91*$G91))</f>
        <v>1435.246072827998</v>
      </c>
      <c r="AB91" s="188">
        <f t="shared" si="42"/>
        <v>-1435.246072827998</v>
      </c>
      <c r="AC91" s="188">
        <f t="shared" si="35"/>
        <v>-1435.246072827998</v>
      </c>
      <c r="AD91" s="188">
        <f t="shared" si="43"/>
        <v>-1435.246072827998</v>
      </c>
      <c r="AE91" s="188">
        <f t="shared" si="44"/>
        <v>1435.246072827998</v>
      </c>
      <c r="AF91" s="188">
        <f t="shared" si="45"/>
        <v>1435.246072827998</v>
      </c>
      <c r="AG91" s="188">
        <f t="shared" si="46"/>
        <v>1435.246072827998</v>
      </c>
      <c r="AH91" s="188">
        <f t="shared" si="36"/>
        <v>1435.246072827998</v>
      </c>
      <c r="AI91" s="188">
        <f t="shared" si="37"/>
        <v>-1435.246072827998</v>
      </c>
      <c r="AJ91" s="188">
        <f t="shared" si="38"/>
        <v>1435.246072827998</v>
      </c>
      <c r="AK91" s="188">
        <f t="shared" si="39"/>
        <v>1435.246072827998</v>
      </c>
      <c r="AL91" s="188">
        <f t="shared" si="47"/>
        <v>1435.246072827998</v>
      </c>
    </row>
    <row r="92" spans="1:38" s="4" customFormat="1" ht="15.75" thickBot="1" x14ac:dyDescent="0.3">
      <c r="A92" s="1" t="s">
        <v>1026</v>
      </c>
      <c r="B92" s="149" t="s">
        <v>447</v>
      </c>
      <c r="C92" s="192" t="s">
        <v>1122</v>
      </c>
      <c r="F92" s="201">
        <v>-1</v>
      </c>
      <c r="G92" s="203">
        <v>3.0576364470299999E-4</v>
      </c>
      <c r="H92" s="203">
        <v>1</v>
      </c>
      <c r="I92" s="231">
        <v>1</v>
      </c>
      <c r="J92" s="231">
        <v>1</v>
      </c>
      <c r="K92" s="231">
        <v>-1</v>
      </c>
      <c r="L92" s="203">
        <v>1</v>
      </c>
      <c r="M92" s="232">
        <v>9</v>
      </c>
      <c r="N92" s="289"/>
      <c r="O92">
        <f t="shared" si="30"/>
        <v>1</v>
      </c>
      <c r="P92">
        <f t="shared" si="31"/>
        <v>1</v>
      </c>
      <c r="Q92">
        <f t="shared" si="32"/>
        <v>1</v>
      </c>
      <c r="R92">
        <f t="shared" si="40"/>
        <v>1</v>
      </c>
      <c r="S92">
        <f t="shared" si="33"/>
        <v>1</v>
      </c>
      <c r="T92">
        <f t="shared" si="41"/>
        <v>-1</v>
      </c>
      <c r="U92">
        <f>VLOOKUP($A92,'FuturesInfo (3)'!$A$2:$V$80,22)</f>
        <v>5</v>
      </c>
      <c r="V92">
        <v>1</v>
      </c>
      <c r="W92" s="137">
        <v>2958090.3</v>
      </c>
      <c r="X92" s="137">
        <v>3549708.3599999994</v>
      </c>
      <c r="Y92" s="188">
        <f t="shared" si="34"/>
        <v>904.47647148859062</v>
      </c>
      <c r="Z92" s="188">
        <f>IF(IF(sym!$Q81=H92,1,0)=1,ABS(W92*G92),-ABS(W92*G92))</f>
        <v>-904.47647148859062</v>
      </c>
      <c r="AA92" s="188">
        <f>IF(IF(sym!$P81=$H92,1,0)=1,ABS($W92*$G92),-ABS($W92*$G92))</f>
        <v>904.47647148859062</v>
      </c>
      <c r="AB92" s="188">
        <f t="shared" si="42"/>
        <v>904.47647148859062</v>
      </c>
      <c r="AC92" s="188">
        <f t="shared" si="35"/>
        <v>904.47647148859062</v>
      </c>
      <c r="AD92" s="188">
        <f t="shared" si="43"/>
        <v>904.47647148859062</v>
      </c>
      <c r="AE92" s="188">
        <f t="shared" si="44"/>
        <v>904.47647148859062</v>
      </c>
      <c r="AF92" s="188">
        <f t="shared" si="45"/>
        <v>904.47647148859062</v>
      </c>
      <c r="AG92" s="188">
        <f t="shared" si="46"/>
        <v>904.47647148859062</v>
      </c>
      <c r="AH92" s="188">
        <f t="shared" si="36"/>
        <v>904.47647148859062</v>
      </c>
      <c r="AI92" s="188">
        <f t="shared" si="37"/>
        <v>904.47647148859062</v>
      </c>
      <c r="AJ92" s="188">
        <f t="shared" si="38"/>
        <v>904.47647148859062</v>
      </c>
      <c r="AK92" s="188">
        <f t="shared" si="39"/>
        <v>904.47647148859062</v>
      </c>
      <c r="AL92" s="188">
        <f t="shared" si="47"/>
        <v>-904.47647148859062</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AM13" activePane="bottomRight" state="frozen"/>
      <selection pane="topRight" activeCell="BZ1" sqref="BZ1"/>
      <selection pane="bottomLeft" activeCell="A2" sqref="A2"/>
      <selection pane="bottomRight" activeCell="S23" sqref="S23"/>
    </sheetView>
  </sheetViews>
  <sheetFormatPr defaultRowHeight="15" outlineLevelRow="1" x14ac:dyDescent="0.25"/>
  <cols>
    <col min="1" max="1" width="8.5703125" bestFit="1" customWidth="1"/>
    <col min="2" max="2" width="8.5703125" style="163" bestFit="1" customWidth="1"/>
    <col min="3" max="3" width="8.42578125" style="163" customWidth="1"/>
    <col min="4" max="4" width="5.7109375" bestFit="1" customWidth="1"/>
    <col min="5"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D2" s="193">
        <f>C2/$C$10</f>
        <v>0.125</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9"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2681.0081676301506</v>
      </c>
      <c r="AX2" s="137">
        <f t="shared" ref="AX2:AX9" si="5">SUMIF($C$14:$C$92,AO2,BV$14:BV$92)</f>
        <v>15682.411046645419</v>
      </c>
      <c r="AY2" s="143">
        <f>AX2/$C2</f>
        <v>1742.4901162939354</v>
      </c>
      <c r="AZ2" s="137">
        <f t="shared" ref="AZ2:AZ9" si="6">SUMIF($C$14:$C$92,AO2,AY$14:AY$92)</f>
        <v>4</v>
      </c>
      <c r="BA2" s="193">
        <f t="shared" ref="BA2:BA10" si="7">AZ2/$C2</f>
        <v>0.44444444444444442</v>
      </c>
      <c r="BB2" s="137">
        <f t="shared" ref="BB2:BB9" si="8">SUMIF($C$14:$C$92,AO2,BN$14:BN$92)</f>
        <v>723.04529202292315</v>
      </c>
      <c r="BC2" t="str">
        <f>IF(AND(BA2&lt;0.5,BB2&lt;0),"inverted","normal")</f>
        <v>normal</v>
      </c>
      <c r="BE2" s="6"/>
      <c r="BF2" s="286"/>
      <c r="BG2" s="6"/>
      <c r="BH2" s="286"/>
      <c r="BI2" s="6"/>
      <c r="BJ2" t="s">
        <v>1121</v>
      </c>
      <c r="BK2" s="282">
        <f>SUMIF($C$14:$C$92,$AA2,BK$14:BK$92)</f>
        <v>723.04529202292315</v>
      </c>
      <c r="BL2" s="282">
        <f t="shared" ref="BL2:BV2" si="9">SUMIF($C$14:$C$92,$AA2,BL$14:BL$92)</f>
        <v>723.04529202292315</v>
      </c>
      <c r="BM2" s="282">
        <f t="shared" si="9"/>
        <v>-10693.524539840382</v>
      </c>
      <c r="BN2" s="282">
        <f t="shared" si="9"/>
        <v>723.04529202292315</v>
      </c>
      <c r="BO2" s="282">
        <f t="shared" si="9"/>
        <v>12925.889622209248</v>
      </c>
      <c r="BP2" s="282">
        <f t="shared" si="9"/>
        <v>10168.106626565928</v>
      </c>
      <c r="BQ2" s="282">
        <f t="shared" si="9"/>
        <v>2681.0081676301506</v>
      </c>
      <c r="BR2" s="282">
        <f t="shared" si="9"/>
        <v>3810.5037738220353</v>
      </c>
      <c r="BS2" s="282">
        <f t="shared" si="9"/>
        <v>10693.524539840382</v>
      </c>
      <c r="BT2" s="282">
        <f t="shared" si="9"/>
        <v>6292.6229914965697</v>
      </c>
      <c r="BU2" s="282">
        <f t="shared" si="9"/>
        <v>12925.889622209248</v>
      </c>
      <c r="BV2" s="282">
        <f t="shared" si="9"/>
        <v>15682.411046645419</v>
      </c>
      <c r="BX2" t="s">
        <v>1121</v>
      </c>
      <c r="BY2" s="244" t="str">
        <f>BC2</f>
        <v>normal</v>
      </c>
      <c r="BZ2" s="244"/>
      <c r="CA2" s="244"/>
      <c r="CD2" s="137">
        <f>SUMIF($C$14:$C$92,BX2,CG$14:CG$92)</f>
        <v>0</v>
      </c>
      <c r="CE2" s="193">
        <f>CD2/$C2</f>
        <v>0</v>
      </c>
      <c r="CF2" s="137">
        <f>SUMIF($C$14:$C$92,BX2,CZ$14:CZ$92)</f>
        <v>0</v>
      </c>
      <c r="CG2" s="137">
        <f t="shared" ref="CG2:CG9" si="10">SUMIF($C$14:$C$92,BX2,DE$14:DE$92)</f>
        <v>0</v>
      </c>
      <c r="CH2" s="143">
        <f>CG2/$C2</f>
        <v>0</v>
      </c>
      <c r="CI2" s="137">
        <f t="shared" ref="CI2:CI9" si="11">SUMIF($C$14:$C$92,BX2,CH$14:CH$92)</f>
        <v>0</v>
      </c>
      <c r="CJ2" s="193">
        <f t="shared" ref="CJ2:CJ10" si="12">CI2/$C2</f>
        <v>0</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f>7-1</f>
        <v>6</v>
      </c>
      <c r="D3" s="193">
        <f t="shared" ref="D3:D10" si="15">C3/$C$10</f>
        <v>8.3333333333333329E-2</v>
      </c>
      <c r="F3" s="1" t="s">
        <v>288</v>
      </c>
      <c r="G3" s="244" t="e">
        <f>#REF!</f>
        <v>#REF!</v>
      </c>
      <c r="H3" s="244"/>
      <c r="I3" s="244"/>
      <c r="L3" s="137">
        <f>SUMIF($C$14:$C$92,F3,O$14:O$92)</f>
        <v>2</v>
      </c>
      <c r="M3" s="193">
        <f t="shared" ref="M3:M10" si="16">L3/$C3</f>
        <v>0.33333333333333331</v>
      </c>
      <c r="N3" s="137">
        <f>SUMIF($C$14:$C$92,F3,AH$14:AH$92)</f>
        <v>-7997.525346477657</v>
      </c>
      <c r="O3" s="137">
        <f t="shared" si="0"/>
        <v>16552.100072736099</v>
      </c>
      <c r="P3" s="143">
        <f t="shared" ref="P3:P10" si="17">O3/$C3</f>
        <v>2758.6833454560165</v>
      </c>
      <c r="Q3" s="137">
        <f t="shared" si="1"/>
        <v>5</v>
      </c>
      <c r="R3" s="193">
        <f t="shared" si="2"/>
        <v>0.83333333333333337</v>
      </c>
      <c r="S3" s="137">
        <f t="shared" si="3"/>
        <v>3421.5545291177577</v>
      </c>
      <c r="T3" t="str">
        <f>IF(AND(R3&lt;0.5,S3&lt;0),"inverted","normal")</f>
        <v>normal</v>
      </c>
      <c r="V3" s="6"/>
      <c r="W3" s="286"/>
      <c r="X3" s="6"/>
      <c r="Y3" s="286"/>
      <c r="Z3" s="6"/>
      <c r="AA3" s="1" t="s">
        <v>288</v>
      </c>
      <c r="AB3" s="282">
        <f t="shared" ref="AB3:AM9" si="18">SUMIF($C$14:$C$92,$AA3,AB$14:AB$92)</f>
        <v>7859.4938390366797</v>
      </c>
      <c r="AC3" s="282">
        <f t="shared" si="18"/>
        <v>11438.249840787459</v>
      </c>
      <c r="AD3" s="282">
        <f t="shared" ref="AD3:AD9" si="19">-SUMIF($C$14:$C$92,$AA3,AD$14:AD$92)</f>
        <v>11438.249840787459</v>
      </c>
      <c r="AE3" s="282">
        <f t="shared" si="18"/>
        <v>3421.5545291177577</v>
      </c>
      <c r="AF3" s="282">
        <f t="shared" si="18"/>
        <v>-2648.43851677983</v>
      </c>
      <c r="AG3" s="282">
        <f t="shared" si="18"/>
        <v>-157.20147263302306</v>
      </c>
      <c r="AH3" s="282">
        <f t="shared" si="18"/>
        <v>-7997.525346477657</v>
      </c>
      <c r="AI3" s="282">
        <f t="shared" si="18"/>
        <v>7859.4938390366797</v>
      </c>
      <c r="AJ3" s="282">
        <f t="shared" si="18"/>
        <v>3421.5545291177577</v>
      </c>
      <c r="AK3" s="282">
        <f t="shared" si="18"/>
        <v>-16552.100072736099</v>
      </c>
      <c r="AL3" s="282">
        <f t="shared" si="18"/>
        <v>3421.5545291177577</v>
      </c>
      <c r="AM3" s="282">
        <f t="shared" si="18"/>
        <v>16552.100072736099</v>
      </c>
      <c r="AO3" s="1" t="s">
        <v>288</v>
      </c>
      <c r="AP3" s="244" t="str">
        <f t="shared" ref="AP3:AP9" si="20">T3</f>
        <v>normal</v>
      </c>
      <c r="AQ3" s="244"/>
      <c r="AR3" s="244"/>
      <c r="AU3" s="137">
        <f>SUMIF($C$14:$C$92,AO3,AX$14:AX$92)</f>
        <v>2</v>
      </c>
      <c r="AV3" s="193">
        <f t="shared" ref="AV3:AV10" si="21">AU3/$C3</f>
        <v>0.33333333333333331</v>
      </c>
      <c r="AW3" s="137">
        <f>SUMIF($C$14:$C$92,AO3,BQ$14:BQ$92)</f>
        <v>-1582.5119073136625</v>
      </c>
      <c r="AX3" s="137">
        <f t="shared" si="5"/>
        <v>3914.3487893124425</v>
      </c>
      <c r="AY3" s="143">
        <f t="shared" ref="AY3:AY10" si="22">AX3/$C3</f>
        <v>652.39146488540712</v>
      </c>
      <c r="AZ3" s="137">
        <f t="shared" si="6"/>
        <v>6</v>
      </c>
      <c r="BA3" s="193">
        <f t="shared" si="7"/>
        <v>1</v>
      </c>
      <c r="BB3" s="137">
        <f t="shared" si="8"/>
        <v>2503.9529623714675</v>
      </c>
      <c r="BC3" t="str">
        <f>IF(AND(BA3&lt;0.5,BB3&lt;0),"inverted","normal")</f>
        <v>normal</v>
      </c>
      <c r="BE3" s="6"/>
      <c r="BF3" s="286"/>
      <c r="BG3" s="6"/>
      <c r="BH3" s="286"/>
      <c r="BI3" s="6"/>
      <c r="BJ3" s="1" t="s">
        <v>288</v>
      </c>
      <c r="BK3" s="282">
        <f t="shared" ref="BK3:BV9" si="23">SUMIF($C$14:$C$92,$AA3,BK$14:BK$92)</f>
        <v>-22.673902932714668</v>
      </c>
      <c r="BL3" s="282">
        <f t="shared" si="23"/>
        <v>172.11608037268786</v>
      </c>
      <c r="BM3" s="282">
        <f t="shared" si="23"/>
        <v>2309.162979066065</v>
      </c>
      <c r="BN3" s="282">
        <f t="shared" si="23"/>
        <v>2503.9529623714675</v>
      </c>
      <c r="BO3" s="282">
        <f t="shared" si="23"/>
        <v>-2503.9529623714675</v>
      </c>
      <c r="BP3" s="282">
        <f t="shared" si="23"/>
        <v>1387.72192400826</v>
      </c>
      <c r="BQ3" s="282">
        <f t="shared" si="23"/>
        <v>-1582.5119073136625</v>
      </c>
      <c r="BR3" s="282">
        <f t="shared" si="23"/>
        <v>-22.673902932714668</v>
      </c>
      <c r="BS3" s="282">
        <f t="shared" si="23"/>
        <v>-2309.162979066065</v>
      </c>
      <c r="BT3" s="282">
        <f t="shared" si="23"/>
        <v>-2309.162979066065</v>
      </c>
      <c r="BU3" s="282">
        <f t="shared" si="23"/>
        <v>-2309.162979066065</v>
      </c>
      <c r="BV3" s="282">
        <f t="shared" si="23"/>
        <v>3914.3487893124425</v>
      </c>
      <c r="BX3" s="1" t="s">
        <v>288</v>
      </c>
      <c r="BY3" s="244" t="str">
        <f t="shared" ref="BY3:BY9" si="24">BC3</f>
        <v>normal</v>
      </c>
      <c r="BZ3" s="244"/>
      <c r="CA3" s="244"/>
      <c r="CD3" s="137">
        <f>SUMIF($C$14:$C$92,BX3,CG$14:CG$92)</f>
        <v>0</v>
      </c>
      <c r="CE3" s="193">
        <f t="shared" ref="CE3:CE10" si="25">CD3/$C3</f>
        <v>0</v>
      </c>
      <c r="CF3" s="137">
        <f>SUMIF($C$14:$C$92,BX3,CZ$14:CZ$92)</f>
        <v>0</v>
      </c>
      <c r="CG3" s="137">
        <f t="shared" si="10"/>
        <v>0</v>
      </c>
      <c r="CH3" s="143">
        <f t="shared" ref="CH3:CH10" si="26">CG3/$C3</f>
        <v>0</v>
      </c>
      <c r="CI3" s="137">
        <f t="shared" si="11"/>
        <v>0</v>
      </c>
      <c r="CJ3" s="193">
        <f t="shared" si="12"/>
        <v>0</v>
      </c>
      <c r="CK3" s="137">
        <f t="shared" si="13"/>
        <v>0</v>
      </c>
      <c r="CL3" t="str">
        <f>IF(AND(CJ3&lt;0.5,CK3&lt;0),"inverted","normal")</f>
        <v>normal</v>
      </c>
      <c r="CN3" s="6"/>
      <c r="CO3" s="286"/>
      <c r="CP3" s="6"/>
      <c r="CQ3" s="286"/>
      <c r="CR3" s="6"/>
      <c r="CS3" s="1" t="s">
        <v>288</v>
      </c>
      <c r="CT3" s="282">
        <f t="shared" ref="CT3:DE9" si="27">SUMIF($C$14:$C$92,$AA3,CT$14:CT$92)</f>
        <v>0</v>
      </c>
      <c r="CU3" s="282">
        <f t="shared" si="27"/>
        <v>0</v>
      </c>
      <c r="CV3" s="282">
        <f t="shared" si="27"/>
        <v>0</v>
      </c>
      <c r="CW3" s="282">
        <f t="shared" si="27"/>
        <v>0</v>
      </c>
      <c r="CX3" s="282">
        <f t="shared" si="27"/>
        <v>0</v>
      </c>
      <c r="CY3" s="282">
        <f t="shared" si="27"/>
        <v>0</v>
      </c>
      <c r="CZ3" s="282">
        <f t="shared" si="27"/>
        <v>0</v>
      </c>
      <c r="DA3" s="282">
        <f t="shared" si="27"/>
        <v>0</v>
      </c>
      <c r="DB3" s="282">
        <f t="shared" si="27"/>
        <v>0</v>
      </c>
      <c r="DC3" s="282">
        <f t="shared" si="27"/>
        <v>0</v>
      </c>
      <c r="DD3" s="282">
        <f t="shared" si="27"/>
        <v>0</v>
      </c>
      <c r="DE3" s="282">
        <f t="shared" si="27"/>
        <v>0</v>
      </c>
    </row>
    <row r="4" spans="1:109" outlineLevel="1" x14ac:dyDescent="0.25">
      <c r="A4" s="1" t="s">
        <v>297</v>
      </c>
      <c r="C4">
        <v>10</v>
      </c>
      <c r="D4" s="193">
        <f t="shared" si="15"/>
        <v>0.1388888888888889</v>
      </c>
      <c r="F4" s="1" t="s">
        <v>297</v>
      </c>
      <c r="G4" s="244" t="e">
        <f>#REF!</f>
        <v>#REF!</v>
      </c>
      <c r="H4" s="244"/>
      <c r="I4" s="244"/>
      <c r="L4" s="137">
        <f t="shared" ref="L4:L9" si="28">SUMIF($C$14:$C$92,F4,O$14:O$92)</f>
        <v>5</v>
      </c>
      <c r="M4" s="193">
        <f t="shared" si="16"/>
        <v>0.5</v>
      </c>
      <c r="N4" s="137">
        <f t="shared" ref="N4:N9" si="29">SUMIF($C$14:$C$92,F4,AH$14:AH$92)</f>
        <v>-120.85256788582558</v>
      </c>
      <c r="O4" s="137">
        <f t="shared" si="0"/>
        <v>15053.972755331835</v>
      </c>
      <c r="P4" s="143">
        <f t="shared" si="17"/>
        <v>1505.3972755331836</v>
      </c>
      <c r="Q4" s="137">
        <f t="shared" si="1"/>
        <v>4</v>
      </c>
      <c r="R4" s="193">
        <f t="shared" si="2"/>
        <v>0.4</v>
      </c>
      <c r="S4" s="137">
        <f t="shared" si="3"/>
        <v>-2205.552165626289</v>
      </c>
      <c r="T4" t="str">
        <f t="shared" ref="T4:T9" si="30">IF(AND(R4&lt;0.5,S4&lt;0),"inverted","normal")</f>
        <v>inverted</v>
      </c>
      <c r="V4" s="6"/>
      <c r="W4" s="286"/>
      <c r="X4" s="6"/>
      <c r="Y4" s="286"/>
      <c r="Z4" s="6"/>
      <c r="AA4" s="1" t="s">
        <v>297</v>
      </c>
      <c r="AB4" s="282">
        <f t="shared" si="18"/>
        <v>-11231.817960459242</v>
      </c>
      <c r="AC4" s="282">
        <f t="shared" si="18"/>
        <v>-817.84827603996962</v>
      </c>
      <c r="AD4" s="282">
        <f t="shared" si="19"/>
        <v>14356.977047177692</v>
      </c>
      <c r="AE4" s="282">
        <f t="shared" si="18"/>
        <v>-2205.552165626289</v>
      </c>
      <c r="AF4" s="282">
        <f t="shared" si="18"/>
        <v>7835.7276913458445</v>
      </c>
      <c r="AG4" s="282">
        <f t="shared" si="18"/>
        <v>-5012.6928983597027</v>
      </c>
      <c r="AH4" s="282">
        <f t="shared" si="18"/>
        <v>-120.85256788582558</v>
      </c>
      <c r="AI4" s="282">
        <f t="shared" si="18"/>
        <v>-12769.517208842675</v>
      </c>
      <c r="AJ4" s="282">
        <f t="shared" si="18"/>
        <v>14157.221098428996</v>
      </c>
      <c r="AK4" s="282">
        <f t="shared" si="18"/>
        <v>-15053.972755331835</v>
      </c>
      <c r="AL4" s="282">
        <f t="shared" si="18"/>
        <v>7138.7319831917011</v>
      </c>
      <c r="AM4" s="282">
        <f t="shared" si="18"/>
        <v>15053.972755331835</v>
      </c>
      <c r="AO4" s="1" t="s">
        <v>297</v>
      </c>
      <c r="AP4" s="244" t="str">
        <f t="shared" si="20"/>
        <v>inverted</v>
      </c>
      <c r="AQ4" s="244"/>
      <c r="AR4" s="244"/>
      <c r="AU4" s="137">
        <f t="shared" ref="AU4:AU9" si="31">SUMIF($C$14:$C$92,AO4,AX$14:AX$92)</f>
        <v>3</v>
      </c>
      <c r="AV4" s="193">
        <f t="shared" si="21"/>
        <v>0.3</v>
      </c>
      <c r="AW4" s="137">
        <f t="shared" ref="AW4:AW9" si="32">SUMIF($C$14:$C$92,AO4,BQ$14:BQ$92)</f>
        <v>-4240.6080324559653</v>
      </c>
      <c r="AX4" s="137">
        <f t="shared" si="5"/>
        <v>9903.8354736693491</v>
      </c>
      <c r="AY4" s="143">
        <f t="shared" si="22"/>
        <v>990.38354736693486</v>
      </c>
      <c r="AZ4" s="137">
        <f t="shared" si="6"/>
        <v>4</v>
      </c>
      <c r="BA4" s="193">
        <f t="shared" si="7"/>
        <v>0.4</v>
      </c>
      <c r="BB4" s="137">
        <f t="shared" si="8"/>
        <v>1092.3686565919497</v>
      </c>
      <c r="BC4" t="str">
        <f t="shared" ref="BC4:BC9" si="33">IF(AND(BA4&lt;0.5,BB4&lt;0),"inverted","normal")</f>
        <v>normal</v>
      </c>
      <c r="BE4" s="6"/>
      <c r="BF4" s="286"/>
      <c r="BG4" s="6"/>
      <c r="BH4" s="286"/>
      <c r="BI4" s="6"/>
      <c r="BJ4" s="1" t="s">
        <v>297</v>
      </c>
      <c r="BK4" s="282">
        <f t="shared" si="23"/>
        <v>-6403.4253711678921</v>
      </c>
      <c r="BL4" s="282">
        <f t="shared" si="23"/>
        <v>-7593.0455924075995</v>
      </c>
      <c r="BM4" s="282">
        <f t="shared" si="23"/>
        <v>4169.1194197096165</v>
      </c>
      <c r="BN4" s="282">
        <f t="shared" si="23"/>
        <v>1092.3686565919497</v>
      </c>
      <c r="BO4" s="282">
        <f t="shared" si="23"/>
        <v>-5932.2096965216542</v>
      </c>
      <c r="BP4" s="282">
        <f t="shared" si="23"/>
        <v>-2030.9730730322067</v>
      </c>
      <c r="BQ4" s="282">
        <f t="shared" si="23"/>
        <v>-4240.6080324559653</v>
      </c>
      <c r="BR4" s="282">
        <f t="shared" si="23"/>
        <v>2533.9019554774654</v>
      </c>
      <c r="BS4" s="282">
        <f t="shared" si="23"/>
        <v>-4225.5036195431539</v>
      </c>
      <c r="BT4" s="282">
        <f t="shared" si="23"/>
        <v>-7050.1526495143726</v>
      </c>
      <c r="BU4" s="282">
        <f t="shared" si="23"/>
        <v>-7022.802243864593</v>
      </c>
      <c r="BV4" s="282">
        <f t="shared" si="23"/>
        <v>9903.8354736693491</v>
      </c>
      <c r="BX4" s="1" t="s">
        <v>297</v>
      </c>
      <c r="BY4" s="244" t="str">
        <f t="shared" si="24"/>
        <v>normal</v>
      </c>
      <c r="BZ4" s="244"/>
      <c r="CA4" s="244"/>
      <c r="CD4" s="137">
        <f t="shared" ref="CD4:CD9" si="34">SUMIF($C$14:$C$92,BX4,CG$14:CG$92)</f>
        <v>0</v>
      </c>
      <c r="CE4" s="193">
        <f t="shared" si="25"/>
        <v>0</v>
      </c>
      <c r="CF4" s="137">
        <f t="shared" ref="CF4:CF9" si="35">SUMIF($C$14:$C$92,BX4,CZ$14:CZ$92)</f>
        <v>0</v>
      </c>
      <c r="CG4" s="137">
        <f t="shared" si="10"/>
        <v>0</v>
      </c>
      <c r="CH4" s="143">
        <f t="shared" si="26"/>
        <v>0</v>
      </c>
      <c r="CI4" s="137">
        <f t="shared" si="11"/>
        <v>0</v>
      </c>
      <c r="CJ4" s="193">
        <f t="shared" si="12"/>
        <v>0</v>
      </c>
      <c r="CK4" s="137">
        <f t="shared" si="13"/>
        <v>0</v>
      </c>
      <c r="CL4" t="str">
        <f t="shared" ref="CL4:CL9" si="36">IF(AND(CJ4&lt;0.5,CK4&lt;0),"inverted","normal")</f>
        <v>normal</v>
      </c>
      <c r="CN4" s="6"/>
      <c r="CO4" s="286"/>
      <c r="CP4" s="6"/>
      <c r="CQ4" s="286"/>
      <c r="CR4" s="6"/>
      <c r="CS4" s="1" t="s">
        <v>297</v>
      </c>
      <c r="CT4" s="282">
        <f t="shared" si="27"/>
        <v>0</v>
      </c>
      <c r="CU4" s="282">
        <f t="shared" si="27"/>
        <v>0</v>
      </c>
      <c r="CV4" s="282">
        <f t="shared" si="27"/>
        <v>0</v>
      </c>
      <c r="CW4" s="282">
        <f t="shared" si="27"/>
        <v>0</v>
      </c>
      <c r="CX4" s="282">
        <f t="shared" si="27"/>
        <v>0</v>
      </c>
      <c r="CY4" s="282">
        <f t="shared" si="27"/>
        <v>0</v>
      </c>
      <c r="CZ4" s="282">
        <f t="shared" si="27"/>
        <v>0</v>
      </c>
      <c r="DA4" s="282">
        <f t="shared" si="27"/>
        <v>0</v>
      </c>
      <c r="DB4" s="282">
        <f t="shared" si="27"/>
        <v>0</v>
      </c>
      <c r="DC4" s="282">
        <f t="shared" si="27"/>
        <v>0</v>
      </c>
      <c r="DD4" s="282">
        <f t="shared" si="27"/>
        <v>0</v>
      </c>
      <c r="DE4" s="282">
        <f t="shared" si="27"/>
        <v>0</v>
      </c>
    </row>
    <row r="5" spans="1:109" outlineLevel="1" x14ac:dyDescent="0.25">
      <c r="A5" s="1" t="s">
        <v>294</v>
      </c>
      <c r="C5">
        <v>21</v>
      </c>
      <c r="D5" s="193">
        <f t="shared" si="15"/>
        <v>0.29166666666666669</v>
      </c>
      <c r="F5" s="1" t="s">
        <v>294</v>
      </c>
      <c r="G5" s="244" t="e">
        <f>#REF!</f>
        <v>#REF!</v>
      </c>
      <c r="H5" s="244"/>
      <c r="I5" s="244"/>
      <c r="L5" s="137">
        <f t="shared" si="28"/>
        <v>9</v>
      </c>
      <c r="M5" s="193">
        <f t="shared" si="16"/>
        <v>0.42857142857142855</v>
      </c>
      <c r="N5" s="137">
        <f t="shared" si="29"/>
        <v>-11870.990477480944</v>
      </c>
      <c r="O5" s="137">
        <f t="shared" si="0"/>
        <v>26241.507243962842</v>
      </c>
      <c r="P5" s="143">
        <f t="shared" si="17"/>
        <v>1249.5955830458497</v>
      </c>
      <c r="Q5" s="137">
        <f t="shared" si="1"/>
        <v>7</v>
      </c>
      <c r="R5" s="193">
        <f t="shared" si="2"/>
        <v>0.33333333333333331</v>
      </c>
      <c r="S5" s="137">
        <f t="shared" si="3"/>
        <v>-14216.735537069633</v>
      </c>
      <c r="T5" t="str">
        <f t="shared" si="30"/>
        <v>inverted</v>
      </c>
      <c r="V5" s="6"/>
      <c r="W5" s="286"/>
      <c r="X5" s="6"/>
      <c r="Y5" s="286"/>
      <c r="Z5" s="6"/>
      <c r="AA5" s="1" t="s">
        <v>294</v>
      </c>
      <c r="AB5" s="282">
        <f t="shared" si="18"/>
        <v>3244.2682002730999</v>
      </c>
      <c r="AC5" s="282">
        <f t="shared" si="18"/>
        <v>5276.2553543865815</v>
      </c>
      <c r="AD5" s="282">
        <f t="shared" si="19"/>
        <v>16059.843696935182</v>
      </c>
      <c r="AE5" s="282">
        <f t="shared" si="18"/>
        <v>-14216.735537069633</v>
      </c>
      <c r="AF5" s="282">
        <f t="shared" si="18"/>
        <v>309.28719245397997</v>
      </c>
      <c r="AG5" s="282">
        <f t="shared" si="18"/>
        <v>-378.92713022126691</v>
      </c>
      <c r="AH5" s="282">
        <f t="shared" si="18"/>
        <v>-11870.990477480944</v>
      </c>
      <c r="AI5" s="282">
        <f t="shared" si="18"/>
        <v>6276.0983595862699</v>
      </c>
      <c r="AJ5" s="282">
        <f t="shared" si="18"/>
        <v>232.36931521090128</v>
      </c>
      <c r="AK5" s="282">
        <f t="shared" si="18"/>
        <v>9379.2671583741485</v>
      </c>
      <c r="AL5" s="282">
        <f t="shared" si="18"/>
        <v>232.36931521090128</v>
      </c>
      <c r="AM5" s="282">
        <f t="shared" si="18"/>
        <v>26241.507243962842</v>
      </c>
      <c r="AO5" s="1" t="s">
        <v>294</v>
      </c>
      <c r="AP5" s="244" t="str">
        <f t="shared" si="20"/>
        <v>inverted</v>
      </c>
      <c r="AQ5" s="244"/>
      <c r="AR5" s="244"/>
      <c r="AU5" s="137">
        <f t="shared" si="31"/>
        <v>14</v>
      </c>
      <c r="AV5" s="193">
        <f t="shared" si="21"/>
        <v>0.66666666666666663</v>
      </c>
      <c r="AW5" s="137">
        <f t="shared" si="32"/>
        <v>20421.432490369782</v>
      </c>
      <c r="AX5" s="137">
        <f t="shared" si="5"/>
        <v>49705.055890634503</v>
      </c>
      <c r="AY5" s="143">
        <f t="shared" si="22"/>
        <v>2366.9074233635479</v>
      </c>
      <c r="AZ5" s="137">
        <f t="shared" si="6"/>
        <v>15</v>
      </c>
      <c r="BA5" s="193">
        <f t="shared" si="7"/>
        <v>0.7142857142857143</v>
      </c>
      <c r="BB5" s="137">
        <f t="shared" si="8"/>
        <v>27963.477996562284</v>
      </c>
      <c r="BC5" t="str">
        <f t="shared" si="33"/>
        <v>normal</v>
      </c>
      <c r="BE5" s="6"/>
      <c r="BF5" s="286"/>
      <c r="BG5" s="6"/>
      <c r="BH5" s="286"/>
      <c r="BI5" s="6"/>
      <c r="BJ5" s="1" t="s">
        <v>294</v>
      </c>
      <c r="BK5" s="282">
        <f t="shared" si="23"/>
        <v>-24371.153904462048</v>
      </c>
      <c r="BL5" s="282">
        <f t="shared" si="23"/>
        <v>-703.94092775937088</v>
      </c>
      <c r="BM5" s="282">
        <f t="shared" si="23"/>
        <v>1161.7524770432433</v>
      </c>
      <c r="BN5" s="282">
        <f t="shared" si="23"/>
        <v>27963.477996562284</v>
      </c>
      <c r="BO5" s="282">
        <f t="shared" si="23"/>
        <v>-5592.8212288954128</v>
      </c>
      <c r="BP5" s="282">
        <f t="shared" si="23"/>
        <v>-31130.754440251942</v>
      </c>
      <c r="BQ5" s="282">
        <f t="shared" si="23"/>
        <v>20421.432490369782</v>
      </c>
      <c r="BR5" s="282">
        <f t="shared" si="23"/>
        <v>-21029.033143154127</v>
      </c>
      <c r="BS5" s="282">
        <f t="shared" si="23"/>
        <v>-11894.610215401435</v>
      </c>
      <c r="BT5" s="282">
        <f t="shared" si="23"/>
        <v>-49705.055890634503</v>
      </c>
      <c r="BU5" s="282">
        <f t="shared" si="23"/>
        <v>-5592.8212288954128</v>
      </c>
      <c r="BV5" s="282">
        <f t="shared" si="23"/>
        <v>49705.055890634503</v>
      </c>
      <c r="BX5" s="1" t="s">
        <v>294</v>
      </c>
      <c r="BY5" s="244" t="str">
        <f t="shared" si="24"/>
        <v>normal</v>
      </c>
      <c r="BZ5" s="244"/>
      <c r="CA5" s="244"/>
      <c r="CD5" s="137">
        <f t="shared" si="34"/>
        <v>0</v>
      </c>
      <c r="CE5" s="193">
        <f t="shared" si="25"/>
        <v>0</v>
      </c>
      <c r="CF5" s="137">
        <f t="shared" si="35"/>
        <v>0</v>
      </c>
      <c r="CG5" s="137">
        <f t="shared" si="10"/>
        <v>0</v>
      </c>
      <c r="CH5" s="143">
        <f t="shared" si="26"/>
        <v>0</v>
      </c>
      <c r="CI5" s="137">
        <f t="shared" si="11"/>
        <v>0</v>
      </c>
      <c r="CJ5" s="193">
        <f t="shared" si="12"/>
        <v>0</v>
      </c>
      <c r="CK5" s="137">
        <f t="shared" si="13"/>
        <v>0</v>
      </c>
      <c r="CL5" t="str">
        <f t="shared" si="36"/>
        <v>normal</v>
      </c>
      <c r="CN5" s="6"/>
      <c r="CO5" s="286"/>
      <c r="CP5" s="6"/>
      <c r="CQ5" s="286"/>
      <c r="CR5" s="6"/>
      <c r="CS5" s="1" t="s">
        <v>294</v>
      </c>
      <c r="CT5" s="282">
        <f t="shared" si="27"/>
        <v>0</v>
      </c>
      <c r="CU5" s="282">
        <f t="shared" si="27"/>
        <v>0</v>
      </c>
      <c r="CV5" s="282">
        <f t="shared" si="27"/>
        <v>0</v>
      </c>
      <c r="CW5" s="282">
        <f t="shared" si="27"/>
        <v>0</v>
      </c>
      <c r="CX5" s="282">
        <f t="shared" si="27"/>
        <v>0</v>
      </c>
      <c r="CY5" s="282">
        <f t="shared" si="27"/>
        <v>0</v>
      </c>
      <c r="CZ5" s="282">
        <f t="shared" si="27"/>
        <v>0</v>
      </c>
      <c r="DA5" s="282">
        <f t="shared" si="27"/>
        <v>0</v>
      </c>
      <c r="DB5" s="282">
        <f t="shared" si="27"/>
        <v>0</v>
      </c>
      <c r="DC5" s="282">
        <f t="shared" si="27"/>
        <v>0</v>
      </c>
      <c r="DD5" s="282">
        <f t="shared" si="27"/>
        <v>0</v>
      </c>
      <c r="DE5" s="282">
        <f t="shared" si="27"/>
        <v>0</v>
      </c>
    </row>
    <row r="6" spans="1:109" outlineLevel="1" x14ac:dyDescent="0.25">
      <c r="A6" s="1" t="s">
        <v>313</v>
      </c>
      <c r="C6">
        <v>3</v>
      </c>
      <c r="D6" s="193">
        <f t="shared" si="15"/>
        <v>4.1666666666666664E-2</v>
      </c>
      <c r="F6" s="1" t="s">
        <v>313</v>
      </c>
      <c r="G6" s="244" t="e">
        <f>#REF!</f>
        <v>#REF!</v>
      </c>
      <c r="H6" s="244"/>
      <c r="I6" s="244"/>
      <c r="L6" s="137">
        <f t="shared" si="28"/>
        <v>3</v>
      </c>
      <c r="M6" s="193">
        <f t="shared" si="16"/>
        <v>1</v>
      </c>
      <c r="N6" s="137">
        <f t="shared" si="29"/>
        <v>10069.003875579428</v>
      </c>
      <c r="O6" s="137">
        <f t="shared" si="0"/>
        <v>10069.003875579428</v>
      </c>
      <c r="P6" s="143">
        <f t="shared" si="17"/>
        <v>3356.334625193143</v>
      </c>
      <c r="Q6" s="137">
        <f t="shared" si="1"/>
        <v>0</v>
      </c>
      <c r="R6" s="193">
        <f t="shared" si="2"/>
        <v>0</v>
      </c>
      <c r="S6" s="137">
        <f t="shared" si="3"/>
        <v>-10069.003875579428</v>
      </c>
      <c r="T6" t="str">
        <f t="shared" si="30"/>
        <v>inverted</v>
      </c>
      <c r="V6" s="6"/>
      <c r="W6" s="286"/>
      <c r="X6" s="6"/>
      <c r="Y6" s="286"/>
      <c r="Z6" s="6"/>
      <c r="AA6" s="1" t="s">
        <v>313</v>
      </c>
      <c r="AB6" s="282">
        <f t="shared" si="18"/>
        <v>4310.3733094667186</v>
      </c>
      <c r="AC6" s="282">
        <f t="shared" si="18"/>
        <v>4310.3733094667186</v>
      </c>
      <c r="AD6" s="282">
        <f t="shared" si="19"/>
        <v>10069.003875579428</v>
      </c>
      <c r="AE6" s="282">
        <f t="shared" si="18"/>
        <v>-10069.003875579428</v>
      </c>
      <c r="AF6" s="282">
        <f t="shared" si="18"/>
        <v>10069.003875579428</v>
      </c>
      <c r="AG6" s="282">
        <f t="shared" si="18"/>
        <v>-4978.8091253748207</v>
      </c>
      <c r="AH6" s="282">
        <f t="shared" si="18"/>
        <v>10069.003875579428</v>
      </c>
      <c r="AI6" s="282">
        <f t="shared" si="18"/>
        <v>-4978.8091253748207</v>
      </c>
      <c r="AJ6" s="282">
        <f t="shared" si="18"/>
        <v>10069.003875579428</v>
      </c>
      <c r="AK6" s="282">
        <f t="shared" si="18"/>
        <v>10069.003875579428</v>
      </c>
      <c r="AL6" s="282">
        <f t="shared" si="18"/>
        <v>10069.003875579428</v>
      </c>
      <c r="AM6" s="282">
        <f t="shared" si="18"/>
        <v>10069.003875579428</v>
      </c>
      <c r="AO6" s="1" t="s">
        <v>313</v>
      </c>
      <c r="AP6" s="244" t="str">
        <f t="shared" si="20"/>
        <v>inverted</v>
      </c>
      <c r="AQ6" s="244"/>
      <c r="AR6" s="244"/>
      <c r="AU6" s="137">
        <f t="shared" si="31"/>
        <v>0</v>
      </c>
      <c r="AV6" s="193">
        <f t="shared" si="21"/>
        <v>0</v>
      </c>
      <c r="AW6" s="137">
        <f t="shared" si="32"/>
        <v>-1648.8428120969565</v>
      </c>
      <c r="AX6" s="137">
        <f t="shared" si="5"/>
        <v>1648.8428120969565</v>
      </c>
      <c r="AY6" s="143">
        <f t="shared" si="22"/>
        <v>549.61427069898548</v>
      </c>
      <c r="AZ6" s="137">
        <f t="shared" si="6"/>
        <v>1</v>
      </c>
      <c r="BA6" s="193">
        <f t="shared" si="7"/>
        <v>0.33333333333333331</v>
      </c>
      <c r="BB6" s="137">
        <f t="shared" si="8"/>
        <v>-1417.1596437794205</v>
      </c>
      <c r="BC6" t="str">
        <f t="shared" si="33"/>
        <v>inverted</v>
      </c>
      <c r="BE6" s="6"/>
      <c r="BF6" s="286"/>
      <c r="BG6" s="6"/>
      <c r="BH6" s="286"/>
      <c r="BI6" s="6"/>
      <c r="BJ6" s="1" t="s">
        <v>313</v>
      </c>
      <c r="BK6" s="282">
        <f t="shared" si="23"/>
        <v>-441.47923550212295</v>
      </c>
      <c r="BL6" s="282">
        <f t="shared" si="23"/>
        <v>-1417.1596437794205</v>
      </c>
      <c r="BM6" s="282">
        <f t="shared" si="23"/>
        <v>1417.1596437794205</v>
      </c>
      <c r="BN6" s="282">
        <f t="shared" si="23"/>
        <v>-1417.1596437794205</v>
      </c>
      <c r="BO6" s="282">
        <f t="shared" si="23"/>
        <v>-1648.8428120969565</v>
      </c>
      <c r="BP6" s="282">
        <f t="shared" si="23"/>
        <v>-1648.8428120969565</v>
      </c>
      <c r="BQ6" s="282">
        <f t="shared" si="23"/>
        <v>-1648.8428120969565</v>
      </c>
      <c r="BR6" s="282">
        <f t="shared" si="23"/>
        <v>1417.1596437794205</v>
      </c>
      <c r="BS6" s="282">
        <f t="shared" si="23"/>
        <v>-1417.1596437794205</v>
      </c>
      <c r="BT6" s="282">
        <f t="shared" si="23"/>
        <v>1417.1596437794205</v>
      </c>
      <c r="BU6" s="282">
        <f t="shared" si="23"/>
        <v>-1417.1596437794205</v>
      </c>
      <c r="BV6" s="282">
        <f t="shared" si="23"/>
        <v>1648.8428120969565</v>
      </c>
      <c r="BX6" s="1" t="s">
        <v>313</v>
      </c>
      <c r="BY6" s="244" t="str">
        <f t="shared" si="24"/>
        <v>inverted</v>
      </c>
      <c r="BZ6" s="244"/>
      <c r="CA6" s="244"/>
      <c r="CD6" s="137">
        <f t="shared" si="34"/>
        <v>0</v>
      </c>
      <c r="CE6" s="193">
        <f t="shared" si="25"/>
        <v>0</v>
      </c>
      <c r="CF6" s="137">
        <f t="shared" si="35"/>
        <v>0</v>
      </c>
      <c r="CG6" s="137">
        <f t="shared" si="10"/>
        <v>0</v>
      </c>
      <c r="CH6" s="143">
        <f t="shared" si="26"/>
        <v>0</v>
      </c>
      <c r="CI6" s="137">
        <f t="shared" si="11"/>
        <v>0</v>
      </c>
      <c r="CJ6" s="193">
        <f t="shared" si="12"/>
        <v>0</v>
      </c>
      <c r="CK6" s="137">
        <f t="shared" si="13"/>
        <v>0</v>
      </c>
      <c r="CL6" t="str">
        <f t="shared" si="36"/>
        <v>normal</v>
      </c>
      <c r="CN6" s="6"/>
      <c r="CO6" s="286"/>
      <c r="CP6" s="6"/>
      <c r="CQ6" s="286"/>
      <c r="CR6" s="6"/>
      <c r="CS6" s="1" t="s">
        <v>313</v>
      </c>
      <c r="CT6" s="282">
        <f t="shared" si="27"/>
        <v>0</v>
      </c>
      <c r="CU6" s="282">
        <f t="shared" si="27"/>
        <v>0</v>
      </c>
      <c r="CV6" s="282">
        <f t="shared" si="27"/>
        <v>0</v>
      </c>
      <c r="CW6" s="282">
        <f t="shared" si="27"/>
        <v>0</v>
      </c>
      <c r="CX6" s="282">
        <f t="shared" si="27"/>
        <v>0</v>
      </c>
      <c r="CY6" s="282">
        <f t="shared" si="27"/>
        <v>0</v>
      </c>
      <c r="CZ6" s="282">
        <f t="shared" si="27"/>
        <v>0</v>
      </c>
      <c r="DA6" s="282">
        <f t="shared" si="27"/>
        <v>0</v>
      </c>
      <c r="DB6" s="282">
        <f t="shared" si="27"/>
        <v>0</v>
      </c>
      <c r="DC6" s="282">
        <f t="shared" si="27"/>
        <v>0</v>
      </c>
      <c r="DD6" s="282">
        <f t="shared" si="27"/>
        <v>0</v>
      </c>
      <c r="DE6" s="282">
        <f t="shared" si="27"/>
        <v>0</v>
      </c>
    </row>
    <row r="7" spans="1:109" outlineLevel="1" x14ac:dyDescent="0.25">
      <c r="A7" s="1" t="s">
        <v>347</v>
      </c>
      <c r="C7">
        <v>5</v>
      </c>
      <c r="D7" s="193">
        <f t="shared" si="15"/>
        <v>6.9444444444444448E-2</v>
      </c>
      <c r="F7" s="1" t="s">
        <v>347</v>
      </c>
      <c r="G7" s="244" t="e">
        <f>#REF!</f>
        <v>#REF!</v>
      </c>
      <c r="H7" s="244"/>
      <c r="I7" s="244"/>
      <c r="L7" s="137">
        <f t="shared" si="28"/>
        <v>2</v>
      </c>
      <c r="M7" s="193">
        <f t="shared" si="16"/>
        <v>0.4</v>
      </c>
      <c r="N7" s="137">
        <f t="shared" si="29"/>
        <v>-130.18340610019197</v>
      </c>
      <c r="O7" s="137">
        <f t="shared" si="0"/>
        <v>4876.4321326993522</v>
      </c>
      <c r="P7" s="143">
        <f t="shared" si="17"/>
        <v>975.28642653987049</v>
      </c>
      <c r="Q7" s="137">
        <f t="shared" si="1"/>
        <v>3</v>
      </c>
      <c r="R7" s="193">
        <f t="shared" si="2"/>
        <v>0.6</v>
      </c>
      <c r="S7" s="137">
        <f t="shared" si="3"/>
        <v>-315.41487582882917</v>
      </c>
      <c r="T7" t="str">
        <f t="shared" si="30"/>
        <v>normal</v>
      </c>
      <c r="V7" s="6"/>
      <c r="W7" s="286"/>
      <c r="X7" s="6"/>
      <c r="Y7" s="286"/>
      <c r="Z7" s="6"/>
      <c r="AA7" s="1" t="s">
        <v>347</v>
      </c>
      <c r="AB7" s="282">
        <f t="shared" si="18"/>
        <v>4876.4321326993522</v>
      </c>
      <c r="AC7" s="282">
        <f t="shared" si="18"/>
        <v>-315.41487582882917</v>
      </c>
      <c r="AD7" s="282">
        <f t="shared" si="19"/>
        <v>-2698.2192135000537</v>
      </c>
      <c r="AE7" s="282">
        <f t="shared" si="18"/>
        <v>-315.41487582882917</v>
      </c>
      <c r="AF7" s="282">
        <f t="shared" si="18"/>
        <v>-2698.2192135000537</v>
      </c>
      <c r="AG7" s="282">
        <f t="shared" si="18"/>
        <v>-4876.4321326993522</v>
      </c>
      <c r="AH7" s="282">
        <f t="shared" si="18"/>
        <v>-130.18340610019197</v>
      </c>
      <c r="AI7" s="282">
        <f t="shared" si="18"/>
        <v>4876.4321326993522</v>
      </c>
      <c r="AJ7" s="282">
        <f t="shared" si="18"/>
        <v>-4876.4321326993522</v>
      </c>
      <c r="AK7" s="282">
        <f t="shared" si="18"/>
        <v>-2252.6209315710325</v>
      </c>
      <c r="AL7" s="282">
        <f t="shared" si="18"/>
        <v>-2698.2192135000537</v>
      </c>
      <c r="AM7" s="282">
        <f t="shared" si="18"/>
        <v>4876.4321326993522</v>
      </c>
      <c r="AO7" s="1" t="s">
        <v>347</v>
      </c>
      <c r="AP7" s="244" t="str">
        <f t="shared" si="20"/>
        <v>normal</v>
      </c>
      <c r="AQ7" s="244"/>
      <c r="AR7" s="244"/>
      <c r="AU7" s="137">
        <f t="shared" si="31"/>
        <v>0</v>
      </c>
      <c r="AV7" s="193">
        <f t="shared" si="21"/>
        <v>0</v>
      </c>
      <c r="AW7" s="137">
        <f t="shared" si="32"/>
        <v>-5253.7507376452204</v>
      </c>
      <c r="AX7" s="137">
        <f t="shared" si="5"/>
        <v>5253.7507376452204</v>
      </c>
      <c r="AY7" s="143">
        <f t="shared" si="22"/>
        <v>1050.7501475290442</v>
      </c>
      <c r="AZ7" s="137">
        <f t="shared" si="6"/>
        <v>1</v>
      </c>
      <c r="BA7" s="193">
        <f t="shared" si="7"/>
        <v>0.2</v>
      </c>
      <c r="BB7" s="137">
        <f t="shared" si="8"/>
        <v>-23.91843402541906</v>
      </c>
      <c r="BC7" t="str">
        <f t="shared" si="33"/>
        <v>inverted</v>
      </c>
      <c r="BE7" s="6"/>
      <c r="BF7" s="286"/>
      <c r="BG7" s="6"/>
      <c r="BH7" s="286"/>
      <c r="BI7" s="6"/>
      <c r="BJ7" s="1" t="s">
        <v>347</v>
      </c>
      <c r="BK7" s="282">
        <f t="shared" si="23"/>
        <v>4314.7646044326448</v>
      </c>
      <c r="BL7" s="282">
        <f t="shared" si="23"/>
        <v>-23.91843402541906</v>
      </c>
      <c r="BM7" s="282">
        <f t="shared" si="23"/>
        <v>4314.7646044326448</v>
      </c>
      <c r="BN7" s="282">
        <f t="shared" si="23"/>
        <v>-23.91843402541906</v>
      </c>
      <c r="BO7" s="282">
        <f t="shared" si="23"/>
        <v>-4314.7646044326448</v>
      </c>
      <c r="BP7" s="282">
        <f t="shared" si="23"/>
        <v>-2310.3533849205492</v>
      </c>
      <c r="BQ7" s="282">
        <f t="shared" si="23"/>
        <v>-5253.7507376452204</v>
      </c>
      <c r="BR7" s="282">
        <f t="shared" si="23"/>
        <v>4314.7646044326448</v>
      </c>
      <c r="BS7" s="282">
        <f t="shared" si="23"/>
        <v>-4314.7646044326448</v>
      </c>
      <c r="BT7" s="282">
        <f t="shared" si="23"/>
        <v>-3743.0647789535965</v>
      </c>
      <c r="BU7" s="282">
        <f t="shared" si="23"/>
        <v>-4314.7646044326448</v>
      </c>
      <c r="BV7" s="282">
        <f t="shared" si="23"/>
        <v>5253.7507376452204</v>
      </c>
      <c r="BX7" s="1" t="s">
        <v>347</v>
      </c>
      <c r="BY7" s="244" t="str">
        <f t="shared" si="24"/>
        <v>inverted</v>
      </c>
      <c r="BZ7" s="244"/>
      <c r="CA7" s="244"/>
      <c r="CD7" s="137">
        <f t="shared" si="34"/>
        <v>0</v>
      </c>
      <c r="CE7" s="193">
        <f t="shared" si="25"/>
        <v>0</v>
      </c>
      <c r="CF7" s="137">
        <f t="shared" si="35"/>
        <v>0</v>
      </c>
      <c r="CG7" s="137">
        <f t="shared" si="10"/>
        <v>0</v>
      </c>
      <c r="CH7" s="143">
        <f t="shared" si="26"/>
        <v>0</v>
      </c>
      <c r="CI7" s="137">
        <f t="shared" si="11"/>
        <v>0</v>
      </c>
      <c r="CJ7" s="193">
        <f t="shared" si="12"/>
        <v>0</v>
      </c>
      <c r="CK7" s="137">
        <f t="shared" si="13"/>
        <v>0</v>
      </c>
      <c r="CL7" t="str">
        <f t="shared" si="36"/>
        <v>normal</v>
      </c>
      <c r="CN7" s="6"/>
      <c r="CO7" s="286"/>
      <c r="CP7" s="6"/>
      <c r="CQ7" s="286"/>
      <c r="CR7" s="6"/>
      <c r="CS7" s="1" t="s">
        <v>347</v>
      </c>
      <c r="CT7" s="282">
        <f t="shared" si="27"/>
        <v>0</v>
      </c>
      <c r="CU7" s="282">
        <f t="shared" si="27"/>
        <v>0</v>
      </c>
      <c r="CV7" s="282">
        <f t="shared" si="27"/>
        <v>0</v>
      </c>
      <c r="CW7" s="282">
        <f t="shared" si="27"/>
        <v>0</v>
      </c>
      <c r="CX7" s="282">
        <f t="shared" si="27"/>
        <v>0</v>
      </c>
      <c r="CY7" s="282">
        <f t="shared" si="27"/>
        <v>0</v>
      </c>
      <c r="CZ7" s="282">
        <f t="shared" si="27"/>
        <v>0</v>
      </c>
      <c r="DA7" s="282">
        <f t="shared" si="27"/>
        <v>0</v>
      </c>
      <c r="DB7" s="282">
        <f t="shared" si="27"/>
        <v>0</v>
      </c>
      <c r="DC7" s="282">
        <f t="shared" si="27"/>
        <v>0</v>
      </c>
      <c r="DD7" s="282">
        <f t="shared" si="27"/>
        <v>0</v>
      </c>
      <c r="DE7" s="282">
        <f t="shared" si="27"/>
        <v>0</v>
      </c>
    </row>
    <row r="8" spans="1:109" outlineLevel="1" x14ac:dyDescent="0.25">
      <c r="A8" s="1" t="s">
        <v>1122</v>
      </c>
      <c r="C8">
        <f>16-6</f>
        <v>10</v>
      </c>
      <c r="D8" s="193">
        <f t="shared" si="15"/>
        <v>0.1388888888888889</v>
      </c>
      <c r="F8" s="1" t="s">
        <v>1122</v>
      </c>
      <c r="G8" s="244" t="e">
        <f>#REF!</f>
        <v>#REF!</v>
      </c>
      <c r="H8" s="244"/>
      <c r="I8" s="244"/>
      <c r="L8" s="137">
        <f t="shared" si="28"/>
        <v>8</v>
      </c>
      <c r="M8" s="193">
        <f t="shared" si="16"/>
        <v>0.8</v>
      </c>
      <c r="N8" s="137">
        <f t="shared" si="29"/>
        <v>-4041.2481632461086</v>
      </c>
      <c r="O8" s="137">
        <f t="shared" si="0"/>
        <v>13435.248604081915</v>
      </c>
      <c r="P8" s="143">
        <f t="shared" si="17"/>
        <v>1343.5248604081914</v>
      </c>
      <c r="Q8" s="137">
        <f t="shared" si="1"/>
        <v>5</v>
      </c>
      <c r="R8" s="193">
        <f t="shared" si="2"/>
        <v>0.5</v>
      </c>
      <c r="S8" s="137">
        <f t="shared" si="3"/>
        <v>-8755.8035154487352</v>
      </c>
      <c r="T8" t="str">
        <f t="shared" si="30"/>
        <v>normal</v>
      </c>
      <c r="V8" s="6"/>
      <c r="W8" s="286"/>
      <c r="X8" s="6"/>
      <c r="Y8" s="286"/>
      <c r="Z8" s="6"/>
      <c r="AA8" s="1" t="s">
        <v>1122</v>
      </c>
      <c r="AB8" s="282">
        <f t="shared" si="18"/>
        <v>-4041.2481632461086</v>
      </c>
      <c r="AC8" s="282">
        <f t="shared" si="18"/>
        <v>-4041.2481632461086</v>
      </c>
      <c r="AD8" s="282">
        <f t="shared" si="19"/>
        <v>4957.9764657520027</v>
      </c>
      <c r="AE8" s="282">
        <f t="shared" si="18"/>
        <v>-8755.8035154487352</v>
      </c>
      <c r="AF8" s="282">
        <f t="shared" si="18"/>
        <v>-4041.2481632461086</v>
      </c>
      <c r="AG8" s="282">
        <f t="shared" si="18"/>
        <v>-918.89315694948607</v>
      </c>
      <c r="AH8" s="282">
        <f t="shared" si="18"/>
        <v>-4041.2481632461086</v>
      </c>
      <c r="AI8" s="282">
        <f t="shared" si="18"/>
        <v>-6803.7031831066006</v>
      </c>
      <c r="AJ8" s="282">
        <f t="shared" si="18"/>
        <v>9033.8335489319379</v>
      </c>
      <c r="AK8" s="282">
        <f t="shared" si="18"/>
        <v>8755.8035154487352</v>
      </c>
      <c r="AL8" s="282">
        <f t="shared" si="18"/>
        <v>-4041.2481632461086</v>
      </c>
      <c r="AM8" s="282">
        <f t="shared" si="18"/>
        <v>13435.248604081915</v>
      </c>
      <c r="AO8" s="1" t="s">
        <v>1122</v>
      </c>
      <c r="AP8" s="244" t="str">
        <f t="shared" si="20"/>
        <v>normal</v>
      </c>
      <c r="AQ8" s="244"/>
      <c r="AR8" s="244"/>
      <c r="AU8" s="137">
        <f t="shared" si="31"/>
        <v>8</v>
      </c>
      <c r="AV8" s="193">
        <f t="shared" si="21"/>
        <v>0.8</v>
      </c>
      <c r="AW8" s="137">
        <f t="shared" si="32"/>
        <v>4858.0902511614213</v>
      </c>
      <c r="AX8" s="137">
        <f>SUMIF($C$14:$C$92,AO8,BV$14:BV$92)</f>
        <v>17861.545525162081</v>
      </c>
      <c r="AY8" s="143">
        <f t="shared" si="22"/>
        <v>1786.154552516208</v>
      </c>
      <c r="AZ8" s="137">
        <f t="shared" si="6"/>
        <v>4</v>
      </c>
      <c r="BA8" s="193">
        <f t="shared" si="7"/>
        <v>0.4</v>
      </c>
      <c r="BB8" s="137">
        <f t="shared" si="8"/>
        <v>-13312.513459084796</v>
      </c>
      <c r="BC8" t="str">
        <f t="shared" si="33"/>
        <v>inverted</v>
      </c>
      <c r="BE8" s="6"/>
      <c r="BF8" s="286"/>
      <c r="BG8" s="6"/>
      <c r="BH8" s="286"/>
      <c r="BI8" s="6"/>
      <c r="BJ8" s="1" t="s">
        <v>1122</v>
      </c>
      <c r="BK8" s="282">
        <f t="shared" si="23"/>
        <v>2855.7370331358361</v>
      </c>
      <c r="BL8" s="282">
        <f t="shared" si="23"/>
        <v>-14817.901201707755</v>
      </c>
      <c r="BM8" s="282">
        <f t="shared" si="23"/>
        <v>17517.623785100612</v>
      </c>
      <c r="BN8" s="282">
        <f t="shared" si="23"/>
        <v>-13312.513459084796</v>
      </c>
      <c r="BO8" s="282">
        <f t="shared" si="23"/>
        <v>-8507.5383976870362</v>
      </c>
      <c r="BP8" s="282">
        <f t="shared" si="23"/>
        <v>-2580.8708095903512</v>
      </c>
      <c r="BQ8" s="282">
        <f t="shared" si="23"/>
        <v>4858.0902511614213</v>
      </c>
      <c r="BR8" s="282">
        <f t="shared" si="23"/>
        <v>-3128.3754830640282</v>
      </c>
      <c r="BS8" s="282">
        <f t="shared" si="23"/>
        <v>-11207.260981079893</v>
      </c>
      <c r="BT8" s="282">
        <f t="shared" si="23"/>
        <v>13312.513459084796</v>
      </c>
      <c r="BU8" s="282">
        <f t="shared" si="23"/>
        <v>-8507.5383976870362</v>
      </c>
      <c r="BV8" s="282">
        <f t="shared" si="23"/>
        <v>17861.545525162081</v>
      </c>
      <c r="BX8" s="1" t="s">
        <v>1122</v>
      </c>
      <c r="BY8" s="244" t="str">
        <f t="shared" si="24"/>
        <v>inverted</v>
      </c>
      <c r="BZ8" s="244"/>
      <c r="CA8" s="244"/>
      <c r="CD8" s="137">
        <f t="shared" si="34"/>
        <v>0</v>
      </c>
      <c r="CE8" s="193">
        <f t="shared" si="25"/>
        <v>0</v>
      </c>
      <c r="CF8" s="137">
        <f t="shared" si="35"/>
        <v>0</v>
      </c>
      <c r="CG8" s="137">
        <f t="shared" si="10"/>
        <v>0</v>
      </c>
      <c r="CH8" s="143">
        <f t="shared" si="26"/>
        <v>0</v>
      </c>
      <c r="CI8" s="137">
        <f t="shared" si="11"/>
        <v>0</v>
      </c>
      <c r="CJ8" s="193">
        <f t="shared" si="12"/>
        <v>0</v>
      </c>
      <c r="CK8" s="137">
        <f t="shared" si="13"/>
        <v>0</v>
      </c>
      <c r="CL8" t="str">
        <f t="shared" si="36"/>
        <v>normal</v>
      </c>
      <c r="CN8" s="6"/>
      <c r="CO8" s="286"/>
      <c r="CP8" s="6"/>
      <c r="CQ8" s="286"/>
      <c r="CR8" s="6"/>
      <c r="CS8" s="1" t="s">
        <v>1122</v>
      </c>
      <c r="CT8" s="282">
        <f t="shared" si="27"/>
        <v>0</v>
      </c>
      <c r="CU8" s="282">
        <f t="shared" si="27"/>
        <v>0</v>
      </c>
      <c r="CV8" s="282">
        <f t="shared" si="27"/>
        <v>0</v>
      </c>
      <c r="CW8" s="282">
        <f t="shared" si="27"/>
        <v>0</v>
      </c>
      <c r="CX8" s="282">
        <f t="shared" si="27"/>
        <v>0</v>
      </c>
      <c r="CY8" s="282">
        <f t="shared" si="27"/>
        <v>0</v>
      </c>
      <c r="CZ8" s="282">
        <f t="shared" si="27"/>
        <v>0</v>
      </c>
      <c r="DA8" s="282">
        <f t="shared" si="27"/>
        <v>0</v>
      </c>
      <c r="DB8" s="282">
        <f t="shared" si="27"/>
        <v>0</v>
      </c>
      <c r="DC8" s="282">
        <f t="shared" si="27"/>
        <v>0</v>
      </c>
      <c r="DD8" s="282">
        <f t="shared" si="27"/>
        <v>0</v>
      </c>
      <c r="DE8" s="282">
        <f t="shared" si="27"/>
        <v>0</v>
      </c>
    </row>
    <row r="9" spans="1:109" outlineLevel="1" x14ac:dyDescent="0.25">
      <c r="A9" s="17" t="s">
        <v>304</v>
      </c>
      <c r="C9" s="197">
        <v>8</v>
      </c>
      <c r="D9" s="193">
        <f t="shared" si="15"/>
        <v>0.1111111111111111</v>
      </c>
      <c r="F9" s="17" t="s">
        <v>304</v>
      </c>
      <c r="G9" s="244" t="e">
        <f>#REF!</f>
        <v>#REF!</v>
      </c>
      <c r="H9" s="244"/>
      <c r="I9" s="244"/>
      <c r="J9" s="197"/>
      <c r="K9" s="197"/>
      <c r="L9" s="199">
        <f t="shared" si="28"/>
        <v>5</v>
      </c>
      <c r="M9" s="200">
        <f t="shared" si="16"/>
        <v>0.625</v>
      </c>
      <c r="N9" s="199">
        <f t="shared" si="29"/>
        <v>7820.9421782560867</v>
      </c>
      <c r="O9" s="199">
        <f t="shared" si="0"/>
        <v>15160.185314811526</v>
      </c>
      <c r="P9" s="143">
        <f t="shared" si="17"/>
        <v>1895.0231643514408</v>
      </c>
      <c r="Q9" s="199">
        <f t="shared" si="1"/>
        <v>2</v>
      </c>
      <c r="R9" s="200">
        <f t="shared" si="2"/>
        <v>0.25</v>
      </c>
      <c r="S9" s="199">
        <f t="shared" si="3"/>
        <v>-10532.586719606803</v>
      </c>
      <c r="T9" t="str">
        <f t="shared" si="30"/>
        <v>inverted</v>
      </c>
      <c r="V9" s="6"/>
      <c r="W9" s="286"/>
      <c r="X9" s="6"/>
      <c r="Y9" s="286"/>
      <c r="Z9" s="6"/>
      <c r="AA9" s="17" t="s">
        <v>304</v>
      </c>
      <c r="AB9" s="283">
        <f t="shared" si="18"/>
        <v>-3740.1462048140929</v>
      </c>
      <c r="AC9" s="283">
        <f t="shared" si="18"/>
        <v>-4754.4991158295852</v>
      </c>
      <c r="AD9" s="283">
        <f t="shared" si="19"/>
        <v>11528.667189328338</v>
      </c>
      <c r="AE9" s="283">
        <f t="shared" si="18"/>
        <v>-10532.586719606803</v>
      </c>
      <c r="AF9" s="283">
        <f t="shared" si="18"/>
        <v>9936.1859294795468</v>
      </c>
      <c r="AG9" s="283">
        <f t="shared" si="18"/>
        <v>-600.21849897172399</v>
      </c>
      <c r="AH9" s="283">
        <f t="shared" si="18"/>
        <v>7820.9421782560867</v>
      </c>
      <c r="AI9" s="283">
        <f t="shared" si="18"/>
        <v>-3740.1462048140929</v>
      </c>
      <c r="AJ9" s="283">
        <f t="shared" si="18"/>
        <v>12553.351143947246</v>
      </c>
      <c r="AK9" s="283">
        <f t="shared" si="18"/>
        <v>-843.73474406943217</v>
      </c>
      <c r="AL9" s="283">
        <f t="shared" si="18"/>
        <v>11528.667189328338</v>
      </c>
      <c r="AM9" s="283">
        <f t="shared" si="18"/>
        <v>15160.185314811526</v>
      </c>
      <c r="AO9" s="17" t="s">
        <v>304</v>
      </c>
      <c r="AP9" s="244" t="str">
        <f t="shared" si="20"/>
        <v>inverted</v>
      </c>
      <c r="AQ9" s="244"/>
      <c r="AR9" s="244"/>
      <c r="AS9" s="197"/>
      <c r="AT9" s="197"/>
      <c r="AU9" s="199">
        <f t="shared" si="31"/>
        <v>5</v>
      </c>
      <c r="AV9" s="200">
        <f t="shared" si="21"/>
        <v>0.625</v>
      </c>
      <c r="AW9" s="199">
        <f t="shared" si="32"/>
        <v>5463.3987423432172</v>
      </c>
      <c r="AX9" s="199">
        <f t="shared" si="5"/>
        <v>11288.244517132551</v>
      </c>
      <c r="AY9" s="143">
        <f t="shared" si="22"/>
        <v>1411.0305646415688</v>
      </c>
      <c r="AZ9" s="199">
        <f t="shared" si="6"/>
        <v>5</v>
      </c>
      <c r="BA9" s="200">
        <f t="shared" si="7"/>
        <v>0.625</v>
      </c>
      <c r="BB9" s="199">
        <f t="shared" si="8"/>
        <v>2557.021389860045</v>
      </c>
      <c r="BC9" t="str">
        <f t="shared" si="33"/>
        <v>normal</v>
      </c>
      <c r="BE9" s="6"/>
      <c r="BF9" s="286"/>
      <c r="BG9" s="6"/>
      <c r="BH9" s="286"/>
      <c r="BI9" s="6"/>
      <c r="BJ9" s="17" t="s">
        <v>304</v>
      </c>
      <c r="BK9" s="283">
        <f t="shared" si="23"/>
        <v>2224.187420395248</v>
      </c>
      <c r="BL9" s="283">
        <f t="shared" si="23"/>
        <v>2557.021389860045</v>
      </c>
      <c r="BM9" s="283">
        <f t="shared" si="23"/>
        <v>-8019.3006342377903</v>
      </c>
      <c r="BN9" s="283">
        <f t="shared" si="23"/>
        <v>2557.021389860045</v>
      </c>
      <c r="BO9" s="283">
        <f t="shared" si="23"/>
        <v>5463.3987423432172</v>
      </c>
      <c r="BP9" s="283">
        <f t="shared" si="23"/>
        <v>-7686.4666647729937</v>
      </c>
      <c r="BQ9" s="283">
        <f t="shared" si="23"/>
        <v>5463.3987423432172</v>
      </c>
      <c r="BR9" s="283">
        <f t="shared" si="23"/>
        <v>-6492.152087486149</v>
      </c>
      <c r="BS9" s="283">
        <f t="shared" si="23"/>
        <v>6492.152087486149</v>
      </c>
      <c r="BT9" s="283">
        <f t="shared" si="23"/>
        <v>-4373.7473648972882</v>
      </c>
      <c r="BU9" s="283">
        <f t="shared" si="23"/>
        <v>5463.3987423432172</v>
      </c>
      <c r="BV9" s="283">
        <f t="shared" si="23"/>
        <v>11288.244517132551</v>
      </c>
      <c r="BX9" s="17" t="s">
        <v>304</v>
      </c>
      <c r="BY9" s="244" t="str">
        <f t="shared" si="24"/>
        <v>normal</v>
      </c>
      <c r="BZ9" s="244"/>
      <c r="CA9" s="244"/>
      <c r="CB9" s="197"/>
      <c r="CC9" s="197"/>
      <c r="CD9" s="199">
        <f t="shared" si="34"/>
        <v>0</v>
      </c>
      <c r="CE9" s="200">
        <f t="shared" si="25"/>
        <v>0</v>
      </c>
      <c r="CF9" s="199">
        <f t="shared" si="35"/>
        <v>0</v>
      </c>
      <c r="CG9" s="199">
        <f t="shared" si="10"/>
        <v>0</v>
      </c>
      <c r="CH9" s="143">
        <f t="shared" si="26"/>
        <v>0</v>
      </c>
      <c r="CI9" s="199">
        <f t="shared" si="11"/>
        <v>0</v>
      </c>
      <c r="CJ9" s="200">
        <f t="shared" si="12"/>
        <v>0</v>
      </c>
      <c r="CK9" s="199">
        <f t="shared" si="13"/>
        <v>0</v>
      </c>
      <c r="CL9" t="str">
        <f t="shared" si="36"/>
        <v>normal</v>
      </c>
      <c r="CN9" s="6"/>
      <c r="CO9" s="286"/>
      <c r="CP9" s="6"/>
      <c r="CQ9" s="286"/>
      <c r="CR9" s="6"/>
      <c r="CS9" s="17" t="s">
        <v>304</v>
      </c>
      <c r="CT9" s="283">
        <f t="shared" si="27"/>
        <v>0</v>
      </c>
      <c r="CU9" s="283">
        <f t="shared" si="27"/>
        <v>0</v>
      </c>
      <c r="CV9" s="283">
        <f t="shared" si="27"/>
        <v>0</v>
      </c>
      <c r="CW9" s="283">
        <f t="shared" si="27"/>
        <v>0</v>
      </c>
      <c r="CX9" s="283">
        <f t="shared" si="27"/>
        <v>0</v>
      </c>
      <c r="CY9" s="283">
        <f t="shared" si="27"/>
        <v>0</v>
      </c>
      <c r="CZ9" s="283">
        <f t="shared" si="27"/>
        <v>0</v>
      </c>
      <c r="DA9" s="283">
        <f t="shared" si="27"/>
        <v>0</v>
      </c>
      <c r="DB9" s="283">
        <f t="shared" si="27"/>
        <v>0</v>
      </c>
      <c r="DC9" s="283">
        <f t="shared" si="27"/>
        <v>0</v>
      </c>
      <c r="DD9" s="283">
        <f t="shared" si="27"/>
        <v>0</v>
      </c>
      <c r="DE9" s="283">
        <f t="shared" si="27"/>
        <v>0</v>
      </c>
    </row>
    <row r="10" spans="1:109" outlineLevel="1" x14ac:dyDescent="0.25">
      <c r="C10">
        <f>SUM(C2:C9)</f>
        <v>72</v>
      </c>
      <c r="D10" s="193">
        <f t="shared" si="15"/>
        <v>1</v>
      </c>
      <c r="F10" t="s">
        <v>1132</v>
      </c>
      <c r="L10" s="167">
        <f>SUM(L2:L9)</f>
        <v>37</v>
      </c>
      <c r="M10" s="193">
        <f t="shared" si="16"/>
        <v>0.51388888888888884</v>
      </c>
      <c r="N10" s="167">
        <f>SUM(N2:N9)</f>
        <v>-8243.6647210266601</v>
      </c>
      <c r="O10" s="167">
        <f>SUM(O2:O9)</f>
        <v>108319.9422484306</v>
      </c>
      <c r="P10" s="143">
        <f t="shared" si="17"/>
        <v>1504.4436423393138</v>
      </c>
      <c r="Q10" s="167">
        <f>SUM(Q2:Q9)</f>
        <v>33</v>
      </c>
      <c r="R10" s="193">
        <f>Q10/$C10</f>
        <v>0.45833333333333331</v>
      </c>
      <c r="S10" s="167">
        <f>SUM(S2:S9)</f>
        <v>-38222.925481672268</v>
      </c>
      <c r="V10" s="6"/>
      <c r="W10" s="286"/>
      <c r="X10" s="6"/>
      <c r="Y10" s="286"/>
      <c r="Z10" s="6"/>
      <c r="AA10" s="6" t="s">
        <v>1245</v>
      </c>
      <c r="AB10" s="284">
        <f>SUM(AB2:AB9)</f>
        <v>-3020.9573606422464</v>
      </c>
      <c r="AC10" s="284">
        <f t="shared" ref="AC10:AM10" si="37">SUM(AC2:AC9)</f>
        <v>16333.246569679806</v>
      </c>
      <c r="AD10" s="284">
        <f t="shared" si="37"/>
        <v>71968.404364849252</v>
      </c>
      <c r="AE10" s="284">
        <f t="shared" si="37"/>
        <v>-38222.925481672268</v>
      </c>
      <c r="AF10" s="284">
        <f t="shared" si="37"/>
        <v>21943.69081078357</v>
      </c>
      <c r="AG10" s="284">
        <f t="shared" si="37"/>
        <v>-18024.877048876366</v>
      </c>
      <c r="AH10" s="284">
        <f t="shared" si="37"/>
        <v>-8243.6647210266601</v>
      </c>
      <c r="AI10" s="284">
        <f t="shared" si="37"/>
        <v>-10590.746229118427</v>
      </c>
      <c r="AJ10" s="284">
        <f t="shared" si="37"/>
        <v>49564.800678553976</v>
      </c>
      <c r="AK10" s="284">
        <f t="shared" si="37"/>
        <v>-11060.145663851219</v>
      </c>
      <c r="AL10" s="284">
        <f t="shared" si="37"/>
        <v>30624.758815719022</v>
      </c>
      <c r="AM10" s="284">
        <f t="shared" si="37"/>
        <v>108319.9422484306</v>
      </c>
      <c r="AO10" t="s">
        <v>1132</v>
      </c>
      <c r="AU10" s="167">
        <f>SUM(AU2:AU9)</f>
        <v>37</v>
      </c>
      <c r="AV10" s="193">
        <f t="shared" si="21"/>
        <v>0.51388888888888884</v>
      </c>
      <c r="AW10" s="167">
        <f>SUM(AW2:AW9)</f>
        <v>20698.216161992765</v>
      </c>
      <c r="AX10" s="167">
        <f>SUM(AX2:AX9)</f>
        <v>115258.03479229854</v>
      </c>
      <c r="AY10" s="143">
        <f t="shared" si="22"/>
        <v>1600.8060387819241</v>
      </c>
      <c r="AZ10" s="167">
        <f>SUM(AZ2:AZ9)</f>
        <v>40</v>
      </c>
      <c r="BA10" s="193">
        <f t="shared" si="7"/>
        <v>0.55555555555555558</v>
      </c>
      <c r="BB10" s="167">
        <f>SUM(BB2:BB9)</f>
        <v>20086.274760519034</v>
      </c>
      <c r="BE10" s="6"/>
      <c r="BF10" s="286"/>
      <c r="BG10" s="6"/>
      <c r="BH10" s="286"/>
      <c r="BI10" s="6"/>
      <c r="BJ10" s="6" t="s">
        <v>1245</v>
      </c>
      <c r="BK10" s="284">
        <f>SUM(BK2:BK9)</f>
        <v>-21120.998064078125</v>
      </c>
      <c r="BL10" s="284">
        <f t="shared" ref="BL10" si="38">SUM(BL2:BL9)</f>
        <v>-21103.783037423909</v>
      </c>
      <c r="BM10" s="284">
        <f t="shared" ref="BM10" si="39">SUM(BM2:BM9)</f>
        <v>12176.757735053428</v>
      </c>
      <c r="BN10" s="284">
        <f t="shared" ref="BN10" si="40">SUM(BN2:BN9)</f>
        <v>20086.274760519034</v>
      </c>
      <c r="BO10" s="284">
        <f t="shared" ref="BO10" si="41">SUM(BO2:BO9)</f>
        <v>-10110.841337452706</v>
      </c>
      <c r="BP10" s="284">
        <f t="shared" ref="BP10" si="42">SUM(BP2:BP9)</f>
        <v>-35832.432634090801</v>
      </c>
      <c r="BQ10" s="284">
        <f t="shared" ref="BQ10" si="43">SUM(BQ2:BQ9)</f>
        <v>20698.216161992765</v>
      </c>
      <c r="BR10" s="284">
        <f t="shared" ref="BR10" si="44">SUM(BR2:BR9)</f>
        <v>-18595.904639125452</v>
      </c>
      <c r="BS10" s="284">
        <f t="shared" ref="BS10" si="45">SUM(BS2:BS9)</f>
        <v>-18182.785415976079</v>
      </c>
      <c r="BT10" s="284">
        <f t="shared" ref="BT10" si="46">SUM(BT2:BT9)</f>
        <v>-46158.887568705039</v>
      </c>
      <c r="BU10" s="284">
        <f t="shared" ref="BU10" si="47">SUM(BU2:BU9)</f>
        <v>-10774.960733172707</v>
      </c>
      <c r="BV10" s="284">
        <f t="shared" ref="BV10" si="48">SUM(BV2:BV9)</f>
        <v>115258.03479229854</v>
      </c>
      <c r="BX10" t="s">
        <v>1132</v>
      </c>
      <c r="CD10" s="167">
        <f>SUM(CD2:CD9)</f>
        <v>0</v>
      </c>
      <c r="CE10" s="193">
        <f t="shared" si="25"/>
        <v>0</v>
      </c>
      <c r="CF10" s="167">
        <f>SUM(CF2:CF9)</f>
        <v>0</v>
      </c>
      <c r="CG10" s="167">
        <f>SUM(CG2:CG9)</f>
        <v>0</v>
      </c>
      <c r="CH10" s="143">
        <f t="shared" si="26"/>
        <v>0</v>
      </c>
      <c r="CI10" s="167">
        <f>SUM(CI2:CI9)</f>
        <v>0</v>
      </c>
      <c r="CJ10" s="193">
        <f t="shared" si="12"/>
        <v>0</v>
      </c>
      <c r="CK10" s="167">
        <f>SUM(CK2:CK9)</f>
        <v>0</v>
      </c>
      <c r="CN10" s="6"/>
      <c r="CO10" s="286"/>
      <c r="CP10" s="6"/>
      <c r="CQ10" s="286"/>
      <c r="CR10" s="6"/>
      <c r="CS10" s="6" t="s">
        <v>1245</v>
      </c>
      <c r="CT10" s="284">
        <f>SUM(CT2:CT9)</f>
        <v>0</v>
      </c>
      <c r="CU10" s="284">
        <f t="shared" ref="CU10" si="49">SUM(CU2:CU9)</f>
        <v>0</v>
      </c>
      <c r="CV10" s="284">
        <f t="shared" ref="CV10" si="50">SUM(CV2:CV9)</f>
        <v>0</v>
      </c>
      <c r="CW10" s="284">
        <f t="shared" ref="CW10" si="51">SUM(CW2:CW9)</f>
        <v>0</v>
      </c>
      <c r="CX10" s="284">
        <f t="shared" ref="CX10" si="52">SUM(CX2:CX9)</f>
        <v>0</v>
      </c>
      <c r="CY10" s="284">
        <f t="shared" ref="CY10" si="53">SUM(CY2:CY9)</f>
        <v>0</v>
      </c>
      <c r="CZ10" s="284">
        <f t="shared" ref="CZ10" si="54">SUM(CZ2:CZ9)</f>
        <v>0</v>
      </c>
      <c r="DA10" s="284">
        <f t="shared" ref="DA10" si="55">SUM(DA2:DA9)</f>
        <v>0</v>
      </c>
      <c r="DB10" s="284">
        <f t="shared" ref="DB10" si="56">SUM(DB2:DB9)</f>
        <v>0</v>
      </c>
      <c r="DC10" s="284">
        <f t="shared" ref="DC10" si="57">SUM(DC2:DC9)</f>
        <v>0</v>
      </c>
      <c r="DD10" s="284">
        <f t="shared" ref="DD10" si="58">SUM(DD2:DD9)</f>
        <v>0</v>
      </c>
      <c r="DE10" s="284">
        <f t="shared" ref="DE10" si="59">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60">SUM(AB14:AB92)</f>
        <v>-3020.9573606422487</v>
      </c>
      <c r="AC13" s="187">
        <f>SUM(AC14:AC92)</f>
        <v>16333.246569679815</v>
      </c>
      <c r="AD13" s="187">
        <f t="shared" ref="AD13:AM13" si="61">SUM(AD14:AD92)</f>
        <v>-71968.404364849266</v>
      </c>
      <c r="AE13" s="187">
        <f t="shared" si="61"/>
        <v>-38222.925481672275</v>
      </c>
      <c r="AF13" s="187">
        <f t="shared" si="61"/>
        <v>21943.690810783566</v>
      </c>
      <c r="AG13" s="187">
        <f t="shared" si="61"/>
        <v>-18024.877048876358</v>
      </c>
      <c r="AH13" s="187">
        <f t="shared" si="61"/>
        <v>-8243.6647210266565</v>
      </c>
      <c r="AI13" s="187">
        <f t="shared" si="61"/>
        <v>-10590.746229118431</v>
      </c>
      <c r="AJ13" s="187">
        <f t="shared" si="61"/>
        <v>49564.800678553955</v>
      </c>
      <c r="AK13" s="187">
        <f t="shared" si="61"/>
        <v>-11060.145663851221</v>
      </c>
      <c r="AL13" s="187">
        <f t="shared" si="61"/>
        <v>30624.758815719022</v>
      </c>
      <c r="AM13" s="187">
        <f t="shared" si="61"/>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2">SUM(BI14:BI92)</f>
        <v>24195301.204222776</v>
      </c>
      <c r="BJ13" s="182">
        <f t="shared" si="62"/>
        <v>27138219.108615998</v>
      </c>
      <c r="BK13" s="187">
        <f t="shared" si="62"/>
        <v>-21120.998064078136</v>
      </c>
      <c r="BL13" s="187">
        <f>SUM(BL14:BL92)</f>
        <v>-21103.783037423917</v>
      </c>
      <c r="BM13" s="187">
        <f t="shared" ref="BM13:BV13" si="63">SUM(BM14:BM92)</f>
        <v>12176.757735053428</v>
      </c>
      <c r="BN13" s="187">
        <f t="shared" si="63"/>
        <v>20086.274760519034</v>
      </c>
      <c r="BO13" s="187">
        <f t="shared" si="63"/>
        <v>-10110.841337452714</v>
      </c>
      <c r="BP13" s="187">
        <f t="shared" si="63"/>
        <v>-35832.432634090816</v>
      </c>
      <c r="BQ13" s="187">
        <f t="shared" si="63"/>
        <v>20698.216161992768</v>
      </c>
      <c r="BR13" s="187">
        <f t="shared" si="63"/>
        <v>-18595.904639125452</v>
      </c>
      <c r="BS13" s="187">
        <f t="shared" si="63"/>
        <v>-18182.785415976079</v>
      </c>
      <c r="BT13" s="187">
        <f t="shared" si="63"/>
        <v>-46158.887568705046</v>
      </c>
      <c r="BU13" s="187">
        <f t="shared" si="63"/>
        <v>-10774.960733172711</v>
      </c>
      <c r="BV13" s="187">
        <f t="shared" si="63"/>
        <v>115258.03479229855</v>
      </c>
      <c r="BX13" s="240">
        <f>COUNTIF(BX14:BX92,1)/79</f>
        <v>0.379746835443038</v>
      </c>
      <c r="BY13" s="240">
        <f>COUNTIF(BY14:BY92,1)/79</f>
        <v>0.379746835443038</v>
      </c>
      <c r="BZ13" s="240">
        <f>COUNTIF(BZ14:BZ92,1)/79</f>
        <v>0.46835443037974683</v>
      </c>
      <c r="CA13" s="240">
        <f>COUNTIF(CA14:CA92,1)/79</f>
        <v>0.54430379746835444</v>
      </c>
      <c r="CB13" s="240">
        <f>COUNTIF(CB14:CB92,1)/79</f>
        <v>0.41772151898734178</v>
      </c>
      <c r="CC13" s="240"/>
      <c r="CD13" s="240">
        <f>COUNTIF(CD14:CD92,1)/79</f>
        <v>0</v>
      </c>
      <c r="CE13" s="240">
        <f>COUNTIF(CE14:CE92,1)/79</f>
        <v>0.46835443037974683</v>
      </c>
      <c r="CF13" s="240">
        <f>COUNTIF(CF14:CF92,1)/79</f>
        <v>0</v>
      </c>
      <c r="CG13" s="241">
        <f>SUM(CG14:CG92)/79</f>
        <v>0</v>
      </c>
      <c r="CH13" s="241">
        <f>SUM(CH14:CH92)/79</f>
        <v>0</v>
      </c>
      <c r="CI13" s="241">
        <f>SUM(CI14:CI92)/79</f>
        <v>0</v>
      </c>
      <c r="CJ13" s="241">
        <f>SUM(CJ14:CJ92)/79</f>
        <v>0</v>
      </c>
      <c r="CM13" s="240">
        <f>COUNTIF(CM14:CM92,1)/79</f>
        <v>0.48101265822784811</v>
      </c>
      <c r="CN13" s="240">
        <f>COUNTIF(CN14:CN92,1)/79</f>
        <v>0.51898734177215189</v>
      </c>
      <c r="CP13" s="189"/>
      <c r="CQ13" s="179">
        <v>0.25</v>
      </c>
      <c r="CR13" s="182">
        <f t="shared" ref="CR13:CT13" si="64">SUM(CR14:CR92)</f>
        <v>24195301.204222776</v>
      </c>
      <c r="CS13" s="182">
        <f t="shared" si="64"/>
        <v>25738662.621386934</v>
      </c>
      <c r="CT13" s="187">
        <f t="shared" si="64"/>
        <v>0</v>
      </c>
      <c r="CU13" s="187">
        <f>SUM(CU14:CU92)</f>
        <v>0</v>
      </c>
      <c r="CV13" s="187">
        <f t="shared" ref="CV13:DE13" si="65">SUM(CV14:CV92)</f>
        <v>0</v>
      </c>
      <c r="CW13" s="187">
        <f t="shared" si="65"/>
        <v>0</v>
      </c>
      <c r="CX13" s="187">
        <f t="shared" si="65"/>
        <v>0</v>
      </c>
      <c r="CY13" s="187">
        <f t="shared" si="65"/>
        <v>0</v>
      </c>
      <c r="CZ13" s="187">
        <f t="shared" si="65"/>
        <v>0</v>
      </c>
      <c r="DA13" s="187">
        <f t="shared" si="65"/>
        <v>0</v>
      </c>
      <c r="DB13" s="187">
        <f t="shared" si="65"/>
        <v>0</v>
      </c>
      <c r="DC13" s="187">
        <f t="shared" si="65"/>
        <v>0</v>
      </c>
      <c r="DD13" s="187">
        <f t="shared" si="65"/>
        <v>0</v>
      </c>
      <c r="DE13" s="187">
        <f t="shared" si="65"/>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6">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7">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8">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9">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v>-1</v>
      </c>
      <c r="BZ14" s="225">
        <v>-1</v>
      </c>
      <c r="CA14" s="225">
        <v>1</v>
      </c>
      <c r="CB14" s="201">
        <v>-1</v>
      </c>
      <c r="CC14" s="226">
        <v>-1</v>
      </c>
      <c r="CD14">
        <v>14</v>
      </c>
      <c r="CE14">
        <f>IF(CC14&lt;0,CB14*-1,CB14)</f>
        <v>1</v>
      </c>
      <c r="CF14" s="201"/>
      <c r="CG14">
        <f>IF(BZ14=CF14,1,0)</f>
        <v>0</v>
      </c>
      <c r="CH14">
        <f t="shared" ref="CH14:CH77" si="70">IF(CF14=CB14,1,0)</f>
        <v>0</v>
      </c>
      <c r="CI14">
        <f>IF(CF14=CD14,1,0)</f>
        <v>0</v>
      </c>
      <c r="CJ14">
        <f>IF(CF14=CE14,1,0)</f>
        <v>0</v>
      </c>
      <c r="CK14" s="235"/>
      <c r="CL14" s="194">
        <v>42564</v>
      </c>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1">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2">IF(H15+M15+-1*F15&gt;0,1,-1)</f>
        <v>-1</v>
      </c>
      <c r="M15">
        <f t="shared" ref="M15:M78" si="73">IF(K15&lt;0,J15*-1,J15)</f>
        <v>-1</v>
      </c>
      <c r="N15">
        <v>-1</v>
      </c>
      <c r="O15">
        <f t="shared" ref="O15:O78" si="74">IF(H15=N15,1,0)</f>
        <v>0</v>
      </c>
      <c r="P15">
        <f t="shared" si="66"/>
        <v>1</v>
      </c>
      <c r="Q15">
        <f>IF(N15=L15,1,0)</f>
        <v>1</v>
      </c>
      <c r="R15">
        <f t="shared" ref="R15:R78" si="75">IF(N15=M15,1,0)</f>
        <v>1</v>
      </c>
      <c r="S15">
        <v>-5.0059280727199999E-3</v>
      </c>
      <c r="T15" s="194">
        <v>42573</v>
      </c>
      <c r="U15">
        <f t="shared" ref="U15:U78" si="76">IF(-F15+-I15+M15&gt;0,1,-1)</f>
        <v>-1</v>
      </c>
      <c r="V15">
        <f t="shared" ref="V15:V78" si="77">IF(U15+X15+L15&lt;0,-1,1)</f>
        <v>-1</v>
      </c>
      <c r="W15">
        <f>VLOOKUP($A15,'FuturesInfo (3)'!$A$2:$V$80,22)</f>
        <v>3</v>
      </c>
      <c r="X15">
        <f t="shared" ref="X15:X78" si="78">IF(G15+J15+-1*F15&gt;0,1,-1)</f>
        <v>-1</v>
      </c>
      <c r="Y15">
        <f t="shared" ref="Y15:Y78" si="79">IF(X15=1,ROUND(W15*(1+Y$13),0),ROUND(W15*(1-Y$13),0))</f>
        <v>3</v>
      </c>
      <c r="Z15" s="137">
        <v>226590</v>
      </c>
      <c r="AA15" s="137">
        <v>151060</v>
      </c>
      <c r="AB15" s="188">
        <f t="shared" ref="AB15:AB38" si="80">IF(IF(G15=N15,1,0)=1,ABS(Z15*S15),-ABS(Z15*S15))</f>
        <v>-1134.2932419976248</v>
      </c>
      <c r="AC15" s="188">
        <f t="shared" si="67"/>
        <v>1134.2932419976248</v>
      </c>
      <c r="AD15" s="188">
        <f t="shared" ref="AD15:AD78" si="81">IF(IF(F15=N15,1,0)=1,ABS(Z15*S15),-ABS(Z15*S15))</f>
        <v>-1134.2932419976248</v>
      </c>
      <c r="AE15" s="188">
        <f t="shared" ref="AE15:AE78" si="82">IF(P15=1,ABS(Z15*S15),-ABS(Z15*S15))</f>
        <v>1134.2932419976248</v>
      </c>
      <c r="AF15" s="188">
        <f t="shared" ref="AF15:AF78" si="83">IF(IF(N15=L15,1,0)=1,ABS(Z15*S15),-ABS(Z15*S15))</f>
        <v>1134.2932419976248</v>
      </c>
      <c r="AG15" s="188">
        <f t="shared" ref="AG15:AG20" si="84">IF(R15=1,ABS(Z15*S15),-ABS(Z15*S15))</f>
        <v>1134.2932419976248</v>
      </c>
      <c r="AH15" s="188">
        <f t="shared" ref="AH15:AH78" si="85">IF(IF(H15=N15,1,0)=1,ABS(Z15*S15),-ABS(Z15*S15))</f>
        <v>-1134.2932419976248</v>
      </c>
      <c r="AI15" s="188">
        <f>IF(IF(I15=N15,1,0)=1,ABS(Z15*S15),-ABS(Z15*S15))</f>
        <v>1134.2932419976248</v>
      </c>
      <c r="AJ15" s="188">
        <f t="shared" ref="AJ15:AJ78" si="86">IF(IF(U15=N15,1,0)=1,ABS(Z15*S15),-ABS(Z15*S15))</f>
        <v>1134.2932419976248</v>
      </c>
      <c r="AK15" s="188">
        <f>IF(IF(sym!$Q4=N15,1,0)=1,ABS(Z15*S15),-ABS(Z15*S15))</f>
        <v>-1134.2932419976248</v>
      </c>
      <c r="AL15" s="188">
        <f t="shared" ref="AL15:AL78" si="87">IF(IF(V15=N15,1,0)=1,ABS(Z15*S15),-ABS(Z15*S15))</f>
        <v>1134.2932419976248</v>
      </c>
      <c r="AM15" s="188">
        <f t="shared" ref="AM15:AM78" si="88">ABS(Z15*S15)</f>
        <v>1134.2932419976248</v>
      </c>
      <c r="AO15">
        <f t="shared" ref="AO15:AO78" si="89">N15</f>
        <v>-1</v>
      </c>
      <c r="AP15" s="227">
        <v>-1</v>
      </c>
      <c r="AQ15" s="227">
        <v>-1</v>
      </c>
      <c r="AR15" s="227">
        <v>1</v>
      </c>
      <c r="AS15" s="202">
        <v>-1</v>
      </c>
      <c r="AT15" s="228">
        <v>-6</v>
      </c>
      <c r="AU15">
        <f t="shared" ref="AU15:AU78" si="90">IF(AQ15+AV15+-1*AO15&gt;0,1,-1)</f>
        <v>1</v>
      </c>
      <c r="AV15">
        <f t="shared" ref="AV15:AV78" si="91">IF(AT15&lt;0,AS15*-1,AS15)</f>
        <v>1</v>
      </c>
      <c r="AW15" s="202">
        <v>1</v>
      </c>
      <c r="AX15">
        <f t="shared" ref="AX15:AX78" si="92">IF(AQ15=AW15,1,0)</f>
        <v>0</v>
      </c>
      <c r="AY15">
        <f t="shared" si="68"/>
        <v>0</v>
      </c>
      <c r="AZ15">
        <f>IF(AW15=AU15,1,0)</f>
        <v>1</v>
      </c>
      <c r="BA15">
        <f t="shared" ref="BA15:BA78" si="93">IF(AW15=AV15,1,0)</f>
        <v>1</v>
      </c>
      <c r="BB15" s="236">
        <v>5.6931020786400001E-3</v>
      </c>
      <c r="BC15" s="194"/>
      <c r="BD15">
        <f t="shared" ref="BD15:BD78" si="94">IF(-AO15+-AR15+AV15&gt;0,1,-1)</f>
        <v>1</v>
      </c>
      <c r="BE15">
        <f t="shared" ref="BE15:BE78" si="95">IF(BD15+BG15+AU15&lt;0,-1,1)</f>
        <v>1</v>
      </c>
      <c r="BF15">
        <f>VLOOKUP($A15,'FuturesInfo (3)'!$A$2:$V$80,22)</f>
        <v>3</v>
      </c>
      <c r="BG15">
        <f t="shared" ref="BG15:BG78" si="96">IF(AP15+AS15+-1*AO15&gt;0,1,-1)</f>
        <v>-1</v>
      </c>
      <c r="BH15">
        <f t="shared" ref="BH15:BH78" si="97">IF(BG15=1,ROUND(BF15*(1+BH$13),0),ROUND(BF15*(1-BH$13),0))</f>
        <v>2</v>
      </c>
      <c r="BI15" s="137">
        <f>VLOOKUP($A15,'FuturesInfo (3)'!$A$2:$O$80,15)*BF15</f>
        <v>228720</v>
      </c>
      <c r="BJ15" s="137">
        <f>VLOOKUP($A15,'FuturesInfo (3)'!$A$2:$O$80,15)*BH15</f>
        <v>152480</v>
      </c>
      <c r="BK15" s="188">
        <f t="shared" ref="BK15:BK38" si="98">IF(IF(AP15=AW15,1,0)=1,ABS(BI15*BB15),-ABS(BI15*BB15))</f>
        <v>-1302.1263074265407</v>
      </c>
      <c r="BL15" s="188">
        <f t="shared" si="69"/>
        <v>-1302.1263074265407</v>
      </c>
      <c r="BM15" s="188">
        <f t="shared" ref="BM15:BM78" si="99">IF(IF(AO15=AW15,1,0)=1,ABS(BI15*BB15),-ABS(BI15*BB15))</f>
        <v>-1302.1263074265407</v>
      </c>
      <c r="BN15" s="188">
        <f t="shared" ref="BN15:BN78" si="100">IF(AY15=1,ABS(BI15*BB15),-ABS(BI15*BB15))</f>
        <v>-1302.1263074265407</v>
      </c>
      <c r="BO15" s="188">
        <f t="shared" ref="BO15:BO78" si="101">IF(IF(AW15=AU15,1,0)=1,ABS(BI15*BB15),-ABS(BI15*BB15))</f>
        <v>1302.1263074265407</v>
      </c>
      <c r="BP15" s="188">
        <f t="shared" ref="BP15:BP20" si="102">IF(BA15=1,ABS(BI15*BB15),-ABS(BI15*BB15))</f>
        <v>1302.1263074265407</v>
      </c>
      <c r="BQ15" s="188">
        <f t="shared" ref="BQ15:BQ78" si="103">IF(IF(AQ15=AW15,1,0)=1,ABS(BI15*BB15),-ABS(BI15*BB15))</f>
        <v>-1302.1263074265407</v>
      </c>
      <c r="BR15" s="188">
        <f>IF(IF(AR15=AW15,1,0)=1,ABS(BI15*BB15),-ABS(BI15*BB15))</f>
        <v>1302.1263074265407</v>
      </c>
      <c r="BS15" s="188">
        <f t="shared" ref="BS15:BS78" si="104">IF(IF(BD15=AW15,1,0)=1,ABS(BI15*BB15),-ABS(BI15*BB15))</f>
        <v>1302.1263074265407</v>
      </c>
      <c r="BT15" s="188">
        <f>IF(IF(sym!$Q4=AW15,1,0)=1,ABS(BI15*BB15),-ABS(BI15*BB15))</f>
        <v>1302.1263074265407</v>
      </c>
      <c r="BU15" s="188">
        <f t="shared" ref="BU15:BU78" si="105">IF(IF(BE15=AW15,1,0)=1,ABS(BI15*BB15),-ABS(BI15*BB15))</f>
        <v>1302.1263074265407</v>
      </c>
      <c r="BV15" s="188">
        <f t="shared" ref="BV15:BV78" si="106">ABS(BI15*BB15)</f>
        <v>1302.1263074265407</v>
      </c>
      <c r="BX15">
        <f t="shared" ref="BX15:BX78" si="107">AW15</f>
        <v>1</v>
      </c>
      <c r="BY15" s="227">
        <v>1</v>
      </c>
      <c r="BZ15" s="227">
        <v>-1</v>
      </c>
      <c r="CA15" s="227">
        <v>-1</v>
      </c>
      <c r="CB15" s="202">
        <v>1</v>
      </c>
      <c r="CC15" s="228">
        <v>-1</v>
      </c>
      <c r="CD15">
        <v>-7</v>
      </c>
      <c r="CE15">
        <f t="shared" ref="CE15:CE78" si="108">IF(CC15&lt;0,CB15*-1,CB15)</f>
        <v>-1</v>
      </c>
      <c r="CF15" s="202"/>
      <c r="CG15">
        <f t="shared" ref="CG15:CG78" si="109">IF(BZ15=CF15,1,0)</f>
        <v>0</v>
      </c>
      <c r="CH15">
        <f t="shared" si="70"/>
        <v>0</v>
      </c>
      <c r="CI15">
        <f>IF(CF15=CD15,1,0)</f>
        <v>0</v>
      </c>
      <c r="CJ15">
        <f t="shared" ref="CJ15:CJ78" si="110">IF(CF15=CE15,1,0)</f>
        <v>0</v>
      </c>
      <c r="CK15" s="236"/>
      <c r="CL15" s="194">
        <v>42573</v>
      </c>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4</v>
      </c>
      <c r="CR15" s="137">
        <f>VLOOKUP($A15,'FuturesInfo (3)'!$A$2:$O$80,15)*CO15</f>
        <v>228720</v>
      </c>
      <c r="CS15" s="137">
        <f>VLOOKUP($A15,'FuturesInfo (3)'!$A$2:$O$80,15)*CQ15</f>
        <v>304960</v>
      </c>
      <c r="CT15" s="188">
        <f t="shared" ref="CT15:CT38" si="115">IF(IF(BY15=CF15,1,0)=1,ABS(CR15*CK15),-ABS(CR15*CK15))</f>
        <v>0</v>
      </c>
      <c r="CU15" s="188">
        <f t="shared" si="71"/>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2"/>
        <v>-1</v>
      </c>
      <c r="M16">
        <f t="shared" si="73"/>
        <v>1</v>
      </c>
      <c r="N16">
        <v>-1</v>
      </c>
      <c r="O16">
        <f t="shared" si="74"/>
        <v>1</v>
      </c>
      <c r="P16">
        <f t="shared" si="66"/>
        <v>1</v>
      </c>
      <c r="Q16">
        <f t="shared" ref="Q16:Q79" si="124">IF(N16=L16,1,0)</f>
        <v>1</v>
      </c>
      <c r="R16">
        <f t="shared" si="75"/>
        <v>0</v>
      </c>
      <c r="S16">
        <v>-1.0974244120899999E-2</v>
      </c>
      <c r="T16" s="194">
        <v>42558</v>
      </c>
      <c r="U16">
        <f t="shared" si="76"/>
        <v>-1</v>
      </c>
      <c r="V16">
        <f t="shared" si="77"/>
        <v>-1</v>
      </c>
      <c r="W16">
        <f>VLOOKUP($A16,'FuturesInfo (3)'!$A$2:$V$80,22)</f>
        <v>2</v>
      </c>
      <c r="X16">
        <f t="shared" si="78"/>
        <v>-1</v>
      </c>
      <c r="Y16">
        <f>IF(X16=1,ROUND(W16*(1+Y$13),0),ROUND(W16*(1-Y$13),0))</f>
        <v>2</v>
      </c>
      <c r="Z16" s="137">
        <v>197112.576</v>
      </c>
      <c r="AA16" s="137">
        <v>197112.576</v>
      </c>
      <c r="AB16" s="188">
        <f t="shared" si="80"/>
        <v>-2163.1615283234541</v>
      </c>
      <c r="AC16" s="188">
        <f t="shared" si="67"/>
        <v>2163.1615283234541</v>
      </c>
      <c r="AD16" s="188">
        <f t="shared" si="81"/>
        <v>-2163.1615283234541</v>
      </c>
      <c r="AE16" s="188">
        <f t="shared" si="82"/>
        <v>2163.1615283234541</v>
      </c>
      <c r="AF16" s="188">
        <f t="shared" si="83"/>
        <v>2163.1615283234541</v>
      </c>
      <c r="AG16" s="188">
        <f t="shared" si="84"/>
        <v>-2163.1615283234541</v>
      </c>
      <c r="AH16" s="188">
        <f t="shared" si="85"/>
        <v>2163.1615283234541</v>
      </c>
      <c r="AI16" s="188">
        <f t="shared" ref="AI16:AI79" si="125">IF(IF(I16=N16,1,0)=1,ABS(Z16*S16),-ABS(Z16*S16))</f>
        <v>-2163.1615283234541</v>
      </c>
      <c r="AJ16" s="188">
        <f t="shared" si="86"/>
        <v>2163.1615283234541</v>
      </c>
      <c r="AK16" s="188">
        <f>IF(IF(sym!$Q5=N16,1,0)=1,ABS(Z16*S16),-ABS(Z16*S16))</f>
        <v>-2163.1615283234541</v>
      </c>
      <c r="AL16" s="188">
        <f t="shared" si="87"/>
        <v>2163.1615283234541</v>
      </c>
      <c r="AM16" s="188">
        <f t="shared" si="88"/>
        <v>2163.1615283234541</v>
      </c>
      <c r="AO16">
        <f t="shared" si="89"/>
        <v>-1</v>
      </c>
      <c r="AP16" s="227">
        <v>-1</v>
      </c>
      <c r="AQ16" s="227">
        <v>-1</v>
      </c>
      <c r="AR16" s="227">
        <v>-1</v>
      </c>
      <c r="AS16" s="202">
        <v>-1</v>
      </c>
      <c r="AT16" s="228">
        <v>-1</v>
      </c>
      <c r="AU16">
        <f t="shared" si="90"/>
        <v>1</v>
      </c>
      <c r="AV16">
        <f t="shared" si="91"/>
        <v>1</v>
      </c>
      <c r="AW16" s="202">
        <v>-1</v>
      </c>
      <c r="AX16">
        <f t="shared" si="92"/>
        <v>1</v>
      </c>
      <c r="AY16">
        <f t="shared" si="68"/>
        <v>1</v>
      </c>
      <c r="AZ16">
        <f t="shared" ref="AZ16:AZ79" si="126">IF(AW16=AU16,1,0)</f>
        <v>0</v>
      </c>
      <c r="BA16">
        <f t="shared" si="93"/>
        <v>0</v>
      </c>
      <c r="BB16" s="236">
        <v>-1.4492753623200001E-2</v>
      </c>
      <c r="BC16" s="194"/>
      <c r="BD16">
        <f t="shared" si="94"/>
        <v>1</v>
      </c>
      <c r="BE16">
        <f t="shared" si="95"/>
        <v>1</v>
      </c>
      <c r="BF16">
        <f>VLOOKUP($A16,'FuturesInfo (3)'!$A$2:$V$80,22)</f>
        <v>2</v>
      </c>
      <c r="BG16">
        <f t="shared" si="96"/>
        <v>-1</v>
      </c>
      <c r="BH16">
        <f t="shared" si="97"/>
        <v>2</v>
      </c>
      <c r="BI16" s="137">
        <f>VLOOKUP($A16,'FuturesInfo (3)'!$A$2:$O$80,15)*BF16</f>
        <v>197224.166</v>
      </c>
      <c r="BJ16" s="137">
        <f>VLOOKUP($A16,'FuturesInfo (3)'!$A$2:$O$80,15)*BH16</f>
        <v>197224.166</v>
      </c>
      <c r="BK16" s="188">
        <f t="shared" si="98"/>
        <v>2858.3212463790983</v>
      </c>
      <c r="BL16" s="188">
        <f t="shared" si="69"/>
        <v>2858.3212463790983</v>
      </c>
      <c r="BM16" s="188">
        <f t="shared" si="99"/>
        <v>2858.3212463790983</v>
      </c>
      <c r="BN16" s="188">
        <f t="shared" si="100"/>
        <v>2858.3212463790983</v>
      </c>
      <c r="BO16" s="188">
        <f t="shared" si="101"/>
        <v>-2858.3212463790983</v>
      </c>
      <c r="BP16" s="188">
        <f t="shared" si="102"/>
        <v>-2858.3212463790983</v>
      </c>
      <c r="BQ16" s="188">
        <f t="shared" si="103"/>
        <v>2858.3212463790983</v>
      </c>
      <c r="BR16" s="188">
        <f t="shared" ref="BR16:BR79" si="127">IF(IF(AR16=AW16,1,0)=1,ABS(BI16*BB16),-ABS(BI16*BB16))</f>
        <v>2858.3212463790983</v>
      </c>
      <c r="BS16" s="188">
        <f t="shared" si="104"/>
        <v>-2858.3212463790983</v>
      </c>
      <c r="BT16" s="188">
        <f>IF(IF(sym!$Q5=AW16,1,0)=1,ABS(BI16*BB16),-ABS(BI16*BB16))</f>
        <v>-2858.3212463790983</v>
      </c>
      <c r="BU16" s="188">
        <f t="shared" si="105"/>
        <v>-2858.3212463790983</v>
      </c>
      <c r="BV16" s="188">
        <f t="shared" si="106"/>
        <v>2858.3212463790983</v>
      </c>
      <c r="BX16">
        <f t="shared" si="107"/>
        <v>-1</v>
      </c>
      <c r="BY16" s="227">
        <v>-1</v>
      </c>
      <c r="BZ16" s="227">
        <v>-1</v>
      </c>
      <c r="CA16" s="227">
        <v>-1</v>
      </c>
      <c r="CB16" s="202">
        <v>-1</v>
      </c>
      <c r="CC16" s="228">
        <v>-1</v>
      </c>
      <c r="CD16">
        <v>2</v>
      </c>
      <c r="CE16">
        <f t="shared" si="108"/>
        <v>1</v>
      </c>
      <c r="CF16" s="202"/>
      <c r="CG16">
        <f t="shared" si="109"/>
        <v>0</v>
      </c>
      <c r="CH16">
        <f t="shared" si="70"/>
        <v>0</v>
      </c>
      <c r="CI16">
        <f t="shared" ref="CI16:CI79" si="128">IF(CF16=CD16,1,0)</f>
        <v>0</v>
      </c>
      <c r="CJ16">
        <f t="shared" si="110"/>
        <v>0</v>
      </c>
      <c r="CK16" s="236"/>
      <c r="CL16" s="194">
        <v>42577</v>
      </c>
      <c r="CM16">
        <f t="shared" si="111"/>
        <v>1</v>
      </c>
      <c r="CN16">
        <f t="shared" si="112"/>
        <v>1</v>
      </c>
      <c r="CO16">
        <f>VLOOKUP($A16,'FuturesInfo (3)'!$A$2:$V$80,22)</f>
        <v>2</v>
      </c>
      <c r="CP16">
        <f t="shared" si="113"/>
        <v>-1</v>
      </c>
      <c r="CQ16">
        <f t="shared" si="114"/>
        <v>2</v>
      </c>
      <c r="CR16" s="137">
        <f>VLOOKUP($A16,'FuturesInfo (3)'!$A$2:$O$80,15)*CO16</f>
        <v>197224.166</v>
      </c>
      <c r="CS16" s="137">
        <f>VLOOKUP($A16,'FuturesInfo (3)'!$A$2:$O$80,15)*CQ16</f>
        <v>197224.166</v>
      </c>
      <c r="CT16" s="188">
        <f t="shared" si="115"/>
        <v>0</v>
      </c>
      <c r="CU16" s="188">
        <f t="shared" si="71"/>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2"/>
        <v>1</v>
      </c>
      <c r="M17">
        <f t="shared" si="73"/>
        <v>1</v>
      </c>
      <c r="N17">
        <v>-1</v>
      </c>
      <c r="O17">
        <f t="shared" si="74"/>
        <v>0</v>
      </c>
      <c r="P17">
        <f t="shared" si="66"/>
        <v>0</v>
      </c>
      <c r="Q17">
        <f t="shared" si="124"/>
        <v>0</v>
      </c>
      <c r="R17">
        <f t="shared" si="75"/>
        <v>0</v>
      </c>
      <c r="S17">
        <v>-2.0421393841200002E-2</v>
      </c>
      <c r="T17" s="194">
        <v>42576</v>
      </c>
      <c r="U17">
        <f t="shared" si="76"/>
        <v>-1</v>
      </c>
      <c r="V17">
        <f t="shared" si="77"/>
        <v>1</v>
      </c>
      <c r="W17">
        <f>VLOOKUP($A17,'FuturesInfo (3)'!$A$2:$V$80,22)</f>
        <v>5</v>
      </c>
      <c r="X17">
        <f t="shared" si="78"/>
        <v>1</v>
      </c>
      <c r="Y17">
        <f t="shared" si="79"/>
        <v>5</v>
      </c>
      <c r="Z17" s="137">
        <v>90660</v>
      </c>
      <c r="AA17" s="137">
        <v>108792</v>
      </c>
      <c r="AB17" s="188">
        <f t="shared" si="80"/>
        <v>-1851.4035656431922</v>
      </c>
      <c r="AC17" s="188">
        <f t="shared" si="67"/>
        <v>-1851.4035656431922</v>
      </c>
      <c r="AD17" s="188">
        <f t="shared" si="81"/>
        <v>-1851.4035656431922</v>
      </c>
      <c r="AE17" s="188">
        <f t="shared" si="82"/>
        <v>-1851.4035656431922</v>
      </c>
      <c r="AF17" s="188">
        <f t="shared" si="83"/>
        <v>-1851.4035656431922</v>
      </c>
      <c r="AG17" s="188">
        <f t="shared" si="84"/>
        <v>-1851.4035656431922</v>
      </c>
      <c r="AH17" s="188">
        <f t="shared" si="85"/>
        <v>-1851.4035656431922</v>
      </c>
      <c r="AI17" s="188">
        <f t="shared" si="125"/>
        <v>-1851.4035656431922</v>
      </c>
      <c r="AJ17" s="188">
        <f t="shared" si="86"/>
        <v>1851.4035656431922</v>
      </c>
      <c r="AK17" s="188">
        <f>IF(IF(sym!$Q6=N17,1,0)=1,ABS(Z17*S17),-ABS(Z17*S17))</f>
        <v>-1851.4035656431922</v>
      </c>
      <c r="AL17" s="188">
        <f t="shared" si="87"/>
        <v>-1851.4035656431922</v>
      </c>
      <c r="AM17" s="188">
        <f t="shared" si="88"/>
        <v>1851.4035656431922</v>
      </c>
      <c r="AO17">
        <f t="shared" si="89"/>
        <v>-1</v>
      </c>
      <c r="AP17" s="227">
        <v>-1</v>
      </c>
      <c r="AQ17" s="227">
        <v>-1</v>
      </c>
      <c r="AR17" s="227">
        <v>1</v>
      </c>
      <c r="AS17" s="202">
        <v>-1</v>
      </c>
      <c r="AT17" s="228">
        <v>4</v>
      </c>
      <c r="AU17">
        <f t="shared" si="90"/>
        <v>-1</v>
      </c>
      <c r="AV17">
        <f t="shared" si="91"/>
        <v>-1</v>
      </c>
      <c r="AW17" s="202">
        <v>1</v>
      </c>
      <c r="AX17">
        <f t="shared" si="92"/>
        <v>0</v>
      </c>
      <c r="AY17">
        <f t="shared" si="68"/>
        <v>0</v>
      </c>
      <c r="AZ17">
        <f t="shared" si="126"/>
        <v>0</v>
      </c>
      <c r="BA17">
        <f t="shared" si="93"/>
        <v>0</v>
      </c>
      <c r="BB17" s="236">
        <v>1.05890138981E-2</v>
      </c>
      <c r="BC17" s="194"/>
      <c r="BD17">
        <f t="shared" si="94"/>
        <v>-1</v>
      </c>
      <c r="BE17">
        <f t="shared" si="95"/>
        <v>-1</v>
      </c>
      <c r="BF17">
        <f>VLOOKUP($A17,'FuturesInfo (3)'!$A$2:$V$80,22)</f>
        <v>5</v>
      </c>
      <c r="BG17">
        <f t="shared" si="96"/>
        <v>-1</v>
      </c>
      <c r="BH17">
        <f t="shared" si="97"/>
        <v>4</v>
      </c>
      <c r="BI17" s="137">
        <f>VLOOKUP($A17,'FuturesInfo (3)'!$A$2:$O$80,15)*BF17</f>
        <v>93090</v>
      </c>
      <c r="BJ17" s="137">
        <f>VLOOKUP($A17,'FuturesInfo (3)'!$A$2:$O$80,15)*BH17</f>
        <v>74472</v>
      </c>
      <c r="BK17" s="188">
        <f t="shared" si="98"/>
        <v>-985.73130377412906</v>
      </c>
      <c r="BL17" s="188">
        <f t="shared" si="69"/>
        <v>-985.73130377412906</v>
      </c>
      <c r="BM17" s="188">
        <f t="shared" si="99"/>
        <v>-985.73130377412906</v>
      </c>
      <c r="BN17" s="188">
        <f t="shared" si="100"/>
        <v>-985.73130377412906</v>
      </c>
      <c r="BO17" s="188">
        <f t="shared" si="101"/>
        <v>-985.73130377412906</v>
      </c>
      <c r="BP17" s="188">
        <f t="shared" si="102"/>
        <v>-985.73130377412906</v>
      </c>
      <c r="BQ17" s="188">
        <f t="shared" si="103"/>
        <v>-985.73130377412906</v>
      </c>
      <c r="BR17" s="188">
        <f t="shared" si="127"/>
        <v>985.73130377412906</v>
      </c>
      <c r="BS17" s="188">
        <f t="shared" si="104"/>
        <v>-985.73130377412906</v>
      </c>
      <c r="BT17" s="188">
        <f>IF(IF(sym!$Q6=AW17,1,0)=1,ABS(BI17*BB17),-ABS(BI17*BB17))</f>
        <v>985.73130377412906</v>
      </c>
      <c r="BU17" s="188">
        <f t="shared" si="105"/>
        <v>-985.73130377412906</v>
      </c>
      <c r="BV17" s="188">
        <f t="shared" si="106"/>
        <v>985.73130377412906</v>
      </c>
      <c r="BX17">
        <f t="shared" si="107"/>
        <v>1</v>
      </c>
      <c r="BY17" s="227">
        <v>1</v>
      </c>
      <c r="BZ17" s="227">
        <v>-1</v>
      </c>
      <c r="CA17" s="227">
        <v>1</v>
      </c>
      <c r="CB17" s="202">
        <v>-1</v>
      </c>
      <c r="CC17" s="228">
        <v>-1</v>
      </c>
      <c r="CD17">
        <v>5</v>
      </c>
      <c r="CE17">
        <f t="shared" si="108"/>
        <v>1</v>
      </c>
      <c r="CF17" s="202"/>
      <c r="CG17">
        <f t="shared" si="109"/>
        <v>0</v>
      </c>
      <c r="CH17">
        <f t="shared" si="70"/>
        <v>0</v>
      </c>
      <c r="CI17">
        <f t="shared" si="128"/>
        <v>0</v>
      </c>
      <c r="CJ17">
        <f t="shared" si="110"/>
        <v>0</v>
      </c>
      <c r="CK17" s="236"/>
      <c r="CL17" s="194">
        <v>42577</v>
      </c>
      <c r="CM17">
        <f t="shared" si="111"/>
        <v>-1</v>
      </c>
      <c r="CN17">
        <f t="shared" si="112"/>
        <v>1</v>
      </c>
      <c r="CO17">
        <f>VLOOKUP($A17,'FuturesInfo (3)'!$A$2:$V$80,22)</f>
        <v>5</v>
      </c>
      <c r="CP17">
        <f t="shared" si="113"/>
        <v>-1</v>
      </c>
      <c r="CQ17">
        <f t="shared" si="114"/>
        <v>4</v>
      </c>
      <c r="CR17" s="137">
        <f>VLOOKUP($A17,'FuturesInfo (3)'!$A$2:$O$80,15)*CO17</f>
        <v>93090</v>
      </c>
      <c r="CS17" s="137">
        <f>VLOOKUP($A17,'FuturesInfo (3)'!$A$2:$O$80,15)*CQ17</f>
        <v>74472</v>
      </c>
      <c r="CT17" s="188">
        <f t="shared" si="115"/>
        <v>0</v>
      </c>
      <c r="CU17" s="188">
        <f t="shared" si="71"/>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2"/>
        <v>1</v>
      </c>
      <c r="M18">
        <f t="shared" si="73"/>
        <v>1</v>
      </c>
      <c r="N18">
        <v>-1</v>
      </c>
      <c r="O18">
        <f t="shared" si="74"/>
        <v>0</v>
      </c>
      <c r="P18">
        <f t="shared" si="66"/>
        <v>1</v>
      </c>
      <c r="Q18">
        <f t="shared" si="124"/>
        <v>0</v>
      </c>
      <c r="R18">
        <f t="shared" si="75"/>
        <v>0</v>
      </c>
      <c r="S18">
        <v>-3.54797312599E-3</v>
      </c>
      <c r="T18" s="194">
        <v>42565</v>
      </c>
      <c r="U18">
        <f t="shared" si="76"/>
        <v>1</v>
      </c>
      <c r="V18">
        <f t="shared" si="77"/>
        <v>1</v>
      </c>
      <c r="W18">
        <f>VLOOKUP($A18,'FuturesInfo (3)'!$A$2:$V$80,22)</f>
        <v>2</v>
      </c>
      <c r="X18">
        <f t="shared" si="78"/>
        <v>-1</v>
      </c>
      <c r="Y18">
        <f t="shared" si="79"/>
        <v>2</v>
      </c>
      <c r="Z18" s="137">
        <v>165000</v>
      </c>
      <c r="AA18" s="137">
        <v>165000</v>
      </c>
      <c r="AB18" s="188">
        <f t="shared" si="80"/>
        <v>585.41556578835002</v>
      </c>
      <c r="AC18" s="188">
        <f t="shared" si="67"/>
        <v>585.41556578835002</v>
      </c>
      <c r="AD18" s="188">
        <f t="shared" si="81"/>
        <v>-585.41556578835002</v>
      </c>
      <c r="AE18" s="188">
        <f t="shared" si="82"/>
        <v>585.41556578835002</v>
      </c>
      <c r="AF18" s="188">
        <f t="shared" si="83"/>
        <v>-585.41556578835002</v>
      </c>
      <c r="AG18" s="188">
        <f t="shared" si="84"/>
        <v>-585.41556578835002</v>
      </c>
      <c r="AH18" s="188">
        <f t="shared" si="85"/>
        <v>-585.41556578835002</v>
      </c>
      <c r="AI18" s="188">
        <f t="shared" si="125"/>
        <v>585.41556578835002</v>
      </c>
      <c r="AJ18" s="188">
        <f t="shared" si="86"/>
        <v>-585.41556578835002</v>
      </c>
      <c r="AK18" s="188">
        <f>IF(IF(sym!$Q7=N18,1,0)=1,ABS(Z18*S18),-ABS(Z18*S18))</f>
        <v>-585.41556578835002</v>
      </c>
      <c r="AL18" s="188">
        <f t="shared" si="87"/>
        <v>-585.41556578835002</v>
      </c>
      <c r="AM18" s="188">
        <f t="shared" si="88"/>
        <v>585.41556578835002</v>
      </c>
      <c r="AO18">
        <f t="shared" si="89"/>
        <v>-1</v>
      </c>
      <c r="AP18" s="227">
        <v>-1</v>
      </c>
      <c r="AQ18" s="227">
        <v>1</v>
      </c>
      <c r="AR18" s="227">
        <v>-1</v>
      </c>
      <c r="AS18" s="202">
        <v>-1</v>
      </c>
      <c r="AT18" s="228">
        <v>-12</v>
      </c>
      <c r="AU18">
        <f t="shared" si="90"/>
        <v>1</v>
      </c>
      <c r="AV18">
        <f t="shared" si="91"/>
        <v>1</v>
      </c>
      <c r="AW18" s="202">
        <v>1</v>
      </c>
      <c r="AX18">
        <f t="shared" si="92"/>
        <v>1</v>
      </c>
      <c r="AY18">
        <f t="shared" si="68"/>
        <v>0</v>
      </c>
      <c r="AZ18">
        <f t="shared" si="126"/>
        <v>1</v>
      </c>
      <c r="BA18">
        <f t="shared" si="93"/>
        <v>1</v>
      </c>
      <c r="BB18" s="236">
        <v>1.18939393939E-2</v>
      </c>
      <c r="BC18" s="194"/>
      <c r="BD18">
        <f t="shared" si="94"/>
        <v>1</v>
      </c>
      <c r="BE18">
        <f t="shared" si="95"/>
        <v>1</v>
      </c>
      <c r="BF18">
        <f>VLOOKUP($A18,'FuturesInfo (3)'!$A$2:$V$80,22)</f>
        <v>2</v>
      </c>
      <c r="BG18">
        <f t="shared" si="96"/>
        <v>-1</v>
      </c>
      <c r="BH18">
        <f t="shared" si="97"/>
        <v>2</v>
      </c>
      <c r="BI18" s="137">
        <f>VLOOKUP($A18,'FuturesInfo (3)'!$A$2:$O$80,15)*BF18</f>
        <v>164050</v>
      </c>
      <c r="BJ18" s="137">
        <f>VLOOKUP($A18,'FuturesInfo (3)'!$A$2:$O$80,15)*BH18</f>
        <v>164050</v>
      </c>
      <c r="BK18" s="188">
        <f t="shared" si="98"/>
        <v>-1951.2007575692951</v>
      </c>
      <c r="BL18" s="188">
        <f t="shared" si="69"/>
        <v>-1951.2007575692951</v>
      </c>
      <c r="BM18" s="188">
        <f t="shared" si="99"/>
        <v>-1951.2007575692951</v>
      </c>
      <c r="BN18" s="188">
        <f t="shared" si="100"/>
        <v>-1951.2007575692951</v>
      </c>
      <c r="BO18" s="188">
        <f t="shared" si="101"/>
        <v>1951.2007575692951</v>
      </c>
      <c r="BP18" s="188">
        <f t="shared" si="102"/>
        <v>1951.2007575692951</v>
      </c>
      <c r="BQ18" s="188">
        <f t="shared" si="103"/>
        <v>1951.2007575692951</v>
      </c>
      <c r="BR18" s="188">
        <f t="shared" si="127"/>
        <v>-1951.2007575692951</v>
      </c>
      <c r="BS18" s="188">
        <f t="shared" si="104"/>
        <v>1951.2007575692951</v>
      </c>
      <c r="BT18" s="188">
        <f>IF(IF(sym!$Q7=AW18,1,0)=1,ABS(BI18*BB18),-ABS(BI18*BB18))</f>
        <v>1951.2007575692951</v>
      </c>
      <c r="BU18" s="188">
        <f t="shared" si="105"/>
        <v>1951.2007575692951</v>
      </c>
      <c r="BV18" s="188">
        <f t="shared" si="106"/>
        <v>1951.2007575692951</v>
      </c>
      <c r="BX18">
        <f t="shared" si="107"/>
        <v>1</v>
      </c>
      <c r="BY18" s="227">
        <v>1</v>
      </c>
      <c r="BZ18" s="227">
        <v>1</v>
      </c>
      <c r="CA18" s="227">
        <v>1</v>
      </c>
      <c r="CB18" s="202">
        <v>1</v>
      </c>
      <c r="CC18" s="228">
        <v>-1</v>
      </c>
      <c r="CD18">
        <v>10</v>
      </c>
      <c r="CE18">
        <f t="shared" si="108"/>
        <v>-1</v>
      </c>
      <c r="CF18" s="202"/>
      <c r="CG18">
        <f t="shared" si="109"/>
        <v>0</v>
      </c>
      <c r="CH18">
        <f t="shared" si="70"/>
        <v>0</v>
      </c>
      <c r="CI18">
        <f t="shared" si="128"/>
        <v>0</v>
      </c>
      <c r="CJ18">
        <f t="shared" si="110"/>
        <v>0</v>
      </c>
      <c r="CK18" s="236"/>
      <c r="CL18" s="194">
        <v>42570</v>
      </c>
      <c r="CM18">
        <f t="shared" si="111"/>
        <v>-1</v>
      </c>
      <c r="CN18">
        <f t="shared" si="112"/>
        <v>1</v>
      </c>
      <c r="CO18">
        <f>VLOOKUP($A18,'FuturesInfo (3)'!$A$2:$V$80,22)</f>
        <v>2</v>
      </c>
      <c r="CP18">
        <f t="shared" si="113"/>
        <v>1</v>
      </c>
      <c r="CQ18">
        <f t="shared" si="114"/>
        <v>3</v>
      </c>
      <c r="CR18" s="137">
        <f>VLOOKUP($A18,'FuturesInfo (3)'!$A$2:$O$80,15)*CO18</f>
        <v>164050</v>
      </c>
      <c r="CS18" s="137">
        <f>VLOOKUP($A18,'FuturesInfo (3)'!$A$2:$O$80,15)*CQ18</f>
        <v>246075</v>
      </c>
      <c r="CT18" s="188">
        <f t="shared" si="115"/>
        <v>0</v>
      </c>
      <c r="CU18" s="188">
        <f t="shared" si="71"/>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2"/>
        <v>1</v>
      </c>
      <c r="M19">
        <f t="shared" si="73"/>
        <v>1</v>
      </c>
      <c r="N19">
        <v>-1</v>
      </c>
      <c r="O19">
        <f t="shared" si="74"/>
        <v>0</v>
      </c>
      <c r="P19">
        <f t="shared" si="66"/>
        <v>0</v>
      </c>
      <c r="Q19">
        <f t="shared" si="124"/>
        <v>0</v>
      </c>
      <c r="R19">
        <f t="shared" si="75"/>
        <v>0</v>
      </c>
      <c r="S19">
        <v>-2.4799416484300001E-2</v>
      </c>
      <c r="T19" s="194">
        <v>42564</v>
      </c>
      <c r="U19">
        <f t="shared" si="76"/>
        <v>-1</v>
      </c>
      <c r="V19">
        <f t="shared" si="77"/>
        <v>1</v>
      </c>
      <c r="W19">
        <f>VLOOKUP($A19,'FuturesInfo (3)'!$A$2:$V$80,22)</f>
        <v>4</v>
      </c>
      <c r="X19">
        <f t="shared" si="78"/>
        <v>1</v>
      </c>
      <c r="Y19">
        <f t="shared" si="79"/>
        <v>4</v>
      </c>
      <c r="Z19" s="137">
        <v>66850</v>
      </c>
      <c r="AA19" s="137">
        <v>83562.5</v>
      </c>
      <c r="AB19" s="188">
        <f t="shared" si="80"/>
        <v>-1657.8409919754552</v>
      </c>
      <c r="AC19" s="188">
        <f t="shared" si="67"/>
        <v>-1657.8409919754552</v>
      </c>
      <c r="AD19" s="188">
        <f t="shared" si="81"/>
        <v>-1657.8409919754552</v>
      </c>
      <c r="AE19" s="188">
        <f t="shared" si="82"/>
        <v>-1657.8409919754552</v>
      </c>
      <c r="AF19" s="188">
        <f t="shared" si="83"/>
        <v>-1657.8409919754552</v>
      </c>
      <c r="AG19" s="188">
        <f t="shared" si="84"/>
        <v>-1657.8409919754552</v>
      </c>
      <c r="AH19" s="188">
        <f t="shared" si="85"/>
        <v>-1657.8409919754552</v>
      </c>
      <c r="AI19" s="188">
        <f t="shared" si="125"/>
        <v>-1657.8409919754552</v>
      </c>
      <c r="AJ19" s="188">
        <f t="shared" si="86"/>
        <v>1657.8409919754552</v>
      </c>
      <c r="AK19" s="188">
        <f>IF(IF(sym!$Q8=N19,1,0)=1,ABS(Z19*S19),-ABS(Z19*S19))</f>
        <v>-1657.8409919754552</v>
      </c>
      <c r="AL19" s="188">
        <f t="shared" si="87"/>
        <v>-1657.8409919754552</v>
      </c>
      <c r="AM19" s="188">
        <f t="shared" si="88"/>
        <v>1657.8409919754552</v>
      </c>
      <c r="AO19">
        <f t="shared" si="89"/>
        <v>-1</v>
      </c>
      <c r="AP19" s="227">
        <v>-1</v>
      </c>
      <c r="AQ19" s="227">
        <v>1</v>
      </c>
      <c r="AR19" s="227">
        <v>-1</v>
      </c>
      <c r="AS19" s="202">
        <v>1</v>
      </c>
      <c r="AT19" s="228">
        <v>-2</v>
      </c>
      <c r="AU19">
        <f t="shared" si="90"/>
        <v>1</v>
      </c>
      <c r="AV19">
        <f t="shared" si="91"/>
        <v>-1</v>
      </c>
      <c r="AW19" s="202">
        <v>-1</v>
      </c>
      <c r="AX19">
        <f t="shared" si="92"/>
        <v>0</v>
      </c>
      <c r="AY19">
        <f t="shared" si="68"/>
        <v>0</v>
      </c>
      <c r="AZ19">
        <f t="shared" si="126"/>
        <v>0</v>
      </c>
      <c r="BA19">
        <f t="shared" si="93"/>
        <v>1</v>
      </c>
      <c r="BB19" s="236">
        <v>-7.4794315631999996E-4</v>
      </c>
      <c r="BC19" s="194"/>
      <c r="BD19">
        <f t="shared" si="94"/>
        <v>1</v>
      </c>
      <c r="BE19">
        <f t="shared" si="95"/>
        <v>1</v>
      </c>
      <c r="BF19">
        <f>VLOOKUP($A19,'FuturesInfo (3)'!$A$2:$V$80,22)</f>
        <v>4</v>
      </c>
      <c r="BG19">
        <f t="shared" si="96"/>
        <v>1</v>
      </c>
      <c r="BH19">
        <f t="shared" si="97"/>
        <v>5</v>
      </c>
      <c r="BI19" s="137">
        <f>VLOOKUP($A19,'FuturesInfo (3)'!$A$2:$O$80,15)*BF19</f>
        <v>66200</v>
      </c>
      <c r="BJ19" s="137">
        <f>VLOOKUP($A19,'FuturesInfo (3)'!$A$2:$O$80,15)*BH19</f>
        <v>82750</v>
      </c>
      <c r="BK19" s="188">
        <f t="shared" si="98"/>
        <v>49.513836948383997</v>
      </c>
      <c r="BL19" s="188">
        <f t="shared" si="69"/>
        <v>-49.513836948383997</v>
      </c>
      <c r="BM19" s="188">
        <f t="shared" si="99"/>
        <v>49.513836948383997</v>
      </c>
      <c r="BN19" s="188">
        <f t="shared" si="100"/>
        <v>-49.513836948383997</v>
      </c>
      <c r="BO19" s="188">
        <f t="shared" si="101"/>
        <v>-49.513836948383997</v>
      </c>
      <c r="BP19" s="188">
        <f t="shared" si="102"/>
        <v>49.513836948383997</v>
      </c>
      <c r="BQ19" s="188">
        <f t="shared" si="103"/>
        <v>-49.513836948383997</v>
      </c>
      <c r="BR19" s="188">
        <f t="shared" si="127"/>
        <v>49.513836948383997</v>
      </c>
      <c r="BS19" s="188">
        <f t="shared" si="104"/>
        <v>-49.513836948383997</v>
      </c>
      <c r="BT19" s="188">
        <f>IF(IF(sym!$Q8=AW19,1,0)=1,ABS(BI19*BB19),-ABS(BI19*BB19))</f>
        <v>-49.513836948383997</v>
      </c>
      <c r="BU19" s="188">
        <f t="shared" si="105"/>
        <v>-49.513836948383997</v>
      </c>
      <c r="BV19" s="188">
        <f t="shared" si="106"/>
        <v>49.513836948383997</v>
      </c>
      <c r="BX19">
        <f t="shared" si="107"/>
        <v>-1</v>
      </c>
      <c r="BY19" s="227">
        <v>-1</v>
      </c>
      <c r="BZ19" s="227">
        <v>-1</v>
      </c>
      <c r="CA19" s="227">
        <v>1</v>
      </c>
      <c r="CB19" s="202">
        <v>-1</v>
      </c>
      <c r="CC19" s="228">
        <v>1</v>
      </c>
      <c r="CD19">
        <v>-3</v>
      </c>
      <c r="CE19">
        <f t="shared" si="108"/>
        <v>-1</v>
      </c>
      <c r="CF19" s="202"/>
      <c r="CG19">
        <f t="shared" si="109"/>
        <v>0</v>
      </c>
      <c r="CH19">
        <f t="shared" si="70"/>
        <v>0</v>
      </c>
      <c r="CI19">
        <f t="shared" si="128"/>
        <v>0</v>
      </c>
      <c r="CJ19">
        <f t="shared" si="110"/>
        <v>0</v>
      </c>
      <c r="CK19" s="236"/>
      <c r="CL19" s="194">
        <v>42564</v>
      </c>
      <c r="CM19">
        <f t="shared" si="111"/>
        <v>-1</v>
      </c>
      <c r="CN19">
        <f t="shared" si="112"/>
        <v>-1</v>
      </c>
      <c r="CO19">
        <f>VLOOKUP($A19,'FuturesInfo (3)'!$A$2:$V$80,22)</f>
        <v>4</v>
      </c>
      <c r="CP19">
        <f t="shared" si="113"/>
        <v>-1</v>
      </c>
      <c r="CQ19">
        <f t="shared" si="114"/>
        <v>3</v>
      </c>
      <c r="CR19" s="137">
        <f>VLOOKUP($A19,'FuturesInfo (3)'!$A$2:$O$80,15)*CO19</f>
        <v>66200</v>
      </c>
      <c r="CS19" s="137">
        <f>VLOOKUP($A19,'FuturesInfo (3)'!$A$2:$O$80,15)*CQ19</f>
        <v>49650</v>
      </c>
      <c r="CT19" s="188">
        <f t="shared" si="115"/>
        <v>0</v>
      </c>
      <c r="CU19" s="188">
        <f t="shared" si="71"/>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2"/>
        <v>1</v>
      </c>
      <c r="M20">
        <f t="shared" si="73"/>
        <v>-1</v>
      </c>
      <c r="N20">
        <v>1</v>
      </c>
      <c r="O20">
        <f t="shared" si="74"/>
        <v>1</v>
      </c>
      <c r="P20">
        <f t="shared" si="66"/>
        <v>0</v>
      </c>
      <c r="Q20">
        <f t="shared" si="124"/>
        <v>1</v>
      </c>
      <c r="R20">
        <f t="shared" si="75"/>
        <v>0</v>
      </c>
      <c r="S20">
        <v>3.2098765432100003E-2</v>
      </c>
      <c r="T20" s="194">
        <v>42565</v>
      </c>
      <c r="U20">
        <f t="shared" si="76"/>
        <v>1</v>
      </c>
      <c r="V20">
        <f t="shared" si="77"/>
        <v>1</v>
      </c>
      <c r="W20">
        <f>VLOOKUP($A20,'FuturesInfo (3)'!$A$2:$V$80,22)</f>
        <v>4</v>
      </c>
      <c r="X20">
        <f t="shared" si="78"/>
        <v>-1</v>
      </c>
      <c r="Y20">
        <f t="shared" si="79"/>
        <v>4</v>
      </c>
      <c r="Z20" s="137">
        <v>117040</v>
      </c>
      <c r="AA20" s="137">
        <v>87780</v>
      </c>
      <c r="AB20" s="188">
        <f t="shared" si="80"/>
        <v>-3756.8395061729843</v>
      </c>
      <c r="AC20" s="188">
        <f t="shared" si="67"/>
        <v>-3756.8395061729843</v>
      </c>
      <c r="AD20" s="188">
        <f t="shared" si="81"/>
        <v>-3756.8395061729843</v>
      </c>
      <c r="AE20" s="188">
        <f t="shared" si="82"/>
        <v>-3756.8395061729843</v>
      </c>
      <c r="AF20" s="188">
        <f t="shared" si="83"/>
        <v>3756.8395061729843</v>
      </c>
      <c r="AG20" s="188">
        <f t="shared" si="84"/>
        <v>-3756.8395061729843</v>
      </c>
      <c r="AH20" s="188">
        <f t="shared" si="85"/>
        <v>3756.8395061729843</v>
      </c>
      <c r="AI20" s="188">
        <f t="shared" si="125"/>
        <v>-3756.8395061729843</v>
      </c>
      <c r="AJ20" s="188">
        <f t="shared" si="86"/>
        <v>3756.8395061729843</v>
      </c>
      <c r="AK20" s="188">
        <f>IF(IF(sym!$Q9=N20,1,0)=1,ABS(Z20*S20),-ABS(Z20*S20))</f>
        <v>3756.8395061729843</v>
      </c>
      <c r="AL20" s="188">
        <f t="shared" si="87"/>
        <v>3756.8395061729843</v>
      </c>
      <c r="AM20" s="188">
        <f t="shared" si="88"/>
        <v>3756.8395061729843</v>
      </c>
      <c r="AO20">
        <f t="shared" si="89"/>
        <v>1</v>
      </c>
      <c r="AP20" s="227">
        <v>-1</v>
      </c>
      <c r="AQ20" s="227">
        <v>1</v>
      </c>
      <c r="AR20" s="227">
        <v>-1</v>
      </c>
      <c r="AS20" s="202">
        <v>-1</v>
      </c>
      <c r="AT20" s="228">
        <v>-1</v>
      </c>
      <c r="AU20">
        <f t="shared" si="90"/>
        <v>1</v>
      </c>
      <c r="AV20">
        <f t="shared" si="91"/>
        <v>1</v>
      </c>
      <c r="AW20" s="202">
        <v>-1</v>
      </c>
      <c r="AX20">
        <f t="shared" si="92"/>
        <v>0</v>
      </c>
      <c r="AY20">
        <f t="shared" si="68"/>
        <v>1</v>
      </c>
      <c r="AZ20">
        <f t="shared" si="126"/>
        <v>0</v>
      </c>
      <c r="BA20">
        <f t="shared" si="93"/>
        <v>0</v>
      </c>
      <c r="BB20" s="236">
        <v>-1.0252904989699999E-2</v>
      </c>
      <c r="BC20" s="194"/>
      <c r="BD20">
        <f t="shared" si="94"/>
        <v>1</v>
      </c>
      <c r="BE20">
        <f t="shared" si="95"/>
        <v>1</v>
      </c>
      <c r="BF20">
        <f>VLOOKUP($A20,'FuturesInfo (3)'!$A$2:$V$80,22)</f>
        <v>4</v>
      </c>
      <c r="BG20">
        <f t="shared" si="96"/>
        <v>-1</v>
      </c>
      <c r="BH20">
        <f t="shared" si="97"/>
        <v>3</v>
      </c>
      <c r="BI20" s="137">
        <f>VLOOKUP($A20,'FuturesInfo (3)'!$A$2:$O$80,15)*BF20</f>
        <v>119640</v>
      </c>
      <c r="BJ20" s="137">
        <f>VLOOKUP($A20,'FuturesInfo (3)'!$A$2:$O$80,15)*BH20</f>
        <v>89730</v>
      </c>
      <c r="BK20" s="188">
        <f t="shared" si="98"/>
        <v>1226.6575529677079</v>
      </c>
      <c r="BL20" s="188">
        <f t="shared" si="69"/>
        <v>1226.6575529677079</v>
      </c>
      <c r="BM20" s="188">
        <f t="shared" si="99"/>
        <v>-1226.6575529677079</v>
      </c>
      <c r="BN20" s="188">
        <f t="shared" si="100"/>
        <v>1226.6575529677079</v>
      </c>
      <c r="BO20" s="188">
        <f t="shared" si="101"/>
        <v>-1226.6575529677079</v>
      </c>
      <c r="BP20" s="188">
        <f t="shared" si="102"/>
        <v>-1226.6575529677079</v>
      </c>
      <c r="BQ20" s="188">
        <f t="shared" si="103"/>
        <v>-1226.6575529677079</v>
      </c>
      <c r="BR20" s="188">
        <f t="shared" si="127"/>
        <v>1226.6575529677079</v>
      </c>
      <c r="BS20" s="188">
        <f t="shared" si="104"/>
        <v>-1226.6575529677079</v>
      </c>
      <c r="BT20" s="188">
        <f>IF(IF(sym!$Q9=AW20,1,0)=1,ABS(BI20*BB20),-ABS(BI20*BB20))</f>
        <v>-1226.6575529677079</v>
      </c>
      <c r="BU20" s="188">
        <f t="shared" si="105"/>
        <v>-1226.6575529677079</v>
      </c>
      <c r="BV20" s="188">
        <f t="shared" si="106"/>
        <v>1226.6575529677079</v>
      </c>
      <c r="BX20">
        <f t="shared" si="107"/>
        <v>-1</v>
      </c>
      <c r="BY20" s="227">
        <v>-1</v>
      </c>
      <c r="BZ20" s="227">
        <v>-1</v>
      </c>
      <c r="CA20" s="227">
        <v>1</v>
      </c>
      <c r="CB20" s="202">
        <v>-1</v>
      </c>
      <c r="CC20" s="228">
        <v>-1</v>
      </c>
      <c r="CD20">
        <v>-2</v>
      </c>
      <c r="CE20">
        <f t="shared" si="108"/>
        <v>1</v>
      </c>
      <c r="CF20" s="202"/>
      <c r="CG20">
        <f t="shared" si="109"/>
        <v>0</v>
      </c>
      <c r="CH20">
        <f t="shared" si="70"/>
        <v>0</v>
      </c>
      <c r="CI20">
        <f t="shared" si="128"/>
        <v>0</v>
      </c>
      <c r="CJ20">
        <f t="shared" si="110"/>
        <v>0</v>
      </c>
      <c r="CK20" s="236"/>
      <c r="CL20" s="194">
        <v>42565</v>
      </c>
      <c r="CM20">
        <f t="shared" si="111"/>
        <v>1</v>
      </c>
      <c r="CN20">
        <f t="shared" si="112"/>
        <v>-1</v>
      </c>
      <c r="CO20">
        <f>VLOOKUP($A20,'FuturesInfo (3)'!$A$2:$V$80,22)</f>
        <v>4</v>
      </c>
      <c r="CP20">
        <f t="shared" si="113"/>
        <v>-1</v>
      </c>
      <c r="CQ20">
        <f t="shared" si="114"/>
        <v>3</v>
      </c>
      <c r="CR20" s="137">
        <f>VLOOKUP($A20,'FuturesInfo (3)'!$A$2:$O$80,15)*CO20</f>
        <v>119640</v>
      </c>
      <c r="CS20" s="137">
        <f>VLOOKUP($A20,'FuturesInfo (3)'!$A$2:$O$80,15)*CQ20</f>
        <v>89730</v>
      </c>
      <c r="CT20" s="188">
        <f t="shared" si="115"/>
        <v>0</v>
      </c>
      <c r="CU20" s="188">
        <f t="shared" si="71"/>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2"/>
        <v>-1</v>
      </c>
      <c r="M21">
        <f t="shared" si="73"/>
        <v>1</v>
      </c>
      <c r="N21">
        <v>-1</v>
      </c>
      <c r="O21">
        <f t="shared" si="74"/>
        <v>1</v>
      </c>
      <c r="P21">
        <f t="shared" si="66"/>
        <v>1</v>
      </c>
      <c r="Q21">
        <f t="shared" si="124"/>
        <v>1</v>
      </c>
      <c r="R21">
        <f t="shared" si="75"/>
        <v>0</v>
      </c>
      <c r="S21">
        <v>-4.23811697203E-3</v>
      </c>
      <c r="T21" s="194">
        <v>42576</v>
      </c>
      <c r="U21">
        <f t="shared" si="76"/>
        <v>-1</v>
      </c>
      <c r="V21">
        <f t="shared" si="77"/>
        <v>-1</v>
      </c>
      <c r="W21">
        <f>VLOOKUP($A21,'FuturesInfo (3)'!$A$2:$V$80,22)</f>
        <v>4</v>
      </c>
      <c r="X21">
        <f t="shared" si="78"/>
        <v>-1</v>
      </c>
      <c r="Y21">
        <f t="shared" si="79"/>
        <v>4</v>
      </c>
      <c r="Z21" s="137">
        <v>305440</v>
      </c>
      <c r="AA21" s="137">
        <v>229080</v>
      </c>
      <c r="AB21" s="188">
        <f t="shared" si="80"/>
        <v>-1294.4904479368431</v>
      </c>
      <c r="AC21" s="188">
        <f t="shared" si="67"/>
        <v>1294.4904479368431</v>
      </c>
      <c r="AD21" s="188">
        <f t="shared" si="81"/>
        <v>-1294.4904479368431</v>
      </c>
      <c r="AE21" s="188">
        <f t="shared" si="82"/>
        <v>1294.4904479368431</v>
      </c>
      <c r="AF21" s="188">
        <f t="shared" si="83"/>
        <v>1294.4904479368431</v>
      </c>
      <c r="AG21" s="188">
        <f>IF(R21=1,ABS(Z21*S21),-ABS(Z21*S21))</f>
        <v>-1294.4904479368431</v>
      </c>
      <c r="AH21" s="188">
        <f t="shared" si="85"/>
        <v>1294.4904479368431</v>
      </c>
      <c r="AI21" s="188">
        <f t="shared" si="125"/>
        <v>-1294.4904479368431</v>
      </c>
      <c r="AJ21" s="188">
        <f t="shared" si="86"/>
        <v>1294.4904479368431</v>
      </c>
      <c r="AK21" s="188">
        <f>IF(IF(sym!$Q10=N21,1,0)=1,ABS(Z21*S21),-ABS(Z21*S21))</f>
        <v>-1294.4904479368431</v>
      </c>
      <c r="AL21" s="188">
        <f t="shared" si="87"/>
        <v>1294.4904479368431</v>
      </c>
      <c r="AM21" s="188">
        <f t="shared" si="88"/>
        <v>1294.4904479368431</v>
      </c>
      <c r="AO21">
        <f t="shared" si="89"/>
        <v>-1</v>
      </c>
      <c r="AP21" s="227">
        <v>-1</v>
      </c>
      <c r="AQ21" s="227">
        <v>-1</v>
      </c>
      <c r="AR21" s="227">
        <v>1</v>
      </c>
      <c r="AS21" s="202">
        <v>-1</v>
      </c>
      <c r="AT21" s="228">
        <v>-5</v>
      </c>
      <c r="AU21">
        <f t="shared" si="90"/>
        <v>1</v>
      </c>
      <c r="AV21">
        <f t="shared" si="91"/>
        <v>1</v>
      </c>
      <c r="AW21" s="202">
        <v>1</v>
      </c>
      <c r="AX21">
        <f t="shared" si="92"/>
        <v>0</v>
      </c>
      <c r="AY21">
        <f t="shared" si="68"/>
        <v>0</v>
      </c>
      <c r="AZ21">
        <f t="shared" si="126"/>
        <v>1</v>
      </c>
      <c r="BA21">
        <f t="shared" si="93"/>
        <v>1</v>
      </c>
      <c r="BB21" s="236">
        <v>7.8575170246200003E-4</v>
      </c>
      <c r="BC21" s="194"/>
      <c r="BD21">
        <f t="shared" si="94"/>
        <v>1</v>
      </c>
      <c r="BE21">
        <f t="shared" si="95"/>
        <v>1</v>
      </c>
      <c r="BF21">
        <f>VLOOKUP($A21,'FuturesInfo (3)'!$A$2:$V$80,22)</f>
        <v>4</v>
      </c>
      <c r="BG21">
        <f t="shared" si="96"/>
        <v>-1</v>
      </c>
      <c r="BH21">
        <f t="shared" si="97"/>
        <v>3</v>
      </c>
      <c r="BI21" s="137">
        <f>VLOOKUP($A21,'FuturesInfo (3)'!$A$2:$O$80,15)*BF21</f>
        <v>307480</v>
      </c>
      <c r="BJ21" s="137">
        <f>VLOOKUP($A21,'FuturesInfo (3)'!$A$2:$O$80,15)*BH21</f>
        <v>230610</v>
      </c>
      <c r="BK21" s="188">
        <f t="shared" si="98"/>
        <v>-241.60293347301578</v>
      </c>
      <c r="BL21" s="188">
        <f t="shared" si="69"/>
        <v>-241.60293347301578</v>
      </c>
      <c r="BM21" s="188">
        <f t="shared" si="99"/>
        <v>-241.60293347301578</v>
      </c>
      <c r="BN21" s="188">
        <f t="shared" si="100"/>
        <v>-241.60293347301578</v>
      </c>
      <c r="BO21" s="188">
        <f t="shared" si="101"/>
        <v>241.60293347301578</v>
      </c>
      <c r="BP21" s="188">
        <f>IF(BA21=1,ABS(BI21*BB21),-ABS(BI21*BB21))</f>
        <v>241.60293347301578</v>
      </c>
      <c r="BQ21" s="188">
        <f t="shared" si="103"/>
        <v>-241.60293347301578</v>
      </c>
      <c r="BR21" s="188">
        <f t="shared" si="127"/>
        <v>241.60293347301578</v>
      </c>
      <c r="BS21" s="188">
        <f t="shared" si="104"/>
        <v>241.60293347301578</v>
      </c>
      <c r="BT21" s="188">
        <f>IF(IF(sym!$Q10=AW21,1,0)=1,ABS(BI21*BB21),-ABS(BI21*BB21))</f>
        <v>241.60293347301578</v>
      </c>
      <c r="BU21" s="188">
        <f t="shared" si="105"/>
        <v>241.60293347301578</v>
      </c>
      <c r="BV21" s="188">
        <f t="shared" si="106"/>
        <v>241.60293347301578</v>
      </c>
      <c r="BX21">
        <f t="shared" si="107"/>
        <v>1</v>
      </c>
      <c r="BY21" s="227">
        <v>1</v>
      </c>
      <c r="BZ21" s="227">
        <v>-1</v>
      </c>
      <c r="CA21" s="227">
        <v>-1</v>
      </c>
      <c r="CB21" s="202">
        <v>1</v>
      </c>
      <c r="CC21" s="228">
        <v>-1</v>
      </c>
      <c r="CD21">
        <v>-6</v>
      </c>
      <c r="CE21">
        <f t="shared" si="108"/>
        <v>-1</v>
      </c>
      <c r="CF21" s="202"/>
      <c r="CG21">
        <f t="shared" si="109"/>
        <v>0</v>
      </c>
      <c r="CH21">
        <f t="shared" si="70"/>
        <v>0</v>
      </c>
      <c r="CI21">
        <f t="shared" si="128"/>
        <v>0</v>
      </c>
      <c r="CJ21">
        <f t="shared" si="110"/>
        <v>0</v>
      </c>
      <c r="CK21" s="236"/>
      <c r="CL21" s="194">
        <v>42576</v>
      </c>
      <c r="CM21">
        <f t="shared" si="111"/>
        <v>-1</v>
      </c>
      <c r="CN21">
        <f t="shared" si="112"/>
        <v>-1</v>
      </c>
      <c r="CO21">
        <f>VLOOKUP($A21,'FuturesInfo (3)'!$A$2:$V$80,22)</f>
        <v>4</v>
      </c>
      <c r="CP21">
        <f t="shared" si="113"/>
        <v>1</v>
      </c>
      <c r="CQ21">
        <f t="shared" si="114"/>
        <v>5</v>
      </c>
      <c r="CR21" s="137">
        <f>VLOOKUP($A21,'FuturesInfo (3)'!$A$2:$O$80,15)*CO21</f>
        <v>307480</v>
      </c>
      <c r="CS21" s="137">
        <f>VLOOKUP($A21,'FuturesInfo (3)'!$A$2:$O$80,15)*CQ21</f>
        <v>384350</v>
      </c>
      <c r="CT21" s="188">
        <f t="shared" si="115"/>
        <v>0</v>
      </c>
      <c r="CU21" s="188">
        <f t="shared" si="71"/>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2"/>
        <v>1</v>
      </c>
      <c r="M22">
        <f t="shared" si="73"/>
        <v>1</v>
      </c>
      <c r="N22">
        <v>1</v>
      </c>
      <c r="O22">
        <f t="shared" si="74"/>
        <v>1</v>
      </c>
      <c r="P22">
        <f t="shared" si="66"/>
        <v>1</v>
      </c>
      <c r="Q22">
        <f t="shared" si="124"/>
        <v>1</v>
      </c>
      <c r="R22">
        <f t="shared" si="75"/>
        <v>1</v>
      </c>
      <c r="T22" s="194">
        <v>42571</v>
      </c>
      <c r="U22">
        <f t="shared" si="76"/>
        <v>1</v>
      </c>
      <c r="V22">
        <f t="shared" si="77"/>
        <v>1</v>
      </c>
      <c r="W22">
        <f>VLOOKUP($A22,'FuturesInfo (3)'!$A$2:$V$80,22)</f>
        <v>0</v>
      </c>
      <c r="X22">
        <f t="shared" si="78"/>
        <v>-1</v>
      </c>
      <c r="Y22">
        <f t="shared" si="79"/>
        <v>0</v>
      </c>
      <c r="Z22" s="137">
        <v>0</v>
      </c>
      <c r="AA22" s="137">
        <v>0</v>
      </c>
      <c r="AB22" s="188">
        <f t="shared" si="80"/>
        <v>0</v>
      </c>
      <c r="AC22" s="188">
        <f t="shared" si="67"/>
        <v>0</v>
      </c>
      <c r="AD22" s="188">
        <f t="shared" si="81"/>
        <v>0</v>
      </c>
      <c r="AE22" s="188">
        <f t="shared" si="82"/>
        <v>0</v>
      </c>
      <c r="AF22" s="188">
        <f t="shared" si="83"/>
        <v>0</v>
      </c>
      <c r="AG22" s="188">
        <f t="shared" ref="AG22:AG85" si="130">IF(R22=1,ABS(Z22*S22),-ABS(Z22*S22))</f>
        <v>0</v>
      </c>
      <c r="AH22" s="188">
        <f t="shared" si="85"/>
        <v>0</v>
      </c>
      <c r="AI22" s="188">
        <f t="shared" si="125"/>
        <v>0</v>
      </c>
      <c r="AJ22" s="188">
        <f t="shared" si="86"/>
        <v>0</v>
      </c>
      <c r="AK22" s="188">
        <f>IF(IF(sym!$Q11=N22,1,0)=1,ABS(Z22*S22),-ABS(Z22*S22))</f>
        <v>0</v>
      </c>
      <c r="AL22" s="188">
        <f t="shared" si="87"/>
        <v>0</v>
      </c>
      <c r="AM22" s="188">
        <f t="shared" si="88"/>
        <v>0</v>
      </c>
      <c r="AO22">
        <f t="shared" si="89"/>
        <v>1</v>
      </c>
      <c r="AP22" s="227">
        <v>-1</v>
      </c>
      <c r="AQ22" s="227">
        <v>1</v>
      </c>
      <c r="AR22" s="227">
        <v>-1</v>
      </c>
      <c r="AS22" s="202">
        <v>1</v>
      </c>
      <c r="AT22" s="228">
        <v>7</v>
      </c>
      <c r="AU22">
        <f t="shared" si="90"/>
        <v>1</v>
      </c>
      <c r="AV22">
        <f t="shared" si="91"/>
        <v>1</v>
      </c>
      <c r="AW22" s="202">
        <v>-1</v>
      </c>
      <c r="AX22">
        <f t="shared" si="92"/>
        <v>0</v>
      </c>
      <c r="AY22">
        <f t="shared" si="68"/>
        <v>0</v>
      </c>
      <c r="AZ22">
        <f t="shared" si="126"/>
        <v>0</v>
      </c>
      <c r="BA22">
        <f t="shared" si="93"/>
        <v>0</v>
      </c>
      <c r="BB22" s="236">
        <v>-4.3776939655200001E-3</v>
      </c>
      <c r="BC22" s="194"/>
      <c r="BD22">
        <f t="shared" si="94"/>
        <v>1</v>
      </c>
      <c r="BE22">
        <f t="shared" si="95"/>
        <v>1</v>
      </c>
      <c r="BF22">
        <f>VLOOKUP($A22,'FuturesInfo (3)'!$A$2:$V$80,22)</f>
        <v>0</v>
      </c>
      <c r="BG22">
        <f t="shared" si="96"/>
        <v>-1</v>
      </c>
      <c r="BH22">
        <f t="shared" si="97"/>
        <v>0</v>
      </c>
      <c r="BI22" s="137">
        <f>VLOOKUP($A22,'FuturesInfo (3)'!$A$2:$O$80,15)*BF22</f>
        <v>0</v>
      </c>
      <c r="BJ22" s="137">
        <f>VLOOKUP($A22,'FuturesInfo (3)'!$A$2:$O$80,15)*BH22</f>
        <v>0</v>
      </c>
      <c r="BK22" s="188">
        <f t="shared" si="98"/>
        <v>0</v>
      </c>
      <c r="BL22" s="188">
        <f t="shared" si="69"/>
        <v>0</v>
      </c>
      <c r="BM22" s="188">
        <f t="shared" si="99"/>
        <v>0</v>
      </c>
      <c r="BN22" s="188">
        <f t="shared" si="100"/>
        <v>0</v>
      </c>
      <c r="BO22" s="188">
        <f t="shared" si="101"/>
        <v>0</v>
      </c>
      <c r="BP22" s="188">
        <f t="shared" ref="BP22:BP85" si="131">IF(BA22=1,ABS(BI22*BB22),-ABS(BI22*BB22))</f>
        <v>0</v>
      </c>
      <c r="BQ22" s="188">
        <f t="shared" si="103"/>
        <v>0</v>
      </c>
      <c r="BR22" s="188">
        <f t="shared" si="127"/>
        <v>0</v>
      </c>
      <c r="BS22" s="188">
        <f t="shared" si="104"/>
        <v>0</v>
      </c>
      <c r="BT22" s="188">
        <f>IF(IF(sym!$Q11=AW22,1,0)=1,ABS(BI22*BB22),-ABS(BI22*BB22))</f>
        <v>0</v>
      </c>
      <c r="BU22" s="188">
        <f t="shared" si="105"/>
        <v>0</v>
      </c>
      <c r="BV22" s="188">
        <f t="shared" si="106"/>
        <v>0</v>
      </c>
      <c r="BX22">
        <f t="shared" si="107"/>
        <v>-1</v>
      </c>
      <c r="BY22" s="227">
        <v>-1</v>
      </c>
      <c r="BZ22" s="227">
        <v>-1</v>
      </c>
      <c r="CA22" s="227">
        <v>-1</v>
      </c>
      <c r="CB22" s="202">
        <v>-1</v>
      </c>
      <c r="CC22" s="228">
        <v>1</v>
      </c>
      <c r="CD22">
        <v>8</v>
      </c>
      <c r="CE22">
        <f t="shared" si="108"/>
        <v>-1</v>
      </c>
      <c r="CF22" s="202"/>
      <c r="CG22">
        <f t="shared" si="109"/>
        <v>0</v>
      </c>
      <c r="CH22">
        <f t="shared" si="70"/>
        <v>0</v>
      </c>
      <c r="CI22">
        <f t="shared" si="128"/>
        <v>0</v>
      </c>
      <c r="CJ22">
        <f t="shared" si="110"/>
        <v>0</v>
      </c>
      <c r="CK22" s="236"/>
      <c r="CL22" s="194">
        <v>42571</v>
      </c>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1"/>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2"/>
        <v>-1</v>
      </c>
      <c r="M23">
        <f t="shared" si="73"/>
        <v>-1</v>
      </c>
      <c r="N23">
        <v>-1</v>
      </c>
      <c r="O23">
        <f t="shared" si="74"/>
        <v>1</v>
      </c>
      <c r="P23">
        <f t="shared" si="66"/>
        <v>1</v>
      </c>
      <c r="Q23">
        <f t="shared" si="124"/>
        <v>1</v>
      </c>
      <c r="R23">
        <f t="shared" si="75"/>
        <v>1</v>
      </c>
      <c r="S23">
        <v>-3.7019230769200002E-2</v>
      </c>
      <c r="T23" s="194">
        <v>42563</v>
      </c>
      <c r="U23">
        <f t="shared" si="76"/>
        <v>-1</v>
      </c>
      <c r="V23">
        <f t="shared" si="77"/>
        <v>-1</v>
      </c>
      <c r="W23">
        <f>VLOOKUP($A23,'FuturesInfo (3)'!$A$2:$V$80,22)</f>
        <v>2</v>
      </c>
      <c r="X23">
        <f t="shared" si="78"/>
        <v>-1</v>
      </c>
      <c r="Y23">
        <f t="shared" si="79"/>
        <v>2</v>
      </c>
      <c r="Z23" s="137">
        <v>80120</v>
      </c>
      <c r="AA23" s="137">
        <v>80120</v>
      </c>
      <c r="AB23" s="188">
        <f t="shared" si="80"/>
        <v>2965.9807692283043</v>
      </c>
      <c r="AC23" s="188">
        <f t="shared" si="67"/>
        <v>2965.9807692283043</v>
      </c>
      <c r="AD23" s="188">
        <f t="shared" si="81"/>
        <v>-2965.9807692283043</v>
      </c>
      <c r="AE23" s="188">
        <f t="shared" si="82"/>
        <v>2965.9807692283043</v>
      </c>
      <c r="AF23" s="188">
        <f t="shared" si="83"/>
        <v>2965.9807692283043</v>
      </c>
      <c r="AG23" s="188">
        <f t="shared" si="130"/>
        <v>2965.9807692283043</v>
      </c>
      <c r="AH23" s="188">
        <f t="shared" si="85"/>
        <v>2965.9807692283043</v>
      </c>
      <c r="AI23" s="188">
        <f t="shared" si="125"/>
        <v>2965.9807692283043</v>
      </c>
      <c r="AJ23" s="188">
        <f t="shared" si="86"/>
        <v>2965.9807692283043</v>
      </c>
      <c r="AK23" s="188">
        <f>IF(IF(sym!$Q12=N23,1,0)=1,ABS(Z23*S23),-ABS(Z23*S23))</f>
        <v>-2965.9807692283043</v>
      </c>
      <c r="AL23" s="188">
        <f t="shared" si="87"/>
        <v>2965.9807692283043</v>
      </c>
      <c r="AM23" s="188">
        <f t="shared" si="88"/>
        <v>2965.9807692283043</v>
      </c>
      <c r="AO23">
        <f t="shared" si="89"/>
        <v>-1</v>
      </c>
      <c r="AP23" s="227">
        <v>-1</v>
      </c>
      <c r="AQ23" s="227">
        <v>1</v>
      </c>
      <c r="AR23" s="227">
        <v>-1</v>
      </c>
      <c r="AS23" s="202">
        <v>-1</v>
      </c>
      <c r="AT23" s="228">
        <v>14</v>
      </c>
      <c r="AU23">
        <f t="shared" si="90"/>
        <v>1</v>
      </c>
      <c r="AV23">
        <f t="shared" si="91"/>
        <v>-1</v>
      </c>
      <c r="AW23" s="202">
        <v>-1</v>
      </c>
      <c r="AX23">
        <f t="shared" si="92"/>
        <v>0</v>
      </c>
      <c r="AY23">
        <f t="shared" si="68"/>
        <v>1</v>
      </c>
      <c r="AZ23">
        <f t="shared" si="126"/>
        <v>0</v>
      </c>
      <c r="BA23">
        <f t="shared" si="93"/>
        <v>1</v>
      </c>
      <c r="BB23" s="236">
        <v>-1.3729405891199999E-2</v>
      </c>
      <c r="BC23" s="194"/>
      <c r="BD23">
        <f t="shared" si="94"/>
        <v>1</v>
      </c>
      <c r="BE23">
        <f t="shared" si="95"/>
        <v>1</v>
      </c>
      <c r="BF23">
        <f>VLOOKUP($A23,'FuturesInfo (3)'!$A$2:$V$80,22)</f>
        <v>2</v>
      </c>
      <c r="BG23">
        <f t="shared" si="96"/>
        <v>-1</v>
      </c>
      <c r="BH23">
        <f t="shared" si="97"/>
        <v>2</v>
      </c>
      <c r="BI23" s="137">
        <f>VLOOKUP($A23,'FuturesInfo (3)'!$A$2:$O$80,15)*BF23</f>
        <v>83860</v>
      </c>
      <c r="BJ23" s="137">
        <f>VLOOKUP($A23,'FuturesInfo (3)'!$A$2:$O$80,15)*BH23</f>
        <v>83860</v>
      </c>
      <c r="BK23" s="188">
        <f t="shared" si="98"/>
        <v>1151.3479780360319</v>
      </c>
      <c r="BL23" s="188">
        <f t="shared" si="69"/>
        <v>1151.3479780360319</v>
      </c>
      <c r="BM23" s="188">
        <f t="shared" si="99"/>
        <v>1151.3479780360319</v>
      </c>
      <c r="BN23" s="188">
        <f t="shared" si="100"/>
        <v>1151.3479780360319</v>
      </c>
      <c r="BO23" s="188">
        <f t="shared" si="101"/>
        <v>-1151.3479780360319</v>
      </c>
      <c r="BP23" s="188">
        <f t="shared" si="131"/>
        <v>1151.3479780360319</v>
      </c>
      <c r="BQ23" s="188">
        <f t="shared" si="103"/>
        <v>-1151.3479780360319</v>
      </c>
      <c r="BR23" s="188">
        <f t="shared" si="127"/>
        <v>1151.3479780360319</v>
      </c>
      <c r="BS23" s="188">
        <f t="shared" si="104"/>
        <v>-1151.3479780360319</v>
      </c>
      <c r="BT23" s="188">
        <f>IF(IF(sym!$Q12=AW23,1,0)=1,ABS(BI23*BB23),-ABS(BI23*BB23))</f>
        <v>-1151.3479780360319</v>
      </c>
      <c r="BU23" s="188">
        <f t="shared" si="105"/>
        <v>-1151.3479780360319</v>
      </c>
      <c r="BV23" s="188">
        <f t="shared" si="106"/>
        <v>1151.3479780360319</v>
      </c>
      <c r="BX23">
        <f t="shared" si="107"/>
        <v>-1</v>
      </c>
      <c r="BY23" s="227">
        <v>-1</v>
      </c>
      <c r="BZ23" s="227">
        <v>-1</v>
      </c>
      <c r="CA23" s="227">
        <v>-1</v>
      </c>
      <c r="CB23" s="202">
        <v>-1</v>
      </c>
      <c r="CC23" s="228">
        <v>-1</v>
      </c>
      <c r="CD23">
        <v>15</v>
      </c>
      <c r="CE23">
        <f t="shared" si="108"/>
        <v>1</v>
      </c>
      <c r="CF23" s="202"/>
      <c r="CG23">
        <f t="shared" si="109"/>
        <v>0</v>
      </c>
      <c r="CH23">
        <f t="shared" si="70"/>
        <v>0</v>
      </c>
      <c r="CI23">
        <f t="shared" si="128"/>
        <v>0</v>
      </c>
      <c r="CJ23">
        <f t="shared" si="110"/>
        <v>0</v>
      </c>
      <c r="CK23" s="236"/>
      <c r="CL23" s="194">
        <v>42563</v>
      </c>
      <c r="CM23">
        <f t="shared" si="111"/>
        <v>1</v>
      </c>
      <c r="CN23">
        <f t="shared" si="112"/>
        <v>1</v>
      </c>
      <c r="CO23">
        <f>VLOOKUP($A23,'FuturesInfo (3)'!$A$2:$V$80,22)</f>
        <v>2</v>
      </c>
      <c r="CP23">
        <f t="shared" si="113"/>
        <v>-1</v>
      </c>
      <c r="CQ23">
        <f t="shared" si="114"/>
        <v>2</v>
      </c>
      <c r="CR23" s="137">
        <f>VLOOKUP($A23,'FuturesInfo (3)'!$A$2:$O$80,15)*CO23</f>
        <v>83860</v>
      </c>
      <c r="CS23" s="137">
        <f>VLOOKUP($A23,'FuturesInfo (3)'!$A$2:$O$80,15)*CQ23</f>
        <v>83860</v>
      </c>
      <c r="CT23" s="188">
        <f t="shared" si="115"/>
        <v>0</v>
      </c>
      <c r="CU23" s="188">
        <f t="shared" si="71"/>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2"/>
        <v>-1</v>
      </c>
      <c r="M24">
        <f t="shared" si="73"/>
        <v>1</v>
      </c>
      <c r="N24">
        <v>1</v>
      </c>
      <c r="O24">
        <f t="shared" si="74"/>
        <v>0</v>
      </c>
      <c r="P24">
        <f t="shared" si="66"/>
        <v>0</v>
      </c>
      <c r="Q24">
        <f t="shared" si="124"/>
        <v>0</v>
      </c>
      <c r="R24">
        <f t="shared" si="75"/>
        <v>1</v>
      </c>
      <c r="S24">
        <v>4.5921123716899997E-3</v>
      </c>
      <c r="T24" s="194">
        <v>42576</v>
      </c>
      <c r="U24">
        <f t="shared" si="76"/>
        <v>1</v>
      </c>
      <c r="V24">
        <f t="shared" si="77"/>
        <v>-1</v>
      </c>
      <c r="W24">
        <f>VLOOKUP($A24,'FuturesInfo (3)'!$A$2:$V$80,22)</f>
        <v>3</v>
      </c>
      <c r="X24">
        <f t="shared" si="78"/>
        <v>-1</v>
      </c>
      <c r="Y24">
        <f t="shared" si="79"/>
        <v>3</v>
      </c>
      <c r="Z24" s="137">
        <v>111570</v>
      </c>
      <c r="AA24" s="137">
        <v>74380</v>
      </c>
      <c r="AB24" s="188">
        <f t="shared" si="80"/>
        <v>-512.34197730945323</v>
      </c>
      <c r="AC24" s="188">
        <f t="shared" si="67"/>
        <v>-512.34197730945323</v>
      </c>
      <c r="AD24" s="188">
        <f t="shared" si="81"/>
        <v>512.34197730945323</v>
      </c>
      <c r="AE24" s="188">
        <f t="shared" si="82"/>
        <v>-512.34197730945323</v>
      </c>
      <c r="AF24" s="188">
        <f t="shared" si="83"/>
        <v>-512.34197730945323</v>
      </c>
      <c r="AG24" s="188">
        <f t="shared" si="130"/>
        <v>512.34197730945323</v>
      </c>
      <c r="AH24" s="188">
        <f t="shared" si="85"/>
        <v>-512.34197730945323</v>
      </c>
      <c r="AI24" s="188">
        <f t="shared" si="125"/>
        <v>-512.34197730945323</v>
      </c>
      <c r="AJ24" s="188">
        <f t="shared" si="86"/>
        <v>512.34197730945323</v>
      </c>
      <c r="AK24" s="188">
        <f>IF(IF(sym!$Q13=N24,1,0)=1,ABS(Z24*S24),-ABS(Z24*S24))</f>
        <v>512.34197730945323</v>
      </c>
      <c r="AL24" s="188">
        <f t="shared" si="87"/>
        <v>-512.34197730945323</v>
      </c>
      <c r="AM24" s="188">
        <f t="shared" si="88"/>
        <v>512.34197730945323</v>
      </c>
      <c r="AO24">
        <f t="shared" si="89"/>
        <v>1</v>
      </c>
      <c r="AP24" s="229">
        <v>-1</v>
      </c>
      <c r="AQ24" s="229">
        <v>-1</v>
      </c>
      <c r="AR24" s="229">
        <v>-1</v>
      </c>
      <c r="AS24" s="202">
        <v>-1</v>
      </c>
      <c r="AT24" s="228">
        <v>-5</v>
      </c>
      <c r="AU24">
        <f t="shared" si="90"/>
        <v>-1</v>
      </c>
      <c r="AV24">
        <f t="shared" si="91"/>
        <v>1</v>
      </c>
      <c r="AW24" s="233">
        <v>-1</v>
      </c>
      <c r="AX24">
        <f t="shared" si="92"/>
        <v>1</v>
      </c>
      <c r="AY24">
        <f t="shared" si="68"/>
        <v>1</v>
      </c>
      <c r="AZ24">
        <f t="shared" si="126"/>
        <v>1</v>
      </c>
      <c r="BA24">
        <f t="shared" si="93"/>
        <v>0</v>
      </c>
      <c r="BB24" s="234">
        <v>-5.3777897284199997E-3</v>
      </c>
      <c r="BC24" s="194"/>
      <c r="BD24">
        <f t="shared" si="94"/>
        <v>1</v>
      </c>
      <c r="BE24">
        <f t="shared" si="95"/>
        <v>-1</v>
      </c>
      <c r="BF24">
        <f>VLOOKUP($A24,'FuturesInfo (3)'!$A$2:$V$80,22)</f>
        <v>3</v>
      </c>
      <c r="BG24">
        <f t="shared" si="96"/>
        <v>-1</v>
      </c>
      <c r="BH24">
        <f t="shared" si="97"/>
        <v>2</v>
      </c>
      <c r="BI24" s="137">
        <f>VLOOKUP($A24,'FuturesInfo (3)'!$A$2:$O$80,15)*BF24</f>
        <v>113745</v>
      </c>
      <c r="BJ24" s="137">
        <f>VLOOKUP($A24,'FuturesInfo (3)'!$A$2:$O$80,15)*BH24</f>
        <v>75830</v>
      </c>
      <c r="BK24" s="188">
        <f t="shared" si="98"/>
        <v>611.69669265913285</v>
      </c>
      <c r="BL24" s="188">
        <f t="shared" si="69"/>
        <v>611.69669265913285</v>
      </c>
      <c r="BM24" s="188">
        <f t="shared" si="99"/>
        <v>-611.69669265913285</v>
      </c>
      <c r="BN24" s="188">
        <f t="shared" si="100"/>
        <v>611.69669265913285</v>
      </c>
      <c r="BO24" s="188">
        <f t="shared" si="101"/>
        <v>611.69669265913285</v>
      </c>
      <c r="BP24" s="188">
        <f t="shared" si="131"/>
        <v>-611.69669265913285</v>
      </c>
      <c r="BQ24" s="188">
        <f t="shared" si="103"/>
        <v>611.69669265913285</v>
      </c>
      <c r="BR24" s="188">
        <f t="shared" si="127"/>
        <v>611.69669265913285</v>
      </c>
      <c r="BS24" s="188">
        <f t="shared" si="104"/>
        <v>-611.69669265913285</v>
      </c>
      <c r="BT24" s="188">
        <f>IF(IF(sym!$Q13=AW24,1,0)=1,ABS(BI24*BB24),-ABS(BI24*BB24))</f>
        <v>-611.69669265913285</v>
      </c>
      <c r="BU24" s="188">
        <f t="shared" si="105"/>
        <v>611.69669265913285</v>
      </c>
      <c r="BV24" s="188">
        <f t="shared" si="106"/>
        <v>611.69669265913285</v>
      </c>
      <c r="BX24">
        <f t="shared" si="107"/>
        <v>-1</v>
      </c>
      <c r="BY24" s="229">
        <v>-1</v>
      </c>
      <c r="BZ24" s="229">
        <v>-1</v>
      </c>
      <c r="CA24" s="229">
        <v>-1</v>
      </c>
      <c r="CB24" s="202">
        <v>-1</v>
      </c>
      <c r="CC24" s="228">
        <v>-1</v>
      </c>
      <c r="CD24">
        <v>-6</v>
      </c>
      <c r="CE24">
        <f t="shared" si="108"/>
        <v>1</v>
      </c>
      <c r="CF24" s="233"/>
      <c r="CG24">
        <f t="shared" si="109"/>
        <v>0</v>
      </c>
      <c r="CH24">
        <f t="shared" si="70"/>
        <v>0</v>
      </c>
      <c r="CI24">
        <f t="shared" si="128"/>
        <v>0</v>
      </c>
      <c r="CJ24">
        <f t="shared" si="110"/>
        <v>0</v>
      </c>
      <c r="CK24" s="234"/>
      <c r="CL24" s="194">
        <v>42576</v>
      </c>
      <c r="CM24">
        <f t="shared" si="111"/>
        <v>1</v>
      </c>
      <c r="CN24">
        <f t="shared" si="112"/>
        <v>-1</v>
      </c>
      <c r="CO24">
        <f>VLOOKUP($A24,'FuturesInfo (3)'!$A$2:$V$80,22)</f>
        <v>3</v>
      </c>
      <c r="CP24">
        <f t="shared" si="113"/>
        <v>-1</v>
      </c>
      <c r="CQ24">
        <f t="shared" si="114"/>
        <v>2</v>
      </c>
      <c r="CR24" s="137">
        <f>VLOOKUP($A24,'FuturesInfo (3)'!$A$2:$O$80,15)*CO24</f>
        <v>113745</v>
      </c>
      <c r="CS24" s="137">
        <f>VLOOKUP($A24,'FuturesInfo (3)'!$A$2:$O$80,15)*CQ24</f>
        <v>75830</v>
      </c>
      <c r="CT24" s="188">
        <f t="shared" si="115"/>
        <v>0</v>
      </c>
      <c r="CU24" s="188">
        <f t="shared" si="71"/>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2"/>
        <v>1</v>
      </c>
      <c r="M25">
        <f t="shared" si="73"/>
        <v>1</v>
      </c>
      <c r="N25">
        <v>-1</v>
      </c>
      <c r="O25">
        <f t="shared" si="74"/>
        <v>0</v>
      </c>
      <c r="P25">
        <f t="shared" si="66"/>
        <v>0</v>
      </c>
      <c r="Q25">
        <f t="shared" si="124"/>
        <v>0</v>
      </c>
      <c r="R25">
        <f t="shared" si="75"/>
        <v>0</v>
      </c>
      <c r="S25">
        <v>-9.3737445877800001E-4</v>
      </c>
      <c r="T25" s="194">
        <v>42573</v>
      </c>
      <c r="U25">
        <f t="shared" si="76"/>
        <v>1</v>
      </c>
      <c r="V25">
        <f t="shared" si="77"/>
        <v>1</v>
      </c>
      <c r="W25">
        <f>VLOOKUP($A25,'FuturesInfo (3)'!$A$2:$V$80,22)</f>
        <v>3</v>
      </c>
      <c r="X25">
        <f t="shared" si="78"/>
        <v>-1</v>
      </c>
      <c r="Y25">
        <f t="shared" si="79"/>
        <v>3</v>
      </c>
      <c r="Z25" s="137">
        <v>419662.5</v>
      </c>
      <c r="AA25" s="137">
        <v>279775</v>
      </c>
      <c r="AB25" s="188">
        <f t="shared" si="80"/>
        <v>393.38090880692243</v>
      </c>
      <c r="AC25" s="188">
        <f t="shared" si="67"/>
        <v>393.38090880692243</v>
      </c>
      <c r="AD25" s="188">
        <f t="shared" si="81"/>
        <v>-393.38090880692243</v>
      </c>
      <c r="AE25" s="188">
        <f t="shared" si="82"/>
        <v>-393.38090880692243</v>
      </c>
      <c r="AF25" s="188">
        <f t="shared" si="83"/>
        <v>-393.38090880692243</v>
      </c>
      <c r="AG25" s="188">
        <f t="shared" si="130"/>
        <v>-393.38090880692243</v>
      </c>
      <c r="AH25" s="188">
        <f t="shared" si="85"/>
        <v>-393.38090880692243</v>
      </c>
      <c r="AI25" s="188">
        <f t="shared" si="125"/>
        <v>393.38090880692243</v>
      </c>
      <c r="AJ25" s="188">
        <f t="shared" si="86"/>
        <v>-393.38090880692243</v>
      </c>
      <c r="AK25" s="188">
        <f>IF(IF(sym!$Q14=N25,1,0)=1,ABS(Z25*S25),-ABS(Z25*S25))</f>
        <v>-393.38090880692243</v>
      </c>
      <c r="AL25" s="188">
        <f t="shared" si="87"/>
        <v>-393.38090880692243</v>
      </c>
      <c r="AM25" s="188">
        <f t="shared" si="88"/>
        <v>393.38090880692243</v>
      </c>
      <c r="AO25">
        <f t="shared" si="89"/>
        <v>-1</v>
      </c>
      <c r="AP25" s="227">
        <v>1</v>
      </c>
      <c r="AQ25" s="227">
        <v>1</v>
      </c>
      <c r="AR25" s="227">
        <v>1</v>
      </c>
      <c r="AS25" s="202">
        <v>1</v>
      </c>
      <c r="AT25" s="228">
        <v>6</v>
      </c>
      <c r="AU25">
        <f t="shared" si="90"/>
        <v>1</v>
      </c>
      <c r="AV25">
        <f t="shared" si="91"/>
        <v>1</v>
      </c>
      <c r="AW25" s="202">
        <v>1</v>
      </c>
      <c r="AX25">
        <f t="shared" si="92"/>
        <v>1</v>
      </c>
      <c r="AY25">
        <f t="shared" si="68"/>
        <v>1</v>
      </c>
      <c r="AZ25">
        <f t="shared" si="126"/>
        <v>1</v>
      </c>
      <c r="BA25">
        <f t="shared" si="93"/>
        <v>1</v>
      </c>
      <c r="BB25" s="236">
        <v>5.0933786078100002E-3</v>
      </c>
      <c r="BC25" s="194"/>
      <c r="BD25">
        <f t="shared" si="94"/>
        <v>1</v>
      </c>
      <c r="BE25">
        <f t="shared" si="95"/>
        <v>1</v>
      </c>
      <c r="BF25">
        <f>VLOOKUP($A25,'FuturesInfo (3)'!$A$2:$V$80,22)</f>
        <v>3</v>
      </c>
      <c r="BG25">
        <f t="shared" si="96"/>
        <v>1</v>
      </c>
      <c r="BH25">
        <f t="shared" si="97"/>
        <v>4</v>
      </c>
      <c r="BI25" s="137">
        <f>VLOOKUP($A25,'FuturesInfo (3)'!$A$2:$O$80,15)*BF25</f>
        <v>418106.25</v>
      </c>
      <c r="BJ25" s="137">
        <f>VLOOKUP($A25,'FuturesInfo (3)'!$A$2:$O$80,15)*BH25</f>
        <v>557475</v>
      </c>
      <c r="BK25" s="188">
        <f t="shared" si="98"/>
        <v>2129.5734295416601</v>
      </c>
      <c r="BL25" s="188">
        <f t="shared" si="69"/>
        <v>2129.5734295416601</v>
      </c>
      <c r="BM25" s="188">
        <f t="shared" si="99"/>
        <v>-2129.5734295416601</v>
      </c>
      <c r="BN25" s="188">
        <f t="shared" si="100"/>
        <v>2129.5734295416601</v>
      </c>
      <c r="BO25" s="188">
        <f t="shared" si="101"/>
        <v>2129.5734295416601</v>
      </c>
      <c r="BP25" s="188">
        <f t="shared" si="131"/>
        <v>2129.5734295416601</v>
      </c>
      <c r="BQ25" s="188">
        <f t="shared" si="103"/>
        <v>2129.5734295416601</v>
      </c>
      <c r="BR25" s="188">
        <f t="shared" si="127"/>
        <v>2129.5734295416601</v>
      </c>
      <c r="BS25" s="188">
        <f t="shared" si="104"/>
        <v>2129.5734295416601</v>
      </c>
      <c r="BT25" s="188">
        <f>IF(IF(sym!$Q14=AW25,1,0)=1,ABS(BI25*BB25),-ABS(BI25*BB25))</f>
        <v>2129.5734295416601</v>
      </c>
      <c r="BU25" s="188">
        <f t="shared" si="105"/>
        <v>2129.5734295416601</v>
      </c>
      <c r="BV25" s="188">
        <f t="shared" si="106"/>
        <v>2129.5734295416601</v>
      </c>
      <c r="BX25">
        <f t="shared" si="107"/>
        <v>1</v>
      </c>
      <c r="BY25" s="227">
        <v>1</v>
      </c>
      <c r="BZ25" s="227">
        <v>-1</v>
      </c>
      <c r="CA25" s="227">
        <v>-1</v>
      </c>
      <c r="CB25" s="202">
        <v>-1</v>
      </c>
      <c r="CC25" s="228">
        <v>1</v>
      </c>
      <c r="CD25">
        <v>7</v>
      </c>
      <c r="CE25">
        <f t="shared" si="108"/>
        <v>-1</v>
      </c>
      <c r="CF25" s="202"/>
      <c r="CG25">
        <f t="shared" si="109"/>
        <v>0</v>
      </c>
      <c r="CH25">
        <f t="shared" si="70"/>
        <v>0</v>
      </c>
      <c r="CI25">
        <f t="shared" si="128"/>
        <v>0</v>
      </c>
      <c r="CJ25">
        <f t="shared" si="110"/>
        <v>0</v>
      </c>
      <c r="CK25" s="236"/>
      <c r="CL25" s="194">
        <v>42573</v>
      </c>
      <c r="CM25">
        <f t="shared" si="111"/>
        <v>-1</v>
      </c>
      <c r="CN25">
        <f t="shared" si="112"/>
        <v>1</v>
      </c>
      <c r="CO25">
        <f>VLOOKUP($A25,'FuturesInfo (3)'!$A$2:$V$80,22)</f>
        <v>3</v>
      </c>
      <c r="CP25">
        <f t="shared" si="113"/>
        <v>-1</v>
      </c>
      <c r="CQ25">
        <f t="shared" si="114"/>
        <v>2</v>
      </c>
      <c r="CR25" s="137">
        <f>VLOOKUP($A25,'FuturesInfo (3)'!$A$2:$O$80,15)*CO25</f>
        <v>418106.25</v>
      </c>
      <c r="CS25" s="137">
        <f>VLOOKUP($A25,'FuturesInfo (3)'!$A$2:$O$80,15)*CQ25</f>
        <v>278737.5</v>
      </c>
      <c r="CT25" s="188">
        <f t="shared" si="115"/>
        <v>0</v>
      </c>
      <c r="CU25" s="188">
        <f t="shared" si="71"/>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2"/>
        <v>1</v>
      </c>
      <c r="M26">
        <f t="shared" si="73"/>
        <v>1</v>
      </c>
      <c r="N26">
        <v>1</v>
      </c>
      <c r="O26">
        <f t="shared" si="74"/>
        <v>0</v>
      </c>
      <c r="P26">
        <f t="shared" si="66"/>
        <v>1</v>
      </c>
      <c r="Q26">
        <f t="shared" si="124"/>
        <v>1</v>
      </c>
      <c r="R26">
        <f t="shared" si="75"/>
        <v>1</v>
      </c>
      <c r="S26">
        <v>1.9478275439599999E-3</v>
      </c>
      <c r="T26" s="194">
        <v>42573</v>
      </c>
      <c r="U26">
        <f t="shared" si="76"/>
        <v>1</v>
      </c>
      <c r="V26">
        <f t="shared" si="77"/>
        <v>1</v>
      </c>
      <c r="W26">
        <f>VLOOKUP($A26,'FuturesInfo (3)'!$A$2:$V$80,22)</f>
        <v>4</v>
      </c>
      <c r="X26">
        <f t="shared" si="78"/>
        <v>1</v>
      </c>
      <c r="Y26">
        <f t="shared" si="79"/>
        <v>4</v>
      </c>
      <c r="Z26" s="137">
        <v>382708</v>
      </c>
      <c r="AA26" s="137">
        <v>478385</v>
      </c>
      <c r="AB26" s="188">
        <f t="shared" si="80"/>
        <v>-745.44918369384368</v>
      </c>
      <c r="AC26" s="188">
        <f t="shared" si="67"/>
        <v>745.44918369384368</v>
      </c>
      <c r="AD26" s="188">
        <f t="shared" si="81"/>
        <v>-745.44918369384368</v>
      </c>
      <c r="AE26" s="188">
        <f t="shared" si="82"/>
        <v>745.44918369384368</v>
      </c>
      <c r="AF26" s="188">
        <f t="shared" si="83"/>
        <v>745.44918369384368</v>
      </c>
      <c r="AG26" s="188">
        <f t="shared" si="130"/>
        <v>745.44918369384368</v>
      </c>
      <c r="AH26" s="188">
        <f t="shared" si="85"/>
        <v>-745.44918369384368</v>
      </c>
      <c r="AI26" s="188">
        <f t="shared" si="125"/>
        <v>-745.44918369384368</v>
      </c>
      <c r="AJ26" s="188">
        <f t="shared" si="86"/>
        <v>745.44918369384368</v>
      </c>
      <c r="AK26" s="188">
        <f>IF(IF(sym!$Q15=N26,1,0)=1,ABS(Z26*S26),-ABS(Z26*S26))</f>
        <v>-745.44918369384368</v>
      </c>
      <c r="AL26" s="188">
        <f t="shared" si="87"/>
        <v>745.44918369384368</v>
      </c>
      <c r="AM26" s="188">
        <f t="shared" si="88"/>
        <v>745.44918369384368</v>
      </c>
      <c r="AO26">
        <f t="shared" si="89"/>
        <v>1</v>
      </c>
      <c r="AP26" s="227">
        <v>1</v>
      </c>
      <c r="AQ26" s="227">
        <v>-1</v>
      </c>
      <c r="AR26" s="227">
        <v>1</v>
      </c>
      <c r="AS26" s="202">
        <v>1</v>
      </c>
      <c r="AT26" s="228">
        <v>6</v>
      </c>
      <c r="AU26">
        <f t="shared" si="90"/>
        <v>-1</v>
      </c>
      <c r="AV26">
        <f t="shared" si="91"/>
        <v>1</v>
      </c>
      <c r="AW26" s="202">
        <v>-1</v>
      </c>
      <c r="AX26">
        <f t="shared" si="92"/>
        <v>1</v>
      </c>
      <c r="AY26">
        <f t="shared" si="68"/>
        <v>0</v>
      </c>
      <c r="AZ26">
        <f t="shared" si="126"/>
        <v>1</v>
      </c>
      <c r="BA26">
        <f t="shared" si="93"/>
        <v>0</v>
      </c>
      <c r="BB26" s="236">
        <v>-7.20131275019E-3</v>
      </c>
      <c r="BC26" s="194"/>
      <c r="BD26">
        <f t="shared" si="94"/>
        <v>-1</v>
      </c>
      <c r="BE26">
        <f t="shared" si="95"/>
        <v>-1</v>
      </c>
      <c r="BF26">
        <f>VLOOKUP($A26,'FuturesInfo (3)'!$A$2:$V$80,22)</f>
        <v>4</v>
      </c>
      <c r="BG26">
        <f t="shared" si="96"/>
        <v>1</v>
      </c>
      <c r="BH26">
        <f t="shared" si="97"/>
        <v>5</v>
      </c>
      <c r="BI26" s="137">
        <f>VLOOKUP($A26,'FuturesInfo (3)'!$A$2:$O$80,15)*BF26</f>
        <v>382868</v>
      </c>
      <c r="BJ26" s="137">
        <f>VLOOKUP($A26,'FuturesInfo (3)'!$A$2:$O$80,15)*BH26</f>
        <v>478585</v>
      </c>
      <c r="BK26" s="188">
        <f t="shared" si="98"/>
        <v>-2757.1522100397451</v>
      </c>
      <c r="BL26" s="188">
        <f t="shared" si="69"/>
        <v>-2757.1522100397451</v>
      </c>
      <c r="BM26" s="188">
        <f t="shared" si="99"/>
        <v>-2757.1522100397451</v>
      </c>
      <c r="BN26" s="188">
        <f t="shared" si="100"/>
        <v>-2757.1522100397451</v>
      </c>
      <c r="BO26" s="188">
        <f t="shared" si="101"/>
        <v>2757.1522100397451</v>
      </c>
      <c r="BP26" s="188">
        <f t="shared" si="131"/>
        <v>-2757.1522100397451</v>
      </c>
      <c r="BQ26" s="188">
        <f t="shared" si="103"/>
        <v>2757.1522100397451</v>
      </c>
      <c r="BR26" s="188">
        <f t="shared" si="127"/>
        <v>-2757.1522100397451</v>
      </c>
      <c r="BS26" s="188">
        <f t="shared" si="104"/>
        <v>2757.1522100397451</v>
      </c>
      <c r="BT26" s="188">
        <f>IF(IF(sym!$Q15=AW26,1,0)=1,ABS(BI26*BB26),-ABS(BI26*BB26))</f>
        <v>2757.1522100397451</v>
      </c>
      <c r="BU26" s="188">
        <f t="shared" si="105"/>
        <v>2757.1522100397451</v>
      </c>
      <c r="BV26" s="188">
        <f t="shared" si="106"/>
        <v>2757.1522100397451</v>
      </c>
      <c r="BX26">
        <f t="shared" si="107"/>
        <v>-1</v>
      </c>
      <c r="BY26" s="227">
        <v>-1</v>
      </c>
      <c r="BZ26" s="227">
        <v>-1</v>
      </c>
      <c r="CA26" s="227">
        <v>1</v>
      </c>
      <c r="CB26" s="202">
        <v>-1</v>
      </c>
      <c r="CC26" s="228">
        <v>-1</v>
      </c>
      <c r="CD26">
        <v>7</v>
      </c>
      <c r="CE26">
        <f t="shared" si="108"/>
        <v>1</v>
      </c>
      <c r="CF26" s="202"/>
      <c r="CG26">
        <f t="shared" si="109"/>
        <v>0</v>
      </c>
      <c r="CH26">
        <f t="shared" si="70"/>
        <v>0</v>
      </c>
      <c r="CI26">
        <f t="shared" si="128"/>
        <v>0</v>
      </c>
      <c r="CJ26">
        <f t="shared" si="110"/>
        <v>0</v>
      </c>
      <c r="CK26" s="236"/>
      <c r="CL26" s="194">
        <v>42573</v>
      </c>
      <c r="CM26">
        <f t="shared" si="111"/>
        <v>1</v>
      </c>
      <c r="CN26">
        <f t="shared" si="112"/>
        <v>1</v>
      </c>
      <c r="CO26">
        <f>VLOOKUP($A26,'FuturesInfo (3)'!$A$2:$V$80,22)</f>
        <v>4</v>
      </c>
      <c r="CP26">
        <f t="shared" si="113"/>
        <v>-1</v>
      </c>
      <c r="CQ26">
        <f t="shared" si="114"/>
        <v>3</v>
      </c>
      <c r="CR26" s="137">
        <f>VLOOKUP($A26,'FuturesInfo (3)'!$A$2:$O$80,15)*CO26</f>
        <v>382868</v>
      </c>
      <c r="CS26" s="137">
        <f>VLOOKUP($A26,'FuturesInfo (3)'!$A$2:$O$80,15)*CQ26</f>
        <v>287151</v>
      </c>
      <c r="CT26" s="188">
        <f t="shared" si="115"/>
        <v>0</v>
      </c>
      <c r="CU26" s="188">
        <f t="shared" si="71"/>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2"/>
        <v>1</v>
      </c>
      <c r="M27">
        <f t="shared" si="73"/>
        <v>1</v>
      </c>
      <c r="N27">
        <v>-1</v>
      </c>
      <c r="O27">
        <f t="shared" si="74"/>
        <v>0</v>
      </c>
      <c r="P27">
        <f t="shared" si="66"/>
        <v>0</v>
      </c>
      <c r="Q27">
        <f t="shared" si="124"/>
        <v>0</v>
      </c>
      <c r="R27">
        <f t="shared" si="75"/>
        <v>0</v>
      </c>
      <c r="S27">
        <v>-2.14528335618E-3</v>
      </c>
      <c r="T27" s="194">
        <v>42566</v>
      </c>
      <c r="U27">
        <f t="shared" si="76"/>
        <v>1</v>
      </c>
      <c r="V27">
        <f t="shared" si="77"/>
        <v>1</v>
      </c>
      <c r="W27">
        <f>VLOOKUP($A27,'FuturesInfo (3)'!$A$2:$V$80,22)</f>
        <v>3</v>
      </c>
      <c r="X27">
        <f t="shared" si="78"/>
        <v>1</v>
      </c>
      <c r="Y27">
        <f t="shared" si="79"/>
        <v>3</v>
      </c>
      <c r="Z27" s="137">
        <v>560572.36499999999</v>
      </c>
      <c r="AA27" s="137">
        <v>747429.82</v>
      </c>
      <c r="AB27" s="188">
        <f t="shared" si="80"/>
        <v>-1202.5865645689598</v>
      </c>
      <c r="AC27" s="188">
        <f t="shared" si="67"/>
        <v>-1202.5865645689598</v>
      </c>
      <c r="AD27" s="188">
        <f t="shared" si="81"/>
        <v>-1202.5865645689598</v>
      </c>
      <c r="AE27" s="188">
        <f t="shared" si="82"/>
        <v>-1202.5865645689598</v>
      </c>
      <c r="AF27" s="188">
        <f t="shared" si="83"/>
        <v>-1202.5865645689598</v>
      </c>
      <c r="AG27" s="188">
        <f t="shared" si="130"/>
        <v>-1202.5865645689598</v>
      </c>
      <c r="AH27" s="188">
        <f t="shared" si="85"/>
        <v>-1202.5865645689598</v>
      </c>
      <c r="AI27" s="188">
        <f t="shared" si="125"/>
        <v>1202.5865645689598</v>
      </c>
      <c r="AJ27" s="188">
        <f t="shared" si="86"/>
        <v>-1202.5865645689598</v>
      </c>
      <c r="AK27" s="188">
        <f>IF(IF(sym!$Q16=N27,1,0)=1,ABS(Z27*S27),-ABS(Z27*S27))</f>
        <v>1202.5865645689598</v>
      </c>
      <c r="AL27" s="188">
        <f t="shared" si="87"/>
        <v>-1202.5865645689598</v>
      </c>
      <c r="AM27" s="188">
        <f t="shared" si="88"/>
        <v>1202.5865645689598</v>
      </c>
      <c r="AO27">
        <f t="shared" si="89"/>
        <v>-1</v>
      </c>
      <c r="AP27" s="227">
        <v>1</v>
      </c>
      <c r="AQ27" s="227">
        <v>1</v>
      </c>
      <c r="AR27" s="227">
        <v>-1</v>
      </c>
      <c r="AS27" s="202">
        <v>1</v>
      </c>
      <c r="AT27" s="228">
        <v>11</v>
      </c>
      <c r="AU27">
        <f t="shared" si="90"/>
        <v>1</v>
      </c>
      <c r="AV27">
        <f t="shared" si="91"/>
        <v>1</v>
      </c>
      <c r="AW27" s="202">
        <v>-1</v>
      </c>
      <c r="AX27">
        <f t="shared" si="92"/>
        <v>0</v>
      </c>
      <c r="AY27">
        <f t="shared" si="68"/>
        <v>0</v>
      </c>
      <c r="AZ27">
        <f t="shared" si="126"/>
        <v>0</v>
      </c>
      <c r="BA27">
        <f t="shared" si="93"/>
        <v>0</v>
      </c>
      <c r="BB27" s="236">
        <v>-5.1358614511799999E-3</v>
      </c>
      <c r="BC27" s="194"/>
      <c r="BD27">
        <f t="shared" si="94"/>
        <v>1</v>
      </c>
      <c r="BE27">
        <f t="shared" si="95"/>
        <v>1</v>
      </c>
      <c r="BF27">
        <f>VLOOKUP($A27,'FuturesInfo (3)'!$A$2:$V$80,22)</f>
        <v>3</v>
      </c>
      <c r="BG27">
        <f t="shared" si="96"/>
        <v>1</v>
      </c>
      <c r="BH27">
        <f t="shared" si="97"/>
        <v>4</v>
      </c>
      <c r="BI27" s="137">
        <f>VLOOKUP($A27,'FuturesInfo (3)'!$A$2:$O$80,15)*BF27</f>
        <v>561041.04299999995</v>
      </c>
      <c r="BJ27" s="137">
        <f>VLOOKUP($A27,'FuturesInfo (3)'!$A$2:$O$80,15)*BH27</f>
        <v>748054.72399999993</v>
      </c>
      <c r="BK27" s="188">
        <f t="shared" si="98"/>
        <v>-2881.4290652735203</v>
      </c>
      <c r="BL27" s="188">
        <f t="shared" si="69"/>
        <v>-2881.4290652735203</v>
      </c>
      <c r="BM27" s="188">
        <f t="shared" si="99"/>
        <v>2881.4290652735203</v>
      </c>
      <c r="BN27" s="188">
        <f t="shared" si="100"/>
        <v>-2881.4290652735203</v>
      </c>
      <c r="BO27" s="188">
        <f t="shared" si="101"/>
        <v>-2881.4290652735203</v>
      </c>
      <c r="BP27" s="188">
        <f t="shared" si="131"/>
        <v>-2881.4290652735203</v>
      </c>
      <c r="BQ27" s="188">
        <f t="shared" si="103"/>
        <v>-2881.4290652735203</v>
      </c>
      <c r="BR27" s="188">
        <f t="shared" si="127"/>
        <v>2881.4290652735203</v>
      </c>
      <c r="BS27" s="188">
        <f t="shared" si="104"/>
        <v>-2881.4290652735203</v>
      </c>
      <c r="BT27" s="188">
        <f>IF(IF(sym!$Q16=AW27,1,0)=1,ABS(BI27*BB27),-ABS(BI27*BB27))</f>
        <v>2881.4290652735203</v>
      </c>
      <c r="BU27" s="188">
        <f t="shared" si="105"/>
        <v>-2881.4290652735203</v>
      </c>
      <c r="BV27" s="188">
        <f t="shared" si="106"/>
        <v>2881.4290652735203</v>
      </c>
      <c r="BX27">
        <f t="shared" si="107"/>
        <v>-1</v>
      </c>
      <c r="BY27" s="227">
        <v>-1</v>
      </c>
      <c r="BZ27" s="227">
        <v>1</v>
      </c>
      <c r="CA27" s="227">
        <v>1</v>
      </c>
      <c r="CB27" s="202">
        <v>-1</v>
      </c>
      <c r="CC27" s="228">
        <v>1</v>
      </c>
      <c r="CD27">
        <v>-2</v>
      </c>
      <c r="CE27">
        <f t="shared" si="108"/>
        <v>-1</v>
      </c>
      <c r="CF27" s="202"/>
      <c r="CG27">
        <f t="shared" si="109"/>
        <v>0</v>
      </c>
      <c r="CH27">
        <f t="shared" si="70"/>
        <v>0</v>
      </c>
      <c r="CI27">
        <f t="shared" si="128"/>
        <v>0</v>
      </c>
      <c r="CJ27">
        <f t="shared" si="110"/>
        <v>0</v>
      </c>
      <c r="CK27" s="236"/>
      <c r="CL27" s="194">
        <v>42566</v>
      </c>
      <c r="CM27">
        <f t="shared" si="111"/>
        <v>-1</v>
      </c>
      <c r="CN27">
        <f t="shared" si="112"/>
        <v>-1</v>
      </c>
      <c r="CO27">
        <f>VLOOKUP($A27,'FuturesInfo (3)'!$A$2:$V$80,22)</f>
        <v>3</v>
      </c>
      <c r="CP27">
        <f t="shared" si="113"/>
        <v>-1</v>
      </c>
      <c r="CQ27">
        <f t="shared" si="114"/>
        <v>2</v>
      </c>
      <c r="CR27" s="137">
        <f>VLOOKUP($A27,'FuturesInfo (3)'!$A$2:$O$80,15)*CO27</f>
        <v>561041.04299999995</v>
      </c>
      <c r="CS27" s="137">
        <f>VLOOKUP($A27,'FuturesInfo (3)'!$A$2:$O$80,15)*CQ27</f>
        <v>374027.36199999996</v>
      </c>
      <c r="CT27" s="188">
        <f t="shared" si="115"/>
        <v>0</v>
      </c>
      <c r="CU27" s="188">
        <f t="shared" si="71"/>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2"/>
        <v>-1</v>
      </c>
      <c r="M28">
        <f t="shared" si="73"/>
        <v>-1</v>
      </c>
      <c r="N28">
        <v>-1</v>
      </c>
      <c r="O28">
        <f t="shared" si="74"/>
        <v>1</v>
      </c>
      <c r="P28">
        <f t="shared" si="66"/>
        <v>0</v>
      </c>
      <c r="Q28">
        <f t="shared" si="124"/>
        <v>1</v>
      </c>
      <c r="R28">
        <f t="shared" si="75"/>
        <v>1</v>
      </c>
      <c r="S28">
        <v>-7.48111019675E-4</v>
      </c>
      <c r="T28" s="194">
        <v>42559</v>
      </c>
      <c r="U28">
        <f t="shared" si="76"/>
        <v>-1</v>
      </c>
      <c r="V28">
        <f t="shared" si="77"/>
        <v>-1</v>
      </c>
      <c r="W28">
        <f>VLOOKUP($A28,'FuturesInfo (3)'!$A$2:$V$80,22)</f>
        <v>9</v>
      </c>
      <c r="X28">
        <f t="shared" si="78"/>
        <v>-1</v>
      </c>
      <c r="Y28">
        <f t="shared" si="79"/>
        <v>9</v>
      </c>
      <c r="Z28" s="137">
        <v>1490507.63</v>
      </c>
      <c r="AA28" s="137">
        <v>1192406.1039999998</v>
      </c>
      <c r="AB28" s="188">
        <f t="shared" si="80"/>
        <v>1115.0651829126675</v>
      </c>
      <c r="AC28" s="188">
        <f t="shared" si="67"/>
        <v>1115.0651829126675</v>
      </c>
      <c r="AD28" s="188">
        <f t="shared" si="81"/>
        <v>-1115.0651829126675</v>
      </c>
      <c r="AE28" s="188">
        <f t="shared" si="82"/>
        <v>-1115.0651829126675</v>
      </c>
      <c r="AF28" s="188">
        <f t="shared" si="83"/>
        <v>1115.0651829126675</v>
      </c>
      <c r="AG28" s="188">
        <f t="shared" si="130"/>
        <v>1115.0651829126675</v>
      </c>
      <c r="AH28" s="188">
        <f t="shared" si="85"/>
        <v>1115.0651829126675</v>
      </c>
      <c r="AI28" s="188">
        <f t="shared" si="125"/>
        <v>1115.0651829126675</v>
      </c>
      <c r="AJ28" s="188">
        <f t="shared" si="86"/>
        <v>1115.0651829126675</v>
      </c>
      <c r="AK28" s="188">
        <f>IF(IF(sym!$Q17=N28,1,0)=1,ABS(Z28*S28),-ABS(Z28*S28))</f>
        <v>1115.0651829126675</v>
      </c>
      <c r="AL28" s="188">
        <f t="shared" si="87"/>
        <v>1115.0651829126675</v>
      </c>
      <c r="AM28" s="188">
        <f t="shared" si="88"/>
        <v>1115.0651829126675</v>
      </c>
      <c r="AO28">
        <f t="shared" si="89"/>
        <v>-1</v>
      </c>
      <c r="AP28" s="227">
        <v>1</v>
      </c>
      <c r="AQ28" s="227">
        <v>1</v>
      </c>
      <c r="AR28" s="227">
        <v>-1</v>
      </c>
      <c r="AS28" s="202">
        <v>1</v>
      </c>
      <c r="AT28" s="228">
        <v>-16</v>
      </c>
      <c r="AU28">
        <f t="shared" si="90"/>
        <v>1</v>
      </c>
      <c r="AV28">
        <f t="shared" si="91"/>
        <v>-1</v>
      </c>
      <c r="AW28" s="202">
        <v>-1</v>
      </c>
      <c r="AX28">
        <f t="shared" si="92"/>
        <v>0</v>
      </c>
      <c r="AY28">
        <f t="shared" si="68"/>
        <v>0</v>
      </c>
      <c r="AZ28">
        <f t="shared" si="126"/>
        <v>0</v>
      </c>
      <c r="BA28">
        <f t="shared" si="93"/>
        <v>1</v>
      </c>
      <c r="BB28" s="237">
        <v>-1.64707643932E-3</v>
      </c>
      <c r="BC28" s="194"/>
      <c r="BD28">
        <f t="shared" si="94"/>
        <v>1</v>
      </c>
      <c r="BE28">
        <f t="shared" si="95"/>
        <v>1</v>
      </c>
      <c r="BF28">
        <f>VLOOKUP($A28,'FuturesInfo (3)'!$A$2:$V$80,22)</f>
        <v>9</v>
      </c>
      <c r="BG28">
        <f t="shared" si="96"/>
        <v>1</v>
      </c>
      <c r="BH28">
        <f t="shared" si="97"/>
        <v>11</v>
      </c>
      <c r="BI28" s="137">
        <f>VLOOKUP($A28,'FuturesInfo (3)'!$A$2:$O$80,15)*BF28</f>
        <v>1342159.8839999998</v>
      </c>
      <c r="BJ28" s="137">
        <f>VLOOKUP($A28,'FuturesInfo (3)'!$A$2:$O$80,15)*BH28</f>
        <v>1640417.6359999999</v>
      </c>
      <c r="BK28" s="188">
        <f t="shared" si="98"/>
        <v>-2210.6399227368638</v>
      </c>
      <c r="BL28" s="188">
        <f t="shared" si="69"/>
        <v>-2210.6399227368638</v>
      </c>
      <c r="BM28" s="188">
        <f t="shared" si="99"/>
        <v>2210.6399227368638</v>
      </c>
      <c r="BN28" s="188">
        <f t="shared" si="100"/>
        <v>-2210.6399227368638</v>
      </c>
      <c r="BO28" s="188">
        <f t="shared" si="101"/>
        <v>-2210.6399227368638</v>
      </c>
      <c r="BP28" s="188">
        <f t="shared" si="131"/>
        <v>2210.6399227368638</v>
      </c>
      <c r="BQ28" s="188">
        <f t="shared" si="103"/>
        <v>-2210.6399227368638</v>
      </c>
      <c r="BR28" s="188">
        <f t="shared" si="127"/>
        <v>2210.6399227368638</v>
      </c>
      <c r="BS28" s="188">
        <f t="shared" si="104"/>
        <v>-2210.6399227368638</v>
      </c>
      <c r="BT28" s="188">
        <f>IF(IF(sym!$Q17=AW28,1,0)=1,ABS(BI28*BB28),-ABS(BI28*BB28))</f>
        <v>2210.6399227368638</v>
      </c>
      <c r="BU28" s="188">
        <f t="shared" si="105"/>
        <v>-2210.6399227368638</v>
      </c>
      <c r="BV28" s="188">
        <f t="shared" si="106"/>
        <v>2210.6399227368638</v>
      </c>
      <c r="BX28">
        <f t="shared" si="107"/>
        <v>-1</v>
      </c>
      <c r="BY28" s="227">
        <v>-1</v>
      </c>
      <c r="BZ28" s="227">
        <v>-1</v>
      </c>
      <c r="CA28" s="227">
        <v>-1</v>
      </c>
      <c r="CB28" s="202">
        <v>1</v>
      </c>
      <c r="CC28" s="228">
        <v>1</v>
      </c>
      <c r="CD28">
        <v>-17</v>
      </c>
      <c r="CE28">
        <f t="shared" si="108"/>
        <v>1</v>
      </c>
      <c r="CF28" s="202"/>
      <c r="CG28">
        <f t="shared" si="109"/>
        <v>0</v>
      </c>
      <c r="CH28">
        <f t="shared" si="70"/>
        <v>0</v>
      </c>
      <c r="CI28">
        <f t="shared" si="128"/>
        <v>0</v>
      </c>
      <c r="CJ28">
        <f t="shared" si="110"/>
        <v>0</v>
      </c>
      <c r="CK28" s="237"/>
      <c r="CL28" s="194">
        <v>42559</v>
      </c>
      <c r="CM28">
        <f t="shared" si="111"/>
        <v>1</v>
      </c>
      <c r="CN28">
        <f t="shared" si="112"/>
        <v>-1</v>
      </c>
      <c r="CO28">
        <f>VLOOKUP($A28,'FuturesInfo (3)'!$A$2:$V$80,22)</f>
        <v>9</v>
      </c>
      <c r="CP28">
        <f t="shared" si="113"/>
        <v>1</v>
      </c>
      <c r="CQ28">
        <f t="shared" si="114"/>
        <v>11</v>
      </c>
      <c r="CR28" s="137">
        <f>VLOOKUP($A28,'FuturesInfo (3)'!$A$2:$O$80,15)*CO28</f>
        <v>1342159.8839999998</v>
      </c>
      <c r="CS28" s="137">
        <f>VLOOKUP($A28,'FuturesInfo (3)'!$A$2:$O$80,15)*CQ28</f>
        <v>1640417.6359999999</v>
      </c>
      <c r="CT28" s="188">
        <f t="shared" si="115"/>
        <v>0</v>
      </c>
      <c r="CU28" s="188">
        <f t="shared" si="71"/>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2"/>
        <v>-1</v>
      </c>
      <c r="M29">
        <f t="shared" si="73"/>
        <v>-1</v>
      </c>
      <c r="N29">
        <v>-1</v>
      </c>
      <c r="O29">
        <f t="shared" si="74"/>
        <v>0</v>
      </c>
      <c r="P29">
        <f t="shared" si="66"/>
        <v>0</v>
      </c>
      <c r="Q29">
        <f t="shared" si="124"/>
        <v>1</v>
      </c>
      <c r="R29">
        <f t="shared" si="75"/>
        <v>1</v>
      </c>
      <c r="S29">
        <v>-2.6780931976399998E-4</v>
      </c>
      <c r="T29" s="194">
        <v>42562</v>
      </c>
      <c r="U29">
        <f t="shared" si="76"/>
        <v>-1</v>
      </c>
      <c r="V29">
        <f t="shared" si="77"/>
        <v>-1</v>
      </c>
      <c r="W29">
        <f>VLOOKUP($A29,'FuturesInfo (3)'!$A$2:$V$80,22)</f>
        <v>0</v>
      </c>
      <c r="X29">
        <f t="shared" si="78"/>
        <v>-1</v>
      </c>
      <c r="Y29">
        <f t="shared" si="79"/>
        <v>0</v>
      </c>
      <c r="Z29" s="137">
        <v>0</v>
      </c>
      <c r="AA29" s="137">
        <v>0</v>
      </c>
      <c r="AB29" s="188">
        <f t="shared" si="80"/>
        <v>0</v>
      </c>
      <c r="AC29" s="188">
        <f t="shared" si="67"/>
        <v>0</v>
      </c>
      <c r="AD29" s="188">
        <f t="shared" si="81"/>
        <v>0</v>
      </c>
      <c r="AE29" s="188">
        <f t="shared" si="82"/>
        <v>0</v>
      </c>
      <c r="AF29" s="188">
        <f t="shared" si="83"/>
        <v>0</v>
      </c>
      <c r="AG29" s="188">
        <f t="shared" si="130"/>
        <v>0</v>
      </c>
      <c r="AH29" s="188">
        <f t="shared" si="85"/>
        <v>0</v>
      </c>
      <c r="AI29" s="188">
        <f t="shared" si="125"/>
        <v>0</v>
      </c>
      <c r="AJ29" s="188">
        <f t="shared" si="86"/>
        <v>0</v>
      </c>
      <c r="AK29" s="188">
        <f>IF(IF(sym!$Q18=N29,1,0)=1,ABS(Z29*S29),-ABS(Z29*S29))</f>
        <v>0</v>
      </c>
      <c r="AL29" s="188">
        <f t="shared" si="87"/>
        <v>0</v>
      </c>
      <c r="AM29" s="188">
        <f t="shared" si="88"/>
        <v>0</v>
      </c>
      <c r="AO29">
        <f t="shared" si="89"/>
        <v>-1</v>
      </c>
      <c r="AP29" s="227">
        <v>-1</v>
      </c>
      <c r="AQ29" s="227">
        <v>1</v>
      </c>
      <c r="AR29" s="227">
        <v>-1</v>
      </c>
      <c r="AS29" s="202">
        <v>1</v>
      </c>
      <c r="AT29" s="228">
        <v>-15</v>
      </c>
      <c r="AU29">
        <f t="shared" si="90"/>
        <v>1</v>
      </c>
      <c r="AV29">
        <f t="shared" si="91"/>
        <v>-1</v>
      </c>
      <c r="AW29" s="202">
        <v>-1</v>
      </c>
      <c r="AX29">
        <f t="shared" si="92"/>
        <v>0</v>
      </c>
      <c r="AY29">
        <f t="shared" si="68"/>
        <v>0</v>
      </c>
      <c r="AZ29">
        <f t="shared" si="126"/>
        <v>0</v>
      </c>
      <c r="BA29">
        <f t="shared" si="93"/>
        <v>1</v>
      </c>
      <c r="BB29" s="237">
        <v>-2.6788106080900001E-4</v>
      </c>
      <c r="BC29" s="194"/>
      <c r="BD29">
        <f t="shared" si="94"/>
        <v>1</v>
      </c>
      <c r="BE29">
        <f t="shared" si="95"/>
        <v>1</v>
      </c>
      <c r="BF29">
        <f>VLOOKUP($A29,'FuturesInfo (3)'!$A$2:$V$80,22)</f>
        <v>0</v>
      </c>
      <c r="BG29">
        <f t="shared" si="96"/>
        <v>1</v>
      </c>
      <c r="BH29">
        <f t="shared" si="97"/>
        <v>0</v>
      </c>
      <c r="BI29" s="137">
        <f>VLOOKUP($A29,'FuturesInfo (3)'!$A$2:$O$80,15)*BF29</f>
        <v>0</v>
      </c>
      <c r="BJ29" s="137">
        <f>VLOOKUP($A29,'FuturesInfo (3)'!$A$2:$O$80,15)*BH29</f>
        <v>0</v>
      </c>
      <c r="BK29" s="188">
        <f t="shared" si="98"/>
        <v>0</v>
      </c>
      <c r="BL29" s="188">
        <f t="shared" si="69"/>
        <v>0</v>
      </c>
      <c r="BM29" s="188">
        <f t="shared" si="99"/>
        <v>0</v>
      </c>
      <c r="BN29" s="188">
        <f t="shared" si="100"/>
        <v>0</v>
      </c>
      <c r="BO29" s="188">
        <f t="shared" si="101"/>
        <v>0</v>
      </c>
      <c r="BP29" s="188">
        <f t="shared" si="131"/>
        <v>0</v>
      </c>
      <c r="BQ29" s="188">
        <f t="shared" si="103"/>
        <v>0</v>
      </c>
      <c r="BR29" s="188">
        <f t="shared" si="127"/>
        <v>0</v>
      </c>
      <c r="BS29" s="188">
        <f t="shared" si="104"/>
        <v>0</v>
      </c>
      <c r="BT29" s="188">
        <f>IF(IF(sym!$Q18=AW29,1,0)=1,ABS(BI29*BB29),-ABS(BI29*BB29))</f>
        <v>0</v>
      </c>
      <c r="BU29" s="188">
        <f t="shared" si="105"/>
        <v>0</v>
      </c>
      <c r="BV29" s="188">
        <f t="shared" si="106"/>
        <v>0</v>
      </c>
      <c r="BX29">
        <f t="shared" si="107"/>
        <v>-1</v>
      </c>
      <c r="BY29" s="227">
        <v>-1</v>
      </c>
      <c r="BZ29" s="227">
        <v>-1</v>
      </c>
      <c r="CA29" s="227">
        <v>1</v>
      </c>
      <c r="CB29" s="202">
        <v>-1</v>
      </c>
      <c r="CC29" s="228">
        <v>1</v>
      </c>
      <c r="CD29">
        <v>-16</v>
      </c>
      <c r="CE29">
        <f t="shared" si="108"/>
        <v>-1</v>
      </c>
      <c r="CF29" s="202"/>
      <c r="CG29">
        <f t="shared" si="109"/>
        <v>0</v>
      </c>
      <c r="CH29">
        <f t="shared" si="70"/>
        <v>0</v>
      </c>
      <c r="CI29">
        <f t="shared" si="128"/>
        <v>0</v>
      </c>
      <c r="CJ29">
        <f t="shared" si="110"/>
        <v>0</v>
      </c>
      <c r="CK29" s="237"/>
      <c r="CL29" s="194">
        <v>42562</v>
      </c>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1"/>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2"/>
        <v>1</v>
      </c>
      <c r="M30">
        <f t="shared" si="73"/>
        <v>1</v>
      </c>
      <c r="N30">
        <v>-1</v>
      </c>
      <c r="O30">
        <f t="shared" si="74"/>
        <v>0</v>
      </c>
      <c r="P30">
        <f t="shared" si="66"/>
        <v>0</v>
      </c>
      <c r="Q30">
        <f t="shared" si="124"/>
        <v>0</v>
      </c>
      <c r="R30">
        <f t="shared" si="75"/>
        <v>0</v>
      </c>
      <c r="S30">
        <v>-1.0084203095900001E-4</v>
      </c>
      <c r="T30" s="194">
        <v>42576</v>
      </c>
      <c r="U30">
        <f t="shared" si="76"/>
        <v>-1</v>
      </c>
      <c r="V30">
        <f t="shared" si="77"/>
        <v>1</v>
      </c>
      <c r="W30">
        <f>VLOOKUP($A30,'FuturesInfo (3)'!$A$2:$V$80,22)</f>
        <v>0</v>
      </c>
      <c r="X30">
        <f t="shared" si="78"/>
        <v>1</v>
      </c>
      <c r="Y30">
        <f t="shared" si="79"/>
        <v>0</v>
      </c>
      <c r="Z30" s="137">
        <v>0</v>
      </c>
      <c r="AA30" s="137">
        <v>0</v>
      </c>
      <c r="AB30" s="188">
        <f t="shared" si="80"/>
        <v>0</v>
      </c>
      <c r="AC30" s="188">
        <f t="shared" si="67"/>
        <v>0</v>
      </c>
      <c r="AD30" s="188">
        <f t="shared" si="81"/>
        <v>0</v>
      </c>
      <c r="AE30" s="188">
        <f t="shared" si="82"/>
        <v>0</v>
      </c>
      <c r="AF30" s="188">
        <f t="shared" si="83"/>
        <v>0</v>
      </c>
      <c r="AG30" s="188">
        <f t="shared" si="130"/>
        <v>0</v>
      </c>
      <c r="AH30" s="188">
        <f t="shared" si="85"/>
        <v>0</v>
      </c>
      <c r="AI30" s="188">
        <f t="shared" si="125"/>
        <v>0</v>
      </c>
      <c r="AJ30" s="188">
        <f t="shared" si="86"/>
        <v>0</v>
      </c>
      <c r="AK30" s="188">
        <f>IF(IF(sym!$Q19=N30,1,0)=1,ABS(Z30*S30),-ABS(Z30*S30))</f>
        <v>0</v>
      </c>
      <c r="AL30" s="188">
        <f t="shared" si="87"/>
        <v>0</v>
      </c>
      <c r="AM30" s="188">
        <f t="shared" si="88"/>
        <v>0</v>
      </c>
      <c r="AO30">
        <f t="shared" si="89"/>
        <v>-1</v>
      </c>
      <c r="AP30" s="227">
        <v>-1</v>
      </c>
      <c r="AQ30" s="227">
        <v>1</v>
      </c>
      <c r="AR30" s="227">
        <v>-1</v>
      </c>
      <c r="AS30" s="202">
        <v>1</v>
      </c>
      <c r="AT30" s="228">
        <v>5</v>
      </c>
      <c r="AU30">
        <f t="shared" si="90"/>
        <v>1</v>
      </c>
      <c r="AV30">
        <f t="shared" si="91"/>
        <v>1</v>
      </c>
      <c r="AW30" s="202">
        <v>-1</v>
      </c>
      <c r="AX30">
        <f t="shared" si="92"/>
        <v>0</v>
      </c>
      <c r="AY30">
        <f t="shared" si="68"/>
        <v>0</v>
      </c>
      <c r="AZ30">
        <f t="shared" si="126"/>
        <v>0</v>
      </c>
      <c r="BA30">
        <f t="shared" si="93"/>
        <v>0</v>
      </c>
      <c r="BB30" s="237">
        <v>-2.0170440219899999E-4</v>
      </c>
      <c r="BC30" s="194"/>
      <c r="BD30">
        <f t="shared" si="94"/>
        <v>1</v>
      </c>
      <c r="BE30">
        <f t="shared" si="95"/>
        <v>1</v>
      </c>
      <c r="BF30">
        <f>VLOOKUP($A30,'FuturesInfo (3)'!$A$2:$V$80,22)</f>
        <v>0</v>
      </c>
      <c r="BG30">
        <f t="shared" si="96"/>
        <v>1</v>
      </c>
      <c r="BH30">
        <f t="shared" si="97"/>
        <v>0</v>
      </c>
      <c r="BI30" s="137">
        <f>VLOOKUP($A30,'FuturesInfo (3)'!$A$2:$O$80,15)*BF30</f>
        <v>0</v>
      </c>
      <c r="BJ30" s="137">
        <f>VLOOKUP($A30,'FuturesInfo (3)'!$A$2:$O$80,15)*BH30</f>
        <v>0</v>
      </c>
      <c r="BK30" s="188">
        <f t="shared" si="98"/>
        <v>0</v>
      </c>
      <c r="BL30" s="188">
        <f t="shared" si="69"/>
        <v>0</v>
      </c>
      <c r="BM30" s="188">
        <f t="shared" si="99"/>
        <v>0</v>
      </c>
      <c r="BN30" s="188">
        <f t="shared" si="100"/>
        <v>0</v>
      </c>
      <c r="BO30" s="188">
        <f t="shared" si="101"/>
        <v>0</v>
      </c>
      <c r="BP30" s="188">
        <f t="shared" si="131"/>
        <v>0</v>
      </c>
      <c r="BQ30" s="188">
        <f t="shared" si="103"/>
        <v>0</v>
      </c>
      <c r="BR30" s="188">
        <f t="shared" si="127"/>
        <v>0</v>
      </c>
      <c r="BS30" s="188">
        <f t="shared" si="104"/>
        <v>0</v>
      </c>
      <c r="BT30" s="188">
        <f>IF(IF(sym!$Q19=AW30,1,0)=1,ABS(BI30*BB30),-ABS(BI30*BB30))</f>
        <v>0</v>
      </c>
      <c r="BU30" s="188">
        <f t="shared" si="105"/>
        <v>0</v>
      </c>
      <c r="BV30" s="188">
        <f t="shared" si="106"/>
        <v>0</v>
      </c>
      <c r="BX30">
        <f t="shared" si="107"/>
        <v>-1</v>
      </c>
      <c r="BY30" s="227">
        <v>-1</v>
      </c>
      <c r="BZ30" s="227">
        <v>-1</v>
      </c>
      <c r="CA30" s="227">
        <v>1</v>
      </c>
      <c r="CB30" s="202">
        <v>-1</v>
      </c>
      <c r="CC30" s="228">
        <v>1</v>
      </c>
      <c r="CD30">
        <v>6</v>
      </c>
      <c r="CE30">
        <f t="shared" si="108"/>
        <v>-1</v>
      </c>
      <c r="CF30" s="202"/>
      <c r="CG30">
        <f t="shared" si="109"/>
        <v>0</v>
      </c>
      <c r="CH30">
        <f t="shared" si="70"/>
        <v>0</v>
      </c>
      <c r="CI30">
        <f t="shared" si="128"/>
        <v>0</v>
      </c>
      <c r="CJ30">
        <f t="shared" si="110"/>
        <v>0</v>
      </c>
      <c r="CK30" s="237"/>
      <c r="CL30" s="194">
        <v>42576</v>
      </c>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1"/>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2"/>
        <v>-1</v>
      </c>
      <c r="M31">
        <f t="shared" si="73"/>
        <v>-1</v>
      </c>
      <c r="N31">
        <v>-1</v>
      </c>
      <c r="O31">
        <f t="shared" si="74"/>
        <v>0</v>
      </c>
      <c r="P31">
        <f t="shared" si="66"/>
        <v>0</v>
      </c>
      <c r="Q31">
        <f t="shared" si="124"/>
        <v>1</v>
      </c>
      <c r="R31">
        <f t="shared" si="75"/>
        <v>1</v>
      </c>
      <c r="S31">
        <v>-2.7618986447400001E-3</v>
      </c>
      <c r="T31" s="194">
        <v>42564</v>
      </c>
      <c r="U31">
        <f t="shared" si="76"/>
        <v>-1</v>
      </c>
      <c r="V31">
        <f t="shared" si="77"/>
        <v>-1</v>
      </c>
      <c r="W31">
        <f>VLOOKUP($A31,'FuturesInfo (3)'!$A$2:$V$80,22)</f>
        <v>2</v>
      </c>
      <c r="X31">
        <f t="shared" si="78"/>
        <v>1</v>
      </c>
      <c r="Y31">
        <f t="shared" si="79"/>
        <v>2</v>
      </c>
      <c r="Z31" s="137">
        <v>310520</v>
      </c>
      <c r="AA31" s="137">
        <v>465780</v>
      </c>
      <c r="AB31" s="188">
        <f t="shared" si="80"/>
        <v>-857.62476716466483</v>
      </c>
      <c r="AC31" s="188">
        <f t="shared" si="67"/>
        <v>-857.62476716466483</v>
      </c>
      <c r="AD31" s="188">
        <f t="shared" si="81"/>
        <v>-857.62476716466483</v>
      </c>
      <c r="AE31" s="188">
        <f t="shared" si="82"/>
        <v>-857.62476716466483</v>
      </c>
      <c r="AF31" s="188">
        <f t="shared" si="83"/>
        <v>857.62476716466483</v>
      </c>
      <c r="AG31" s="188">
        <f t="shared" si="130"/>
        <v>857.62476716466483</v>
      </c>
      <c r="AH31" s="188">
        <f t="shared" si="85"/>
        <v>-857.62476716466483</v>
      </c>
      <c r="AI31" s="188">
        <f t="shared" si="125"/>
        <v>-857.62476716466483</v>
      </c>
      <c r="AJ31" s="188">
        <f t="shared" si="86"/>
        <v>857.62476716466483</v>
      </c>
      <c r="AK31" s="188">
        <f>IF(IF(sym!$Q20=N31,1,0)=1,ABS(Z31*S31),-ABS(Z31*S31))</f>
        <v>-857.62476716466483</v>
      </c>
      <c r="AL31" s="188">
        <f t="shared" si="87"/>
        <v>857.62476716466483</v>
      </c>
      <c r="AM31" s="188">
        <f t="shared" si="88"/>
        <v>857.62476716466483</v>
      </c>
      <c r="AO31">
        <f t="shared" si="89"/>
        <v>-1</v>
      </c>
      <c r="AP31" s="227">
        <v>1</v>
      </c>
      <c r="AQ31" s="227">
        <v>-1</v>
      </c>
      <c r="AR31" s="227">
        <v>1</v>
      </c>
      <c r="AS31" s="202">
        <v>-1</v>
      </c>
      <c r="AT31" s="228">
        <v>-13</v>
      </c>
      <c r="AU31">
        <f t="shared" si="90"/>
        <v>1</v>
      </c>
      <c r="AV31">
        <f t="shared" si="91"/>
        <v>1</v>
      </c>
      <c r="AW31" s="202">
        <v>-1</v>
      </c>
      <c r="AX31">
        <f t="shared" si="92"/>
        <v>1</v>
      </c>
      <c r="AY31">
        <f t="shared" si="68"/>
        <v>1</v>
      </c>
      <c r="AZ31">
        <f t="shared" si="126"/>
        <v>0</v>
      </c>
      <c r="BA31">
        <f t="shared" si="93"/>
        <v>0</v>
      </c>
      <c r="BB31" s="236">
        <v>-1.18510884967E-2</v>
      </c>
      <c r="BC31" s="194"/>
      <c r="BD31">
        <f t="shared" si="94"/>
        <v>1</v>
      </c>
      <c r="BE31">
        <f t="shared" si="95"/>
        <v>1</v>
      </c>
      <c r="BF31">
        <f>VLOOKUP($A31,'FuturesInfo (3)'!$A$2:$V$80,22)</f>
        <v>2</v>
      </c>
      <c r="BG31">
        <f t="shared" si="96"/>
        <v>1</v>
      </c>
      <c r="BH31">
        <f t="shared" si="97"/>
        <v>3</v>
      </c>
      <c r="BI31" s="137">
        <f>VLOOKUP($A31,'FuturesInfo (3)'!$A$2:$O$80,15)*BF31</f>
        <v>308880</v>
      </c>
      <c r="BJ31" s="137">
        <f>VLOOKUP($A31,'FuturesInfo (3)'!$A$2:$O$80,15)*BH31</f>
        <v>463320</v>
      </c>
      <c r="BK31" s="188">
        <f t="shared" si="98"/>
        <v>-3660.5642148606958</v>
      </c>
      <c r="BL31" s="188">
        <f t="shared" si="69"/>
        <v>-3660.5642148606958</v>
      </c>
      <c r="BM31" s="188">
        <f t="shared" si="99"/>
        <v>3660.5642148606958</v>
      </c>
      <c r="BN31" s="188">
        <f t="shared" si="100"/>
        <v>3660.5642148606958</v>
      </c>
      <c r="BO31" s="188">
        <f t="shared" si="101"/>
        <v>-3660.5642148606958</v>
      </c>
      <c r="BP31" s="188">
        <f t="shared" si="131"/>
        <v>-3660.5642148606958</v>
      </c>
      <c r="BQ31" s="188">
        <f t="shared" si="103"/>
        <v>3660.5642148606958</v>
      </c>
      <c r="BR31" s="188">
        <f t="shared" si="127"/>
        <v>-3660.5642148606958</v>
      </c>
      <c r="BS31" s="188">
        <f t="shared" si="104"/>
        <v>-3660.5642148606958</v>
      </c>
      <c r="BT31" s="188">
        <f>IF(IF(sym!$Q20=AW31,1,0)=1,ABS(BI31*BB31),-ABS(BI31*BB31))</f>
        <v>-3660.5642148606958</v>
      </c>
      <c r="BU31" s="188">
        <f t="shared" si="105"/>
        <v>-3660.5642148606958</v>
      </c>
      <c r="BV31" s="188">
        <f t="shared" si="106"/>
        <v>3660.5642148606958</v>
      </c>
      <c r="BX31">
        <f t="shared" si="107"/>
        <v>-1</v>
      </c>
      <c r="BY31" s="227">
        <v>-1</v>
      </c>
      <c r="BZ31" s="227">
        <v>1</v>
      </c>
      <c r="CA31" s="227">
        <v>1</v>
      </c>
      <c r="CB31" s="202">
        <v>1</v>
      </c>
      <c r="CC31" s="228">
        <v>1</v>
      </c>
      <c r="CD31">
        <v>-14</v>
      </c>
      <c r="CE31">
        <f t="shared" si="108"/>
        <v>1</v>
      </c>
      <c r="CF31" s="202"/>
      <c r="CG31">
        <f t="shared" si="109"/>
        <v>0</v>
      </c>
      <c r="CH31">
        <f t="shared" si="70"/>
        <v>0</v>
      </c>
      <c r="CI31">
        <f t="shared" si="128"/>
        <v>0</v>
      </c>
      <c r="CJ31">
        <f t="shared" si="110"/>
        <v>0</v>
      </c>
      <c r="CK31" s="236"/>
      <c r="CL31" s="194">
        <v>42564</v>
      </c>
      <c r="CM31">
        <f t="shared" si="111"/>
        <v>1</v>
      </c>
      <c r="CN31">
        <f t="shared" si="112"/>
        <v>-1</v>
      </c>
      <c r="CO31">
        <f>VLOOKUP($A31,'FuturesInfo (3)'!$A$2:$V$80,22)</f>
        <v>2</v>
      </c>
      <c r="CP31">
        <f t="shared" si="113"/>
        <v>1</v>
      </c>
      <c r="CQ31">
        <f t="shared" si="114"/>
        <v>3</v>
      </c>
      <c r="CR31" s="137">
        <f>VLOOKUP($A31,'FuturesInfo (3)'!$A$2:$O$80,15)*CO31</f>
        <v>308880</v>
      </c>
      <c r="CS31" s="137">
        <f>VLOOKUP($A31,'FuturesInfo (3)'!$A$2:$O$80,15)*CQ31</f>
        <v>463320</v>
      </c>
      <c r="CT31" s="188">
        <f t="shared" si="115"/>
        <v>0</v>
      </c>
      <c r="CU31" s="188">
        <f t="shared" si="71"/>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2"/>
        <v>-1</v>
      </c>
      <c r="M32">
        <f t="shared" si="73"/>
        <v>1</v>
      </c>
      <c r="N32">
        <v>-1</v>
      </c>
      <c r="O32">
        <f t="shared" si="74"/>
        <v>1</v>
      </c>
      <c r="P32">
        <f t="shared" si="66"/>
        <v>1</v>
      </c>
      <c r="Q32">
        <f t="shared" si="124"/>
        <v>1</v>
      </c>
      <c r="R32">
        <f t="shared" si="75"/>
        <v>0</v>
      </c>
      <c r="S32">
        <v>-1.7295053614700001E-3</v>
      </c>
      <c r="T32" s="194">
        <v>42566</v>
      </c>
      <c r="U32">
        <f t="shared" si="76"/>
        <v>-1</v>
      </c>
      <c r="V32">
        <f t="shared" si="77"/>
        <v>-1</v>
      </c>
      <c r="W32">
        <f>VLOOKUP($A32,'FuturesInfo (3)'!$A$2:$V$80,22)</f>
        <v>3</v>
      </c>
      <c r="X32">
        <f t="shared" si="78"/>
        <v>-1</v>
      </c>
      <c r="Y32">
        <f t="shared" si="79"/>
        <v>3</v>
      </c>
      <c r="Z32" s="137">
        <v>324675</v>
      </c>
      <c r="AA32" s="137">
        <v>216450</v>
      </c>
      <c r="AB32" s="188">
        <f t="shared" si="80"/>
        <v>-561.52715323527229</v>
      </c>
      <c r="AC32" s="188">
        <f t="shared" si="67"/>
        <v>561.52715323527229</v>
      </c>
      <c r="AD32" s="188">
        <f t="shared" si="81"/>
        <v>-561.52715323527229</v>
      </c>
      <c r="AE32" s="188">
        <f t="shared" si="82"/>
        <v>561.52715323527229</v>
      </c>
      <c r="AF32" s="188">
        <f t="shared" si="83"/>
        <v>561.52715323527229</v>
      </c>
      <c r="AG32" s="188">
        <f t="shared" si="130"/>
        <v>-561.52715323527229</v>
      </c>
      <c r="AH32" s="188">
        <f t="shared" si="85"/>
        <v>561.52715323527229</v>
      </c>
      <c r="AI32" s="188">
        <f t="shared" si="125"/>
        <v>-561.52715323527229</v>
      </c>
      <c r="AJ32" s="188">
        <f t="shared" si="86"/>
        <v>561.52715323527229</v>
      </c>
      <c r="AK32" s="188">
        <f>IF(IF(sym!$Q21=N32,1,0)=1,ABS(Z32*S32),-ABS(Z32*S32))</f>
        <v>-561.52715323527229</v>
      </c>
      <c r="AL32" s="188">
        <f t="shared" si="87"/>
        <v>561.52715323527229</v>
      </c>
      <c r="AM32" s="188">
        <f t="shared" si="88"/>
        <v>561.52715323527229</v>
      </c>
      <c r="AO32">
        <f t="shared" si="89"/>
        <v>-1</v>
      </c>
      <c r="AP32" s="227">
        <v>1</v>
      </c>
      <c r="AQ32" s="227">
        <v>-1</v>
      </c>
      <c r="AR32" s="227">
        <v>1</v>
      </c>
      <c r="AS32" s="202">
        <v>-1</v>
      </c>
      <c r="AT32" s="228">
        <v>-11</v>
      </c>
      <c r="AU32">
        <f t="shared" si="90"/>
        <v>1</v>
      </c>
      <c r="AV32">
        <f t="shared" si="91"/>
        <v>1</v>
      </c>
      <c r="AW32" s="202">
        <v>-1</v>
      </c>
      <c r="AX32">
        <f t="shared" si="92"/>
        <v>1</v>
      </c>
      <c r="AY32">
        <f t="shared" si="68"/>
        <v>1</v>
      </c>
      <c r="AZ32">
        <f t="shared" si="126"/>
        <v>0</v>
      </c>
      <c r="BA32">
        <f t="shared" si="93"/>
        <v>0</v>
      </c>
      <c r="BB32" s="236">
        <v>-5.4285054285100002E-3</v>
      </c>
      <c r="BC32" s="194"/>
      <c r="BD32">
        <f t="shared" si="94"/>
        <v>1</v>
      </c>
      <c r="BE32">
        <f t="shared" si="95"/>
        <v>1</v>
      </c>
      <c r="BF32">
        <f>VLOOKUP($A32,'FuturesInfo (3)'!$A$2:$V$80,22)</f>
        <v>3</v>
      </c>
      <c r="BG32">
        <f t="shared" si="96"/>
        <v>1</v>
      </c>
      <c r="BH32">
        <f t="shared" si="97"/>
        <v>4</v>
      </c>
      <c r="BI32" s="137">
        <f>VLOOKUP($A32,'FuturesInfo (3)'!$A$2:$O$80,15)*BF32</f>
        <v>323887.5</v>
      </c>
      <c r="BJ32" s="137">
        <f>VLOOKUP($A32,'FuturesInfo (3)'!$A$2:$O$80,15)*BH32</f>
        <v>431850</v>
      </c>
      <c r="BK32" s="188">
        <f t="shared" si="98"/>
        <v>-1758.2250519765328</v>
      </c>
      <c r="BL32" s="188">
        <f t="shared" si="69"/>
        <v>-1758.2250519765328</v>
      </c>
      <c r="BM32" s="188">
        <f t="shared" si="99"/>
        <v>1758.2250519765328</v>
      </c>
      <c r="BN32" s="188">
        <f t="shared" si="100"/>
        <v>1758.2250519765328</v>
      </c>
      <c r="BO32" s="188">
        <f t="shared" si="101"/>
        <v>-1758.2250519765328</v>
      </c>
      <c r="BP32" s="188">
        <f t="shared" si="131"/>
        <v>-1758.2250519765328</v>
      </c>
      <c r="BQ32" s="188">
        <f t="shared" si="103"/>
        <v>1758.2250519765328</v>
      </c>
      <c r="BR32" s="188">
        <f t="shared" si="127"/>
        <v>-1758.2250519765328</v>
      </c>
      <c r="BS32" s="188">
        <f t="shared" si="104"/>
        <v>-1758.2250519765328</v>
      </c>
      <c r="BT32" s="188">
        <f>IF(IF(sym!$Q21=AW32,1,0)=1,ABS(BI32*BB32),-ABS(BI32*BB32))</f>
        <v>-1758.2250519765328</v>
      </c>
      <c r="BU32" s="188">
        <f t="shared" si="105"/>
        <v>-1758.2250519765328</v>
      </c>
      <c r="BV32" s="188">
        <f t="shared" si="106"/>
        <v>1758.2250519765328</v>
      </c>
      <c r="BX32">
        <f t="shared" si="107"/>
        <v>-1</v>
      </c>
      <c r="BY32" s="227">
        <v>-1</v>
      </c>
      <c r="BZ32" s="227">
        <v>-1</v>
      </c>
      <c r="CA32" s="227">
        <v>-1</v>
      </c>
      <c r="CB32" s="202">
        <v>-1</v>
      </c>
      <c r="CC32" s="228">
        <v>-1</v>
      </c>
      <c r="CD32">
        <v>-12</v>
      </c>
      <c r="CE32">
        <f t="shared" si="108"/>
        <v>1</v>
      </c>
      <c r="CF32" s="202"/>
      <c r="CG32">
        <f t="shared" si="109"/>
        <v>0</v>
      </c>
      <c r="CH32">
        <f t="shared" si="70"/>
        <v>0</v>
      </c>
      <c r="CI32">
        <f t="shared" si="128"/>
        <v>0</v>
      </c>
      <c r="CJ32">
        <f t="shared" si="110"/>
        <v>0</v>
      </c>
      <c r="CK32" s="236"/>
      <c r="CL32" s="194">
        <v>42566</v>
      </c>
      <c r="CM32">
        <f t="shared" si="111"/>
        <v>1</v>
      </c>
      <c r="CN32">
        <f t="shared" si="112"/>
        <v>-1</v>
      </c>
      <c r="CO32">
        <f>VLOOKUP($A32,'FuturesInfo (3)'!$A$2:$V$80,22)</f>
        <v>3</v>
      </c>
      <c r="CP32">
        <f t="shared" si="113"/>
        <v>-1</v>
      </c>
      <c r="CQ32">
        <f t="shared" si="114"/>
        <v>2</v>
      </c>
      <c r="CR32" s="137">
        <f>VLOOKUP($A32,'FuturesInfo (3)'!$A$2:$O$80,15)*CO32</f>
        <v>323887.5</v>
      </c>
      <c r="CS32" s="137">
        <f>VLOOKUP($A32,'FuturesInfo (3)'!$A$2:$O$80,15)*CQ32</f>
        <v>215925</v>
      </c>
      <c r="CT32" s="188">
        <f t="shared" si="115"/>
        <v>0</v>
      </c>
      <c r="CU32" s="188">
        <f t="shared" si="71"/>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2"/>
        <v>1</v>
      </c>
      <c r="M33">
        <f t="shared" si="73"/>
        <v>-1</v>
      </c>
      <c r="N33">
        <v>1</v>
      </c>
      <c r="O33">
        <f t="shared" si="74"/>
        <v>1</v>
      </c>
      <c r="P33">
        <f t="shared" si="66"/>
        <v>0</v>
      </c>
      <c r="Q33">
        <f t="shared" si="124"/>
        <v>1</v>
      </c>
      <c r="R33">
        <f t="shared" si="75"/>
        <v>0</v>
      </c>
      <c r="S33">
        <v>3.21313816494E-2</v>
      </c>
      <c r="T33" s="194">
        <v>42572</v>
      </c>
      <c r="U33">
        <f t="shared" si="76"/>
        <v>1</v>
      </c>
      <c r="V33">
        <f t="shared" si="77"/>
        <v>1</v>
      </c>
      <c r="W33">
        <f>VLOOKUP($A33,'FuturesInfo (3)'!$A$2:$V$80,22)</f>
        <v>2</v>
      </c>
      <c r="X33">
        <f t="shared" si="78"/>
        <v>1</v>
      </c>
      <c r="Y33">
        <f t="shared" si="79"/>
        <v>2</v>
      </c>
      <c r="Z33" s="137">
        <v>144550</v>
      </c>
      <c r="AA33" s="137">
        <v>216825</v>
      </c>
      <c r="AB33" s="188">
        <f t="shared" si="80"/>
        <v>4644.5912174207697</v>
      </c>
      <c r="AC33" s="188">
        <f t="shared" si="67"/>
        <v>4644.5912174207697</v>
      </c>
      <c r="AD33" s="188">
        <f t="shared" si="81"/>
        <v>-4644.5912174207697</v>
      </c>
      <c r="AE33" s="188">
        <f t="shared" si="82"/>
        <v>-4644.5912174207697</v>
      </c>
      <c r="AF33" s="188">
        <f t="shared" si="83"/>
        <v>4644.5912174207697</v>
      </c>
      <c r="AG33" s="188">
        <f t="shared" si="130"/>
        <v>-4644.5912174207697</v>
      </c>
      <c r="AH33" s="188">
        <f t="shared" si="85"/>
        <v>4644.5912174207697</v>
      </c>
      <c r="AI33" s="188">
        <f t="shared" si="125"/>
        <v>-4644.5912174207697</v>
      </c>
      <c r="AJ33" s="188">
        <f t="shared" si="86"/>
        <v>4644.5912174207697</v>
      </c>
      <c r="AK33" s="188">
        <f>IF(IF(sym!$Q22=N33,1,0)=1,ABS(Z33*S33),-ABS(Z33*S33))</f>
        <v>4644.5912174207697</v>
      </c>
      <c r="AL33" s="188">
        <f t="shared" si="87"/>
        <v>4644.5912174207697</v>
      </c>
      <c r="AM33" s="188">
        <f t="shared" si="88"/>
        <v>4644.5912174207697</v>
      </c>
      <c r="AO33">
        <f t="shared" si="89"/>
        <v>1</v>
      </c>
      <c r="AP33" s="230">
        <v>-1</v>
      </c>
      <c r="AQ33" s="230">
        <v>-1</v>
      </c>
      <c r="AR33" s="230">
        <v>1</v>
      </c>
      <c r="AS33" s="202">
        <v>-1</v>
      </c>
      <c r="AT33" s="228">
        <v>7</v>
      </c>
      <c r="AU33">
        <f t="shared" si="90"/>
        <v>-1</v>
      </c>
      <c r="AV33">
        <f t="shared" si="91"/>
        <v>-1</v>
      </c>
      <c r="AW33" s="234">
        <v>1</v>
      </c>
      <c r="AX33">
        <f t="shared" si="92"/>
        <v>0</v>
      </c>
      <c r="AY33">
        <f t="shared" si="68"/>
        <v>0</v>
      </c>
      <c r="AZ33">
        <f t="shared" si="126"/>
        <v>0</v>
      </c>
      <c r="BA33">
        <f t="shared" si="93"/>
        <v>0</v>
      </c>
      <c r="BB33" s="234">
        <v>6.39916983743E-3</v>
      </c>
      <c r="BC33" s="194"/>
      <c r="BD33">
        <f t="shared" si="94"/>
        <v>-1</v>
      </c>
      <c r="BE33">
        <f t="shared" si="95"/>
        <v>-1</v>
      </c>
      <c r="BF33">
        <f>VLOOKUP($A33,'FuturesInfo (3)'!$A$2:$V$80,22)</f>
        <v>2</v>
      </c>
      <c r="BG33">
        <f t="shared" si="96"/>
        <v>-1</v>
      </c>
      <c r="BH33">
        <f t="shared" si="97"/>
        <v>2</v>
      </c>
      <c r="BI33" s="137">
        <f>VLOOKUP($A33,'FuturesInfo (3)'!$A$2:$O$80,15)*BF33</f>
        <v>145225</v>
      </c>
      <c r="BJ33" s="137">
        <f>VLOOKUP($A33,'FuturesInfo (3)'!$A$2:$O$80,15)*BH33</f>
        <v>145225</v>
      </c>
      <c r="BK33" s="188">
        <f t="shared" si="98"/>
        <v>-929.31943964077175</v>
      </c>
      <c r="BL33" s="188">
        <f t="shared" si="69"/>
        <v>-929.31943964077175</v>
      </c>
      <c r="BM33" s="188">
        <f t="shared" si="99"/>
        <v>929.31943964077175</v>
      </c>
      <c r="BN33" s="188">
        <f t="shared" si="100"/>
        <v>-929.31943964077175</v>
      </c>
      <c r="BO33" s="188">
        <f t="shared" si="101"/>
        <v>-929.31943964077175</v>
      </c>
      <c r="BP33" s="188">
        <f t="shared" si="131"/>
        <v>-929.31943964077175</v>
      </c>
      <c r="BQ33" s="188">
        <f t="shared" si="103"/>
        <v>-929.31943964077175</v>
      </c>
      <c r="BR33" s="188">
        <f t="shared" si="127"/>
        <v>929.31943964077175</v>
      </c>
      <c r="BS33" s="188">
        <f t="shared" si="104"/>
        <v>-929.31943964077175</v>
      </c>
      <c r="BT33" s="188">
        <f>IF(IF(sym!$Q22=AW33,1,0)=1,ABS(BI33*BB33),-ABS(BI33*BB33))</f>
        <v>929.31943964077175</v>
      </c>
      <c r="BU33" s="188">
        <f t="shared" si="105"/>
        <v>-929.31943964077175</v>
      </c>
      <c r="BV33" s="188">
        <f t="shared" si="106"/>
        <v>929.31943964077175</v>
      </c>
      <c r="BX33">
        <f t="shared" si="107"/>
        <v>1</v>
      </c>
      <c r="BY33" s="230">
        <v>1</v>
      </c>
      <c r="BZ33" s="230">
        <v>1</v>
      </c>
      <c r="CA33" s="230">
        <v>1</v>
      </c>
      <c r="CB33" s="202">
        <v>-1</v>
      </c>
      <c r="CC33" s="228">
        <v>-1</v>
      </c>
      <c r="CD33">
        <v>8</v>
      </c>
      <c r="CE33">
        <f t="shared" si="108"/>
        <v>1</v>
      </c>
      <c r="CF33" s="234"/>
      <c r="CG33">
        <f t="shared" si="109"/>
        <v>0</v>
      </c>
      <c r="CH33">
        <f t="shared" si="70"/>
        <v>0</v>
      </c>
      <c r="CI33">
        <f t="shared" si="128"/>
        <v>0</v>
      </c>
      <c r="CJ33">
        <f t="shared" si="110"/>
        <v>0</v>
      </c>
      <c r="CK33" s="234"/>
      <c r="CL33" s="194">
        <v>42572</v>
      </c>
      <c r="CM33">
        <f t="shared" si="111"/>
        <v>-1</v>
      </c>
      <c r="CN33">
        <f t="shared" si="112"/>
        <v>1</v>
      </c>
      <c r="CO33">
        <f>VLOOKUP($A33,'FuturesInfo (3)'!$A$2:$V$80,22)</f>
        <v>2</v>
      </c>
      <c r="CP33">
        <f t="shared" si="113"/>
        <v>-1</v>
      </c>
      <c r="CQ33">
        <f t="shared" si="114"/>
        <v>2</v>
      </c>
      <c r="CR33" s="137">
        <f>VLOOKUP($A33,'FuturesInfo (3)'!$A$2:$O$80,15)*CO33</f>
        <v>145225</v>
      </c>
      <c r="CS33" s="137">
        <f>VLOOKUP($A33,'FuturesInfo (3)'!$A$2:$O$80,15)*CQ33</f>
        <v>145225</v>
      </c>
      <c r="CT33" s="188">
        <f t="shared" si="115"/>
        <v>0</v>
      </c>
      <c r="CU33" s="188">
        <f t="shared" si="71"/>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2"/>
        <v>1</v>
      </c>
      <c r="M34">
        <f t="shared" si="73"/>
        <v>1</v>
      </c>
      <c r="N34">
        <v>-1</v>
      </c>
      <c r="O34">
        <f t="shared" si="74"/>
        <v>0</v>
      </c>
      <c r="P34">
        <f t="shared" si="66"/>
        <v>1</v>
      </c>
      <c r="Q34">
        <f t="shared" si="124"/>
        <v>0</v>
      </c>
      <c r="R34">
        <f t="shared" si="75"/>
        <v>0</v>
      </c>
      <c r="S34">
        <v>-6.9827683297699998E-3</v>
      </c>
      <c r="T34" s="194">
        <v>42557</v>
      </c>
      <c r="U34">
        <f t="shared" si="76"/>
        <v>-1</v>
      </c>
      <c r="V34">
        <f t="shared" si="77"/>
        <v>-1</v>
      </c>
      <c r="W34">
        <f>VLOOKUP($A34,'FuturesInfo (3)'!$A$2:$V$80,22)</f>
        <v>4</v>
      </c>
      <c r="X34">
        <f t="shared" si="78"/>
        <v>-1</v>
      </c>
      <c r="Y34">
        <f t="shared" si="79"/>
        <v>4</v>
      </c>
      <c r="Z34" s="137">
        <v>147583.35449999999</v>
      </c>
      <c r="AA34" s="137">
        <v>98388.902999999991</v>
      </c>
      <c r="AB34" s="188">
        <f t="shared" si="80"/>
        <v>-1030.5403738038187</v>
      </c>
      <c r="AC34" s="188">
        <f t="shared" si="67"/>
        <v>1030.5403738038187</v>
      </c>
      <c r="AD34" s="188">
        <f t="shared" si="81"/>
        <v>-1030.5403738038187</v>
      </c>
      <c r="AE34" s="188">
        <f t="shared" si="82"/>
        <v>1030.5403738038187</v>
      </c>
      <c r="AF34" s="188">
        <f t="shared" si="83"/>
        <v>-1030.5403738038187</v>
      </c>
      <c r="AG34" s="188">
        <f t="shared" si="130"/>
        <v>-1030.5403738038187</v>
      </c>
      <c r="AH34" s="188">
        <f t="shared" si="85"/>
        <v>-1030.5403738038187</v>
      </c>
      <c r="AI34" s="188">
        <f t="shared" si="125"/>
        <v>-1030.5403738038187</v>
      </c>
      <c r="AJ34" s="188">
        <f t="shared" si="86"/>
        <v>1030.5403738038187</v>
      </c>
      <c r="AK34" s="188">
        <f>IF(IF(sym!$Q23=N34,1,0)=1,ABS(Z34*S34),-ABS(Z34*S34))</f>
        <v>-1030.5403738038187</v>
      </c>
      <c r="AL34" s="188">
        <f t="shared" si="87"/>
        <v>1030.5403738038187</v>
      </c>
      <c r="AM34" s="188">
        <f t="shared" si="88"/>
        <v>1030.5403738038187</v>
      </c>
      <c r="AO34">
        <f t="shared" si="89"/>
        <v>-1</v>
      </c>
      <c r="AP34" s="227">
        <v>1</v>
      </c>
      <c r="AQ34" s="227">
        <v>-1</v>
      </c>
      <c r="AR34" s="227">
        <v>1</v>
      </c>
      <c r="AS34" s="202">
        <v>-1</v>
      </c>
      <c r="AT34" s="228">
        <v>-18</v>
      </c>
      <c r="AU34">
        <f t="shared" si="90"/>
        <v>1</v>
      </c>
      <c r="AV34">
        <f t="shared" si="91"/>
        <v>1</v>
      </c>
      <c r="AW34" s="202">
        <v>-1</v>
      </c>
      <c r="AX34">
        <f t="shared" si="92"/>
        <v>1</v>
      </c>
      <c r="AY34">
        <f t="shared" si="68"/>
        <v>1</v>
      </c>
      <c r="AZ34">
        <f t="shared" si="126"/>
        <v>0</v>
      </c>
      <c r="BA34">
        <f t="shared" si="93"/>
        <v>0</v>
      </c>
      <c r="BB34" s="236">
        <v>-1.8373596461400001E-2</v>
      </c>
      <c r="BC34" s="194"/>
      <c r="BD34">
        <f t="shared" si="94"/>
        <v>1</v>
      </c>
      <c r="BE34">
        <f t="shared" si="95"/>
        <v>1</v>
      </c>
      <c r="BF34">
        <f>VLOOKUP($A34,'FuturesInfo (3)'!$A$2:$V$80,22)</f>
        <v>4</v>
      </c>
      <c r="BG34">
        <f t="shared" si="96"/>
        <v>1</v>
      </c>
      <c r="BH34">
        <f t="shared" si="97"/>
        <v>5</v>
      </c>
      <c r="BI34" s="137">
        <f>VLOOKUP($A34,'FuturesInfo (3)'!$A$2:$O$80,15)*BF34</f>
        <v>193943.41999999998</v>
      </c>
      <c r="BJ34" s="137">
        <f>VLOOKUP($A34,'FuturesInfo (3)'!$A$2:$O$80,15)*BH34</f>
        <v>242429.27499999997</v>
      </c>
      <c r="BK34" s="188">
        <f t="shared" si="98"/>
        <v>-3563.4381354238139</v>
      </c>
      <c r="BL34" s="188">
        <f t="shared" si="69"/>
        <v>-3563.4381354238139</v>
      </c>
      <c r="BM34" s="188">
        <f t="shared" si="99"/>
        <v>3563.4381354238139</v>
      </c>
      <c r="BN34" s="188">
        <f t="shared" si="100"/>
        <v>3563.4381354238139</v>
      </c>
      <c r="BO34" s="188">
        <f t="shared" si="101"/>
        <v>-3563.4381354238139</v>
      </c>
      <c r="BP34" s="188">
        <f t="shared" si="131"/>
        <v>-3563.4381354238139</v>
      </c>
      <c r="BQ34" s="188">
        <f t="shared" si="103"/>
        <v>3563.4381354238139</v>
      </c>
      <c r="BR34" s="188">
        <f t="shared" si="127"/>
        <v>-3563.4381354238139</v>
      </c>
      <c r="BS34" s="188">
        <f t="shared" si="104"/>
        <v>-3563.4381354238139</v>
      </c>
      <c r="BT34" s="188">
        <f>IF(IF(sym!$Q23=AW34,1,0)=1,ABS(BI34*BB34),-ABS(BI34*BB34))</f>
        <v>-3563.4381354238139</v>
      </c>
      <c r="BU34" s="188">
        <f t="shared" si="105"/>
        <v>-3563.4381354238139</v>
      </c>
      <c r="BV34" s="188">
        <f t="shared" si="106"/>
        <v>3563.4381354238139</v>
      </c>
      <c r="BX34">
        <f t="shared" si="107"/>
        <v>-1</v>
      </c>
      <c r="BY34" s="227">
        <v>-1</v>
      </c>
      <c r="BZ34" s="227">
        <v>-1</v>
      </c>
      <c r="CA34" s="227">
        <v>1</v>
      </c>
      <c r="CB34" s="202">
        <v>-1</v>
      </c>
      <c r="CC34" s="228">
        <v>-1</v>
      </c>
      <c r="CD34">
        <v>-19</v>
      </c>
      <c r="CE34">
        <f t="shared" si="108"/>
        <v>1</v>
      </c>
      <c r="CF34" s="202"/>
      <c r="CG34">
        <f t="shared" si="109"/>
        <v>0</v>
      </c>
      <c r="CH34">
        <f t="shared" si="70"/>
        <v>0</v>
      </c>
      <c r="CI34">
        <f t="shared" si="128"/>
        <v>0</v>
      </c>
      <c r="CJ34">
        <f t="shared" si="110"/>
        <v>0</v>
      </c>
      <c r="CK34" s="236"/>
      <c r="CL34" s="194">
        <v>42557</v>
      </c>
      <c r="CM34">
        <f t="shared" si="111"/>
        <v>1</v>
      </c>
      <c r="CN34">
        <f t="shared" si="112"/>
        <v>-1</v>
      </c>
      <c r="CO34">
        <f>VLOOKUP($A34,'FuturesInfo (3)'!$A$2:$V$80,22)</f>
        <v>4</v>
      </c>
      <c r="CP34">
        <f t="shared" si="113"/>
        <v>-1</v>
      </c>
      <c r="CQ34">
        <f t="shared" si="114"/>
        <v>3</v>
      </c>
      <c r="CR34" s="137">
        <f>VLOOKUP($A34,'FuturesInfo (3)'!$A$2:$O$80,15)*CO34</f>
        <v>193943.41999999998</v>
      </c>
      <c r="CS34" s="137">
        <f>VLOOKUP($A34,'FuturesInfo (3)'!$A$2:$O$80,15)*CQ34</f>
        <v>145457.565</v>
      </c>
      <c r="CT34" s="188">
        <f t="shared" si="115"/>
        <v>0</v>
      </c>
      <c r="CU34" s="188">
        <f t="shared" si="71"/>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2"/>
        <v>-1</v>
      </c>
      <c r="M35">
        <f t="shared" si="73"/>
        <v>1</v>
      </c>
      <c r="N35">
        <v>1</v>
      </c>
      <c r="O35">
        <f t="shared" si="74"/>
        <v>0</v>
      </c>
      <c r="P35">
        <f t="shared" si="66"/>
        <v>0</v>
      </c>
      <c r="Q35">
        <f t="shared" si="124"/>
        <v>0</v>
      </c>
      <c r="R35">
        <f t="shared" si="75"/>
        <v>1</v>
      </c>
      <c r="S35">
        <v>1.0168506682200001E-3</v>
      </c>
      <c r="T35" s="194">
        <v>42565</v>
      </c>
      <c r="U35">
        <f t="shared" si="76"/>
        <v>-1</v>
      </c>
      <c r="V35">
        <f t="shared" si="77"/>
        <v>-1</v>
      </c>
      <c r="W35">
        <f>VLOOKUP($A35,'FuturesInfo (3)'!$A$2:$V$80,22)</f>
        <v>3</v>
      </c>
      <c r="X35">
        <f t="shared" si="78"/>
        <v>-1</v>
      </c>
      <c r="Y35">
        <f t="shared" si="79"/>
        <v>3</v>
      </c>
      <c r="Z35" s="137">
        <v>173017.50524999999</v>
      </c>
      <c r="AA35" s="137">
        <v>115345.00349999999</v>
      </c>
      <c r="AB35" s="188">
        <f t="shared" si="80"/>
        <v>175.93296582721985</v>
      </c>
      <c r="AC35" s="188">
        <f t="shared" si="67"/>
        <v>-175.93296582721985</v>
      </c>
      <c r="AD35" s="188">
        <f t="shared" si="81"/>
        <v>175.93296582721985</v>
      </c>
      <c r="AE35" s="188">
        <f t="shared" si="82"/>
        <v>-175.93296582721985</v>
      </c>
      <c r="AF35" s="188">
        <f t="shared" si="83"/>
        <v>-175.93296582721985</v>
      </c>
      <c r="AG35" s="188">
        <f t="shared" si="130"/>
        <v>175.93296582721985</v>
      </c>
      <c r="AH35" s="188">
        <f t="shared" si="85"/>
        <v>-175.93296582721985</v>
      </c>
      <c r="AI35" s="188">
        <f t="shared" si="125"/>
        <v>175.93296582721985</v>
      </c>
      <c r="AJ35" s="188">
        <f t="shared" si="86"/>
        <v>-175.93296582721985</v>
      </c>
      <c r="AK35" s="188">
        <f>IF(IF(sym!$Q24=N35,1,0)=1,ABS(Z35*S35),-ABS(Z35*S35))</f>
        <v>175.93296582721985</v>
      </c>
      <c r="AL35" s="188">
        <f t="shared" si="87"/>
        <v>-175.93296582721985</v>
      </c>
      <c r="AM35" s="188">
        <f t="shared" si="88"/>
        <v>175.93296582721985</v>
      </c>
      <c r="AO35">
        <f t="shared" si="89"/>
        <v>1</v>
      </c>
      <c r="AP35" s="227">
        <v>-1</v>
      </c>
      <c r="AQ35" s="227">
        <v>-1</v>
      </c>
      <c r="AR35" s="227">
        <v>-1</v>
      </c>
      <c r="AS35" s="202">
        <v>-1</v>
      </c>
      <c r="AT35" s="228">
        <v>-12</v>
      </c>
      <c r="AU35">
        <f t="shared" si="90"/>
        <v>-1</v>
      </c>
      <c r="AV35">
        <f t="shared" si="91"/>
        <v>1</v>
      </c>
      <c r="AW35" s="202">
        <v>-1</v>
      </c>
      <c r="AX35">
        <f t="shared" si="92"/>
        <v>1</v>
      </c>
      <c r="AY35">
        <f t="shared" si="68"/>
        <v>1</v>
      </c>
      <c r="AZ35">
        <f t="shared" si="126"/>
        <v>1</v>
      </c>
      <c r="BA35">
        <f t="shared" si="93"/>
        <v>0</v>
      </c>
      <c r="BB35" s="236">
        <v>-1.8429836017999999E-2</v>
      </c>
      <c r="BC35" s="194"/>
      <c r="BD35">
        <f t="shared" si="94"/>
        <v>1</v>
      </c>
      <c r="BE35">
        <f t="shared" si="95"/>
        <v>-1</v>
      </c>
      <c r="BF35">
        <f>VLOOKUP($A35,'FuturesInfo (3)'!$A$2:$V$80,22)</f>
        <v>3</v>
      </c>
      <c r="BG35">
        <f t="shared" si="96"/>
        <v>-1</v>
      </c>
      <c r="BH35">
        <f t="shared" si="97"/>
        <v>2</v>
      </c>
      <c r="BI35" s="137">
        <f>VLOOKUP($A35,'FuturesInfo (3)'!$A$2:$O$80,15)*BF35</f>
        <v>170967.03899999999</v>
      </c>
      <c r="BJ35" s="137">
        <f>VLOOKUP($A35,'FuturesInfo (3)'!$A$2:$O$80,15)*BH35</f>
        <v>113978.026</v>
      </c>
      <c r="BK35" s="188">
        <f t="shared" si="98"/>
        <v>3150.8944932530103</v>
      </c>
      <c r="BL35" s="188">
        <f t="shared" si="69"/>
        <v>3150.8944932530103</v>
      </c>
      <c r="BM35" s="188">
        <f t="shared" si="99"/>
        <v>-3150.8944932530103</v>
      </c>
      <c r="BN35" s="188">
        <f t="shared" si="100"/>
        <v>3150.8944932530103</v>
      </c>
      <c r="BO35" s="188">
        <f t="shared" si="101"/>
        <v>3150.8944932530103</v>
      </c>
      <c r="BP35" s="188">
        <f t="shared" si="131"/>
        <v>-3150.8944932530103</v>
      </c>
      <c r="BQ35" s="188">
        <f t="shared" si="103"/>
        <v>3150.8944932530103</v>
      </c>
      <c r="BR35" s="188">
        <f t="shared" si="127"/>
        <v>3150.8944932530103</v>
      </c>
      <c r="BS35" s="188">
        <f t="shared" si="104"/>
        <v>-3150.8944932530103</v>
      </c>
      <c r="BT35" s="188">
        <f>IF(IF(sym!$Q24=AW35,1,0)=1,ABS(BI35*BB35),-ABS(BI35*BB35))</f>
        <v>-3150.8944932530103</v>
      </c>
      <c r="BU35" s="188">
        <f t="shared" si="105"/>
        <v>3150.8944932530103</v>
      </c>
      <c r="BV35" s="188">
        <f t="shared" si="106"/>
        <v>3150.8944932530103</v>
      </c>
      <c r="BX35">
        <f t="shared" si="107"/>
        <v>-1</v>
      </c>
      <c r="BY35" s="227">
        <v>-1</v>
      </c>
      <c r="BZ35" s="227">
        <v>-1</v>
      </c>
      <c r="CA35" s="227">
        <v>-1</v>
      </c>
      <c r="CB35" s="202">
        <v>-1</v>
      </c>
      <c r="CC35" s="228">
        <v>-1</v>
      </c>
      <c r="CD35">
        <v>-13</v>
      </c>
      <c r="CE35">
        <f t="shared" si="108"/>
        <v>1</v>
      </c>
      <c r="CF35" s="202"/>
      <c r="CG35">
        <f t="shared" si="109"/>
        <v>0</v>
      </c>
      <c r="CH35">
        <f t="shared" si="70"/>
        <v>0</v>
      </c>
      <c r="CI35">
        <f t="shared" si="128"/>
        <v>0</v>
      </c>
      <c r="CJ35">
        <f t="shared" si="110"/>
        <v>0</v>
      </c>
      <c r="CK35" s="236"/>
      <c r="CL35" s="194">
        <v>42565</v>
      </c>
      <c r="CM35">
        <f t="shared" si="111"/>
        <v>1</v>
      </c>
      <c r="CN35">
        <f t="shared" si="112"/>
        <v>-1</v>
      </c>
      <c r="CO35">
        <f>VLOOKUP($A35,'FuturesInfo (3)'!$A$2:$V$80,22)</f>
        <v>3</v>
      </c>
      <c r="CP35">
        <f t="shared" si="113"/>
        <v>-1</v>
      </c>
      <c r="CQ35">
        <f t="shared" si="114"/>
        <v>2</v>
      </c>
      <c r="CR35" s="137">
        <f>VLOOKUP($A35,'FuturesInfo (3)'!$A$2:$O$80,15)*CO35</f>
        <v>170967.03899999999</v>
      </c>
      <c r="CS35" s="137">
        <f>VLOOKUP($A35,'FuturesInfo (3)'!$A$2:$O$80,15)*CQ35</f>
        <v>113978.026</v>
      </c>
      <c r="CT35" s="188">
        <f t="shared" si="115"/>
        <v>0</v>
      </c>
      <c r="CU35" s="188">
        <f t="shared" si="71"/>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2"/>
        <v>-1</v>
      </c>
      <c r="M36">
        <f t="shared" si="73"/>
        <v>-1</v>
      </c>
      <c r="N36">
        <v>1</v>
      </c>
      <c r="O36">
        <f t="shared" si="74"/>
        <v>1</v>
      </c>
      <c r="P36">
        <f t="shared" si="66"/>
        <v>1</v>
      </c>
      <c r="Q36">
        <f t="shared" si="124"/>
        <v>0</v>
      </c>
      <c r="R36">
        <f t="shared" si="75"/>
        <v>0</v>
      </c>
      <c r="S36" s="257">
        <v>4.9838026414000002E-5</v>
      </c>
      <c r="T36" s="194">
        <v>42559</v>
      </c>
      <c r="U36">
        <f t="shared" si="76"/>
        <v>-1</v>
      </c>
      <c r="V36">
        <f t="shared" si="77"/>
        <v>-1</v>
      </c>
      <c r="W36">
        <f>VLOOKUP($A36,'FuturesInfo (3)'!$A$2:$V$80,22)</f>
        <v>0</v>
      </c>
      <c r="X36">
        <f t="shared" si="78"/>
        <v>-1</v>
      </c>
      <c r="Y36">
        <f t="shared" si="79"/>
        <v>0</v>
      </c>
      <c r="Z36" s="137">
        <v>0</v>
      </c>
      <c r="AA36" s="137">
        <v>0</v>
      </c>
      <c r="AB36" s="188">
        <f t="shared" si="80"/>
        <v>0</v>
      </c>
      <c r="AC36" s="188">
        <f t="shared" si="67"/>
        <v>0</v>
      </c>
      <c r="AD36" s="188">
        <f t="shared" si="81"/>
        <v>0</v>
      </c>
      <c r="AE36" s="188">
        <f t="shared" si="82"/>
        <v>0</v>
      </c>
      <c r="AF36" s="188">
        <f t="shared" si="83"/>
        <v>0</v>
      </c>
      <c r="AG36" s="188">
        <f t="shared" si="130"/>
        <v>0</v>
      </c>
      <c r="AH36" s="188">
        <f t="shared" si="85"/>
        <v>0</v>
      </c>
      <c r="AI36" s="188">
        <f t="shared" si="125"/>
        <v>0</v>
      </c>
      <c r="AJ36" s="188">
        <f t="shared" si="86"/>
        <v>0</v>
      </c>
      <c r="AK36" s="188">
        <f>IF(IF(sym!$Q25=N36,1,0)=1,ABS(Z36*S36),-ABS(Z36*S36))</f>
        <v>0</v>
      </c>
      <c r="AL36" s="188">
        <f t="shared" si="87"/>
        <v>0</v>
      </c>
      <c r="AM36" s="188">
        <f t="shared" si="88"/>
        <v>0</v>
      </c>
      <c r="AO36">
        <f t="shared" si="89"/>
        <v>1</v>
      </c>
      <c r="AP36" s="227">
        <v>-1</v>
      </c>
      <c r="AQ36" s="227">
        <v>-1</v>
      </c>
      <c r="AR36" s="227">
        <v>-1</v>
      </c>
      <c r="AS36" s="202">
        <v>1</v>
      </c>
      <c r="AT36" s="228">
        <v>-7</v>
      </c>
      <c r="AU36">
        <f t="shared" si="90"/>
        <v>-1</v>
      </c>
      <c r="AV36">
        <f t="shared" si="91"/>
        <v>-1</v>
      </c>
      <c r="AW36" s="202">
        <v>-1</v>
      </c>
      <c r="AX36">
        <f t="shared" si="92"/>
        <v>1</v>
      </c>
      <c r="AY36">
        <f t="shared" si="68"/>
        <v>0</v>
      </c>
      <c r="AZ36">
        <f t="shared" si="126"/>
        <v>1</v>
      </c>
      <c r="BA36">
        <f t="shared" si="93"/>
        <v>1</v>
      </c>
      <c r="BB36" s="237">
        <v>-4.9835542709E-5</v>
      </c>
      <c r="BC36" s="194"/>
      <c r="BD36">
        <f t="shared" si="94"/>
        <v>-1</v>
      </c>
      <c r="BE36">
        <f t="shared" si="95"/>
        <v>-1</v>
      </c>
      <c r="BF36">
        <f>VLOOKUP($A36,'FuturesInfo (3)'!$A$2:$V$80,22)</f>
        <v>0</v>
      </c>
      <c r="BG36">
        <f t="shared" si="96"/>
        <v>-1</v>
      </c>
      <c r="BH36">
        <f t="shared" si="97"/>
        <v>0</v>
      </c>
      <c r="BI36" s="137">
        <f>VLOOKUP($A36,'FuturesInfo (3)'!$A$2:$O$80,15)*BF36</f>
        <v>0</v>
      </c>
      <c r="BJ36" s="137">
        <f>VLOOKUP($A36,'FuturesInfo (3)'!$A$2:$O$80,15)*BH36</f>
        <v>0</v>
      </c>
      <c r="BK36" s="188">
        <f t="shared" si="98"/>
        <v>0</v>
      </c>
      <c r="BL36" s="188">
        <f t="shared" si="69"/>
        <v>0</v>
      </c>
      <c r="BM36" s="188">
        <f t="shared" si="99"/>
        <v>0</v>
      </c>
      <c r="BN36" s="188">
        <f t="shared" si="100"/>
        <v>0</v>
      </c>
      <c r="BO36" s="188">
        <f t="shared" si="101"/>
        <v>0</v>
      </c>
      <c r="BP36" s="188">
        <f t="shared" si="131"/>
        <v>0</v>
      </c>
      <c r="BQ36" s="188">
        <f t="shared" si="103"/>
        <v>0</v>
      </c>
      <c r="BR36" s="188">
        <f t="shared" si="127"/>
        <v>0</v>
      </c>
      <c r="BS36" s="188">
        <f t="shared" si="104"/>
        <v>0</v>
      </c>
      <c r="BT36" s="188">
        <f>IF(IF(sym!$Q25=AW36,1,0)=1,ABS(BI36*BB36),-ABS(BI36*BB36))</f>
        <v>0</v>
      </c>
      <c r="BU36" s="188">
        <f t="shared" si="105"/>
        <v>0</v>
      </c>
      <c r="BV36" s="188">
        <f t="shared" si="106"/>
        <v>0</v>
      </c>
      <c r="BX36">
        <f t="shared" si="107"/>
        <v>-1</v>
      </c>
      <c r="BY36" s="227">
        <v>-1</v>
      </c>
      <c r="BZ36" s="227">
        <v>-1</v>
      </c>
      <c r="CA36" s="227">
        <v>1</v>
      </c>
      <c r="CB36" s="202">
        <v>-1</v>
      </c>
      <c r="CC36" s="228">
        <v>1</v>
      </c>
      <c r="CD36">
        <v>-8</v>
      </c>
      <c r="CE36">
        <f t="shared" si="108"/>
        <v>-1</v>
      </c>
      <c r="CF36" s="202"/>
      <c r="CG36">
        <f t="shared" si="109"/>
        <v>0</v>
      </c>
      <c r="CH36">
        <f t="shared" si="70"/>
        <v>0</v>
      </c>
      <c r="CI36">
        <f t="shared" si="128"/>
        <v>0</v>
      </c>
      <c r="CJ36">
        <f t="shared" si="110"/>
        <v>0</v>
      </c>
      <c r="CK36" s="237"/>
      <c r="CL36" s="194">
        <v>42572</v>
      </c>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1"/>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2"/>
        <v>-1</v>
      </c>
      <c r="M37">
        <f t="shared" si="73"/>
        <v>-1</v>
      </c>
      <c r="N37">
        <v>-1</v>
      </c>
      <c r="O37">
        <f t="shared" si="74"/>
        <v>1</v>
      </c>
      <c r="P37">
        <f t="shared" si="66"/>
        <v>0</v>
      </c>
      <c r="Q37">
        <f t="shared" si="124"/>
        <v>1</v>
      </c>
      <c r="R37">
        <f t="shared" si="75"/>
        <v>1</v>
      </c>
      <c r="S37">
        <v>-4.1938141241700004E-3</v>
      </c>
      <c r="T37" s="194">
        <v>42565</v>
      </c>
      <c r="U37">
        <f t="shared" si="76"/>
        <v>-1</v>
      </c>
      <c r="V37">
        <f t="shared" si="77"/>
        <v>-1</v>
      </c>
      <c r="W37">
        <f>VLOOKUP($A37,'FuturesInfo (3)'!$A$2:$V$80,22)</f>
        <v>3</v>
      </c>
      <c r="X37">
        <f t="shared" si="78"/>
        <v>1</v>
      </c>
      <c r="Y37">
        <f t="shared" si="79"/>
        <v>3</v>
      </c>
      <c r="Z37" s="137">
        <v>262841.799</v>
      </c>
      <c r="AA37" s="137">
        <v>350455.73200000002</v>
      </c>
      <c r="AB37" s="188">
        <f t="shared" si="80"/>
        <v>-1102.3096490684522</v>
      </c>
      <c r="AC37" s="188">
        <f t="shared" si="67"/>
        <v>-1102.3096490684522</v>
      </c>
      <c r="AD37" s="188">
        <f t="shared" si="81"/>
        <v>1102.3096490684522</v>
      </c>
      <c r="AE37" s="188">
        <f t="shared" si="82"/>
        <v>-1102.3096490684522</v>
      </c>
      <c r="AF37" s="188">
        <f t="shared" si="83"/>
        <v>1102.3096490684522</v>
      </c>
      <c r="AG37" s="188">
        <f t="shared" si="130"/>
        <v>1102.3096490684522</v>
      </c>
      <c r="AH37" s="188">
        <f t="shared" si="85"/>
        <v>1102.3096490684522</v>
      </c>
      <c r="AI37" s="188">
        <f t="shared" si="125"/>
        <v>-1102.3096490684522</v>
      </c>
      <c r="AJ37" s="188">
        <f t="shared" si="86"/>
        <v>1102.3096490684522</v>
      </c>
      <c r="AK37" s="188">
        <f>IF(IF(sym!$Q26=N37,1,0)=1,ABS(Z37*S37),-ABS(Z37*S37))</f>
        <v>-1102.3096490684522</v>
      </c>
      <c r="AL37" s="188">
        <f t="shared" si="87"/>
        <v>1102.3096490684522</v>
      </c>
      <c r="AM37" s="188">
        <f t="shared" si="88"/>
        <v>1102.3096490684522</v>
      </c>
      <c r="AO37">
        <f t="shared" si="89"/>
        <v>-1</v>
      </c>
      <c r="AP37" s="227">
        <v>1</v>
      </c>
      <c r="AQ37" s="227">
        <v>1</v>
      </c>
      <c r="AR37" s="227">
        <v>1</v>
      </c>
      <c r="AS37" s="202">
        <v>1</v>
      </c>
      <c r="AT37" s="228">
        <v>4</v>
      </c>
      <c r="AU37">
        <f t="shared" si="90"/>
        <v>1</v>
      </c>
      <c r="AV37">
        <f t="shared" si="91"/>
        <v>1</v>
      </c>
      <c r="AW37" s="202">
        <v>-1</v>
      </c>
      <c r="AX37">
        <f t="shared" si="92"/>
        <v>0</v>
      </c>
      <c r="AY37">
        <f t="shared" si="68"/>
        <v>0</v>
      </c>
      <c r="AZ37">
        <f t="shared" si="126"/>
        <v>0</v>
      </c>
      <c r="BA37">
        <f t="shared" si="93"/>
        <v>0</v>
      </c>
      <c r="BB37" s="236">
        <v>-8.0469278784700005E-3</v>
      </c>
      <c r="BC37" s="194"/>
      <c r="BD37">
        <f t="shared" si="94"/>
        <v>1</v>
      </c>
      <c r="BE37">
        <f t="shared" si="95"/>
        <v>1</v>
      </c>
      <c r="BF37">
        <f>VLOOKUP($A37,'FuturesInfo (3)'!$A$2:$V$80,22)</f>
        <v>3</v>
      </c>
      <c r="BG37">
        <f t="shared" si="96"/>
        <v>1</v>
      </c>
      <c r="BH37">
        <f t="shared" si="97"/>
        <v>4</v>
      </c>
      <c r="BI37" s="137">
        <f>VLOOKUP($A37,'FuturesInfo (3)'!$A$2:$O$80,15)*BF37</f>
        <v>264462.69300000003</v>
      </c>
      <c r="BJ37" s="137">
        <f>VLOOKUP($A37,'FuturesInfo (3)'!$A$2:$O$80,15)*BH37</f>
        <v>352616.92400000006</v>
      </c>
      <c r="BK37" s="188">
        <f t="shared" si="98"/>
        <v>-2128.1122171169532</v>
      </c>
      <c r="BL37" s="188">
        <f t="shared" si="69"/>
        <v>-2128.1122171169532</v>
      </c>
      <c r="BM37" s="188">
        <f t="shared" si="99"/>
        <v>2128.1122171169532</v>
      </c>
      <c r="BN37" s="188">
        <f t="shared" si="100"/>
        <v>-2128.1122171169532</v>
      </c>
      <c r="BO37" s="188">
        <f t="shared" si="101"/>
        <v>-2128.1122171169532</v>
      </c>
      <c r="BP37" s="188">
        <f t="shared" si="131"/>
        <v>-2128.1122171169532</v>
      </c>
      <c r="BQ37" s="188">
        <f t="shared" si="103"/>
        <v>-2128.1122171169532</v>
      </c>
      <c r="BR37" s="188">
        <f t="shared" si="127"/>
        <v>-2128.1122171169532</v>
      </c>
      <c r="BS37" s="188">
        <f t="shared" si="104"/>
        <v>-2128.1122171169532</v>
      </c>
      <c r="BT37" s="188">
        <f>IF(IF(sym!$Q26=AW37,1,0)=1,ABS(BI37*BB37),-ABS(BI37*BB37))</f>
        <v>-2128.1122171169532</v>
      </c>
      <c r="BU37" s="188">
        <f t="shared" si="105"/>
        <v>-2128.1122171169532</v>
      </c>
      <c r="BV37" s="188">
        <f t="shared" si="106"/>
        <v>2128.1122171169532</v>
      </c>
      <c r="BX37">
        <f t="shared" si="107"/>
        <v>-1</v>
      </c>
      <c r="BY37" s="227">
        <v>-1</v>
      </c>
      <c r="BZ37" s="227">
        <v>1</v>
      </c>
      <c r="CA37" s="227">
        <v>1</v>
      </c>
      <c r="CB37" s="202">
        <v>-1</v>
      </c>
      <c r="CC37" s="228">
        <v>1</v>
      </c>
      <c r="CD37">
        <v>5</v>
      </c>
      <c r="CE37">
        <f t="shared" si="108"/>
        <v>-1</v>
      </c>
      <c r="CF37" s="202"/>
      <c r="CG37">
        <f t="shared" si="109"/>
        <v>0</v>
      </c>
      <c r="CH37">
        <f t="shared" si="70"/>
        <v>0</v>
      </c>
      <c r="CI37">
        <f t="shared" si="128"/>
        <v>0</v>
      </c>
      <c r="CJ37">
        <f t="shared" si="110"/>
        <v>0</v>
      </c>
      <c r="CK37" s="236"/>
      <c r="CL37" s="194">
        <v>42577</v>
      </c>
      <c r="CM37">
        <f t="shared" si="111"/>
        <v>-1</v>
      </c>
      <c r="CN37">
        <f t="shared" si="112"/>
        <v>1</v>
      </c>
      <c r="CO37">
        <f>VLOOKUP($A37,'FuturesInfo (3)'!$A$2:$V$80,22)</f>
        <v>3</v>
      </c>
      <c r="CP37">
        <f t="shared" si="113"/>
        <v>-1</v>
      </c>
      <c r="CQ37">
        <f t="shared" si="114"/>
        <v>2</v>
      </c>
      <c r="CR37" s="137">
        <f>VLOOKUP($A37,'FuturesInfo (3)'!$A$2:$O$80,15)*CO37</f>
        <v>264462.69300000003</v>
      </c>
      <c r="CS37" s="137">
        <f>VLOOKUP($A37,'FuturesInfo (3)'!$A$2:$O$80,15)*CQ37</f>
        <v>176308.46200000003</v>
      </c>
      <c r="CT37" s="188">
        <f t="shared" si="115"/>
        <v>0</v>
      </c>
      <c r="CU37" s="188">
        <f t="shared" si="71"/>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2"/>
        <v>1</v>
      </c>
      <c r="M38">
        <f t="shared" si="73"/>
        <v>1</v>
      </c>
      <c r="N38">
        <v>-1</v>
      </c>
      <c r="O38">
        <f t="shared" si="74"/>
        <v>0</v>
      </c>
      <c r="P38">
        <f t="shared" si="66"/>
        <v>0</v>
      </c>
      <c r="Q38">
        <f t="shared" si="124"/>
        <v>0</v>
      </c>
      <c r="R38">
        <f t="shared" si="75"/>
        <v>0</v>
      </c>
      <c r="S38">
        <v>-3.9709812905699996E-3</v>
      </c>
      <c r="T38" s="194">
        <v>42544</v>
      </c>
      <c r="U38">
        <f t="shared" si="76"/>
        <v>-1</v>
      </c>
      <c r="V38">
        <f t="shared" si="77"/>
        <v>1</v>
      </c>
      <c r="W38">
        <f>VLOOKUP($A38,'FuturesInfo (3)'!$A$2:$V$80,22)</f>
        <v>3</v>
      </c>
      <c r="X38">
        <f t="shared" si="78"/>
        <v>1</v>
      </c>
      <c r="Y38">
        <f t="shared" si="79"/>
        <v>3</v>
      </c>
      <c r="Z38" s="137">
        <v>515641.96200000006</v>
      </c>
      <c r="AA38" s="137">
        <v>687522.61600000004</v>
      </c>
      <c r="AB38" s="188">
        <f t="shared" si="80"/>
        <v>-2047.604583734807</v>
      </c>
      <c r="AC38" s="188">
        <f t="shared" si="67"/>
        <v>-2047.604583734807</v>
      </c>
      <c r="AD38" s="188">
        <f t="shared" si="81"/>
        <v>-2047.604583734807</v>
      </c>
      <c r="AE38" s="188">
        <f t="shared" si="82"/>
        <v>-2047.604583734807</v>
      </c>
      <c r="AF38" s="188">
        <f t="shared" si="83"/>
        <v>-2047.604583734807</v>
      </c>
      <c r="AG38" s="188">
        <f t="shared" si="130"/>
        <v>-2047.604583734807</v>
      </c>
      <c r="AH38" s="188">
        <f t="shared" si="85"/>
        <v>-2047.604583734807</v>
      </c>
      <c r="AI38" s="188">
        <f t="shared" si="125"/>
        <v>-2047.604583734807</v>
      </c>
      <c r="AJ38" s="188">
        <f t="shared" si="86"/>
        <v>2047.604583734807</v>
      </c>
      <c r="AK38" s="188">
        <f>IF(IF(sym!$Q27=N38,1,0)=1,ABS(Z38*S38),-ABS(Z38*S38))</f>
        <v>2047.604583734807</v>
      </c>
      <c r="AL38" s="188">
        <f t="shared" si="87"/>
        <v>-2047.604583734807</v>
      </c>
      <c r="AM38" s="188">
        <f t="shared" si="88"/>
        <v>2047.604583734807</v>
      </c>
      <c r="AO38">
        <f t="shared" si="89"/>
        <v>-1</v>
      </c>
      <c r="AP38" s="227">
        <v>-1</v>
      </c>
      <c r="AQ38" s="227">
        <v>-1</v>
      </c>
      <c r="AR38" s="227">
        <v>1</v>
      </c>
      <c r="AS38" s="202">
        <v>1</v>
      </c>
      <c r="AT38" s="228">
        <v>27</v>
      </c>
      <c r="AU38">
        <f t="shared" si="90"/>
        <v>1</v>
      </c>
      <c r="AV38">
        <f t="shared" si="91"/>
        <v>1</v>
      </c>
      <c r="AW38" s="202">
        <v>-1</v>
      </c>
      <c r="AX38">
        <f t="shared" si="92"/>
        <v>1</v>
      </c>
      <c r="AY38">
        <f t="shared" si="68"/>
        <v>0</v>
      </c>
      <c r="AZ38">
        <f t="shared" si="126"/>
        <v>0</v>
      </c>
      <c r="BA38">
        <f t="shared" si="93"/>
        <v>0</v>
      </c>
      <c r="BB38" s="236">
        <v>-6.1335582304699997E-3</v>
      </c>
      <c r="BC38" s="194"/>
      <c r="BD38">
        <f t="shared" si="94"/>
        <v>1</v>
      </c>
      <c r="BE38">
        <f t="shared" si="95"/>
        <v>1</v>
      </c>
      <c r="BF38">
        <f>VLOOKUP($A38,'FuturesInfo (3)'!$A$2:$V$80,22)</f>
        <v>3</v>
      </c>
      <c r="BG38">
        <f t="shared" si="96"/>
        <v>1</v>
      </c>
      <c r="BH38">
        <f t="shared" si="97"/>
        <v>4</v>
      </c>
      <c r="BI38" s="137">
        <f>VLOOKUP($A38,'FuturesInfo (3)'!$A$2:$O$80,15)*BF38</f>
        <v>519753.49800000008</v>
      </c>
      <c r="BJ38" s="137">
        <f>VLOOKUP($A38,'FuturesInfo (3)'!$A$2:$O$80,15)*BH38</f>
        <v>693004.66400000011</v>
      </c>
      <c r="BK38" s="188">
        <f t="shared" si="98"/>
        <v>3187.938345473473</v>
      </c>
      <c r="BL38" s="188">
        <f t="shared" si="69"/>
        <v>-3187.938345473473</v>
      </c>
      <c r="BM38" s="188">
        <f t="shared" si="99"/>
        <v>3187.938345473473</v>
      </c>
      <c r="BN38" s="188">
        <f t="shared" si="100"/>
        <v>-3187.938345473473</v>
      </c>
      <c r="BO38" s="188">
        <f t="shared" si="101"/>
        <v>-3187.938345473473</v>
      </c>
      <c r="BP38" s="188">
        <f t="shared" si="131"/>
        <v>-3187.938345473473</v>
      </c>
      <c r="BQ38" s="188">
        <f t="shared" si="103"/>
        <v>3187.938345473473</v>
      </c>
      <c r="BR38" s="188">
        <f t="shared" si="127"/>
        <v>-3187.938345473473</v>
      </c>
      <c r="BS38" s="188">
        <f t="shared" si="104"/>
        <v>-3187.938345473473</v>
      </c>
      <c r="BT38" s="188">
        <f>IF(IF(sym!$Q27=AW38,1,0)=1,ABS(BI38*BB38),-ABS(BI38*BB38))</f>
        <v>3187.938345473473</v>
      </c>
      <c r="BU38" s="188">
        <f t="shared" si="105"/>
        <v>-3187.938345473473</v>
      </c>
      <c r="BV38" s="188">
        <f t="shared" si="106"/>
        <v>3187.938345473473</v>
      </c>
      <c r="BX38">
        <f t="shared" si="107"/>
        <v>-1</v>
      </c>
      <c r="BY38" s="227">
        <v>-1</v>
      </c>
      <c r="BZ38" s="227">
        <v>1</v>
      </c>
      <c r="CA38" s="227">
        <v>1</v>
      </c>
      <c r="CB38" s="202">
        <v>-1</v>
      </c>
      <c r="CC38" s="228">
        <v>1</v>
      </c>
      <c r="CD38">
        <v>-2</v>
      </c>
      <c r="CE38">
        <f t="shared" si="108"/>
        <v>-1</v>
      </c>
      <c r="CF38" s="202"/>
      <c r="CG38">
        <f t="shared" si="109"/>
        <v>0</v>
      </c>
      <c r="CH38">
        <f t="shared" si="70"/>
        <v>0</v>
      </c>
      <c r="CI38">
        <f t="shared" si="128"/>
        <v>0</v>
      </c>
      <c r="CJ38">
        <f t="shared" si="110"/>
        <v>0</v>
      </c>
      <c r="CK38" s="236"/>
      <c r="CL38" s="194">
        <v>42544</v>
      </c>
      <c r="CM38">
        <f t="shared" si="111"/>
        <v>-1</v>
      </c>
      <c r="CN38">
        <f t="shared" si="112"/>
        <v>-1</v>
      </c>
      <c r="CO38">
        <f>VLOOKUP($A38,'FuturesInfo (3)'!$A$2:$V$80,22)</f>
        <v>3</v>
      </c>
      <c r="CP38">
        <f t="shared" si="113"/>
        <v>-1</v>
      </c>
      <c r="CQ38">
        <f t="shared" si="114"/>
        <v>2</v>
      </c>
      <c r="CR38" s="137">
        <f>VLOOKUP($A38,'FuturesInfo (3)'!$A$2:$O$80,15)*CO38</f>
        <v>519753.49800000008</v>
      </c>
      <c r="CS38" s="137">
        <f>VLOOKUP($A38,'FuturesInfo (3)'!$A$2:$O$80,15)*CQ38</f>
        <v>346502.33200000005</v>
      </c>
      <c r="CT38" s="188">
        <f t="shared" si="115"/>
        <v>0</v>
      </c>
      <c r="CU38" s="188">
        <f t="shared" si="71"/>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2"/>
        <v>-1</v>
      </c>
      <c r="M39">
        <f t="shared" si="73"/>
        <v>1</v>
      </c>
      <c r="N39">
        <v>-1</v>
      </c>
      <c r="O39">
        <f t="shared" si="74"/>
        <v>1</v>
      </c>
      <c r="P39">
        <f t="shared" si="66"/>
        <v>1</v>
      </c>
      <c r="Q39">
        <f t="shared" si="124"/>
        <v>1</v>
      </c>
      <c r="R39">
        <f t="shared" si="75"/>
        <v>0</v>
      </c>
      <c r="S39">
        <v>-1.00290843446E-4</v>
      </c>
      <c r="T39" s="194">
        <v>42565</v>
      </c>
      <c r="U39">
        <f t="shared" si="76"/>
        <v>-1</v>
      </c>
      <c r="V39">
        <f t="shared" si="77"/>
        <v>-1</v>
      </c>
      <c r="W39">
        <f>VLOOKUP($A39,'FuturesInfo (3)'!$A$2:$V$80,22)</f>
        <v>0</v>
      </c>
      <c r="X39">
        <f t="shared" si="78"/>
        <v>-1</v>
      </c>
      <c r="Y39">
        <f t="shared" si="79"/>
        <v>0</v>
      </c>
      <c r="Z39" s="137">
        <v>0</v>
      </c>
      <c r="AA39" s="137">
        <v>0</v>
      </c>
      <c r="AB39" s="188">
        <f>IF(IF(G39=N39,1,0)=1,ABS(Z39*S39),-ABS(Z39*S39))</f>
        <v>0</v>
      </c>
      <c r="AC39" s="188">
        <f t="shared" si="67"/>
        <v>0</v>
      </c>
      <c r="AD39" s="188">
        <f t="shared" si="81"/>
        <v>0</v>
      </c>
      <c r="AE39" s="188">
        <f t="shared" si="82"/>
        <v>0</v>
      </c>
      <c r="AF39" s="188">
        <f t="shared" si="83"/>
        <v>0</v>
      </c>
      <c r="AG39" s="188">
        <f t="shared" si="130"/>
        <v>0</v>
      </c>
      <c r="AH39" s="188">
        <f t="shared" si="85"/>
        <v>0</v>
      </c>
      <c r="AI39" s="188">
        <f t="shared" si="125"/>
        <v>0</v>
      </c>
      <c r="AJ39" s="188">
        <f t="shared" si="86"/>
        <v>0</v>
      </c>
      <c r="AK39" s="188">
        <f>IF(IF(sym!$Q28=N39,1,0)=1,ABS(Z39*S39),-ABS(Z39*S39))</f>
        <v>0</v>
      </c>
      <c r="AL39" s="188">
        <f t="shared" si="87"/>
        <v>0</v>
      </c>
      <c r="AM39" s="188">
        <f t="shared" si="88"/>
        <v>0</v>
      </c>
      <c r="AO39">
        <f t="shared" si="89"/>
        <v>-1</v>
      </c>
      <c r="AP39" s="227">
        <v>1</v>
      </c>
      <c r="AQ39" s="227">
        <v>-1</v>
      </c>
      <c r="AR39" s="227">
        <v>1</v>
      </c>
      <c r="AS39" s="202">
        <v>-1</v>
      </c>
      <c r="AT39" s="228">
        <v>-12</v>
      </c>
      <c r="AU39">
        <f t="shared" si="90"/>
        <v>1</v>
      </c>
      <c r="AV39">
        <f t="shared" si="91"/>
        <v>1</v>
      </c>
      <c r="AW39" s="202">
        <v>-1</v>
      </c>
      <c r="AX39">
        <f t="shared" si="92"/>
        <v>1</v>
      </c>
      <c r="AY39">
        <f t="shared" si="68"/>
        <v>1</v>
      </c>
      <c r="AZ39">
        <f t="shared" si="126"/>
        <v>0</v>
      </c>
      <c r="BA39">
        <f t="shared" si="93"/>
        <v>0</v>
      </c>
      <c r="BB39" s="236">
        <v>-1.00300902708E-4</v>
      </c>
      <c r="BC39" s="194"/>
      <c r="BD39">
        <f t="shared" si="94"/>
        <v>1</v>
      </c>
      <c r="BE39">
        <f t="shared" si="95"/>
        <v>1</v>
      </c>
      <c r="BF39">
        <f>VLOOKUP($A39,'FuturesInfo (3)'!$A$2:$V$80,22)</f>
        <v>0</v>
      </c>
      <c r="BG39">
        <f t="shared" si="96"/>
        <v>1</v>
      </c>
      <c r="BH39">
        <f t="shared" si="97"/>
        <v>0</v>
      </c>
      <c r="BI39" s="137">
        <f>VLOOKUP($A39,'FuturesInfo (3)'!$A$2:$O$80,15)*BF39</f>
        <v>0</v>
      </c>
      <c r="BJ39" s="137">
        <f>VLOOKUP($A39,'FuturesInfo (3)'!$A$2:$O$80,15)*BH39</f>
        <v>0</v>
      </c>
      <c r="BK39" s="188">
        <f>IF(IF(AP39=AW39,1,0)=1,ABS(BI39*BB39),-ABS(BI39*BB39))</f>
        <v>0</v>
      </c>
      <c r="BL39" s="188">
        <f t="shared" si="69"/>
        <v>0</v>
      </c>
      <c r="BM39" s="188">
        <f t="shared" si="99"/>
        <v>0</v>
      </c>
      <c r="BN39" s="188">
        <f t="shared" si="100"/>
        <v>0</v>
      </c>
      <c r="BO39" s="188">
        <f t="shared" si="101"/>
        <v>0</v>
      </c>
      <c r="BP39" s="188">
        <f t="shared" si="131"/>
        <v>0</v>
      </c>
      <c r="BQ39" s="188">
        <f t="shared" si="103"/>
        <v>0</v>
      </c>
      <c r="BR39" s="188">
        <f t="shared" si="127"/>
        <v>0</v>
      </c>
      <c r="BS39" s="188">
        <f t="shared" si="104"/>
        <v>0</v>
      </c>
      <c r="BT39" s="188">
        <f>IF(IF(sym!$Q28=AW39,1,0)=1,ABS(BI39*BB39),-ABS(BI39*BB39))</f>
        <v>0</v>
      </c>
      <c r="BU39" s="188">
        <f t="shared" si="105"/>
        <v>0</v>
      </c>
      <c r="BV39" s="188">
        <f t="shared" si="106"/>
        <v>0</v>
      </c>
      <c r="BX39">
        <f t="shared" si="107"/>
        <v>-1</v>
      </c>
      <c r="BY39" s="227">
        <v>-1</v>
      </c>
      <c r="BZ39" s="227">
        <v>1</v>
      </c>
      <c r="CA39" s="227">
        <v>-1</v>
      </c>
      <c r="CB39" s="202">
        <v>1</v>
      </c>
      <c r="CC39" s="228">
        <v>1</v>
      </c>
      <c r="CD39">
        <v>-13</v>
      </c>
      <c r="CE39">
        <f t="shared" si="108"/>
        <v>1</v>
      </c>
      <c r="CF39" s="202"/>
      <c r="CG39">
        <f t="shared" si="109"/>
        <v>0</v>
      </c>
      <c r="CH39">
        <f t="shared" si="70"/>
        <v>0</v>
      </c>
      <c r="CI39">
        <f t="shared" si="128"/>
        <v>0</v>
      </c>
      <c r="CJ39">
        <f t="shared" si="110"/>
        <v>0</v>
      </c>
      <c r="CK39" s="236"/>
      <c r="CL39" s="194">
        <v>42565</v>
      </c>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1"/>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2"/>
        <v>1</v>
      </c>
      <c r="M40">
        <f t="shared" si="73"/>
        <v>1</v>
      </c>
      <c r="N40">
        <v>-1</v>
      </c>
      <c r="O40">
        <f t="shared" si="74"/>
        <v>0</v>
      </c>
      <c r="P40">
        <f t="shared" si="66"/>
        <v>0</v>
      </c>
      <c r="Q40">
        <f t="shared" si="124"/>
        <v>0</v>
      </c>
      <c r="R40">
        <f t="shared" si="75"/>
        <v>0</v>
      </c>
      <c r="S40">
        <v>-6.4028684850799998E-4</v>
      </c>
      <c r="T40" s="194">
        <v>42566</v>
      </c>
      <c r="U40">
        <f t="shared" si="76"/>
        <v>-1</v>
      </c>
      <c r="V40">
        <f t="shared" si="77"/>
        <v>1</v>
      </c>
      <c r="W40">
        <f>VLOOKUP($A40,'FuturesInfo (3)'!$A$2:$V$80,22)</f>
        <v>7</v>
      </c>
      <c r="X40">
        <f t="shared" si="78"/>
        <v>1</v>
      </c>
      <c r="Y40">
        <f t="shared" si="79"/>
        <v>7</v>
      </c>
      <c r="Z40" s="137">
        <v>731625</v>
      </c>
      <c r="AA40" s="137">
        <v>975500</v>
      </c>
      <c r="AB40" s="188">
        <f t="shared" ref="AB40:AB92" si="133">IF(IF(G40=N40,1,0)=1,ABS(Z40*S40),-ABS(Z40*S40))</f>
        <v>-468.4498655396655</v>
      </c>
      <c r="AC40" s="188">
        <f t="shared" si="67"/>
        <v>-468.4498655396655</v>
      </c>
      <c r="AD40" s="188">
        <f t="shared" si="81"/>
        <v>-468.4498655396655</v>
      </c>
      <c r="AE40" s="188">
        <f t="shared" si="82"/>
        <v>-468.4498655396655</v>
      </c>
      <c r="AF40" s="188">
        <f t="shared" si="83"/>
        <v>-468.4498655396655</v>
      </c>
      <c r="AG40" s="188">
        <f t="shared" si="130"/>
        <v>-468.4498655396655</v>
      </c>
      <c r="AH40" s="188">
        <f t="shared" si="85"/>
        <v>-468.4498655396655</v>
      </c>
      <c r="AI40" s="188">
        <f t="shared" si="125"/>
        <v>-468.4498655396655</v>
      </c>
      <c r="AJ40" s="188">
        <f t="shared" si="86"/>
        <v>468.4498655396655</v>
      </c>
      <c r="AK40" s="188">
        <f>IF(IF(sym!$Q29=N40,1,0)=1,ABS(Z40*S40),-ABS(Z40*S40))</f>
        <v>468.4498655396655</v>
      </c>
      <c r="AL40" s="188">
        <f t="shared" si="87"/>
        <v>-468.4498655396655</v>
      </c>
      <c r="AM40" s="188">
        <f t="shared" si="88"/>
        <v>468.4498655396655</v>
      </c>
      <c r="AO40">
        <f t="shared" si="89"/>
        <v>-1</v>
      </c>
      <c r="AP40" s="227">
        <v>1</v>
      </c>
      <c r="AQ40" s="227">
        <v>1</v>
      </c>
      <c r="AR40" s="227">
        <v>1</v>
      </c>
      <c r="AS40" s="202">
        <v>1</v>
      </c>
      <c r="AT40" s="228">
        <v>11</v>
      </c>
      <c r="AU40">
        <f t="shared" si="90"/>
        <v>1</v>
      </c>
      <c r="AV40">
        <f t="shared" si="91"/>
        <v>1</v>
      </c>
      <c r="AW40" s="202">
        <v>-1</v>
      </c>
      <c r="AX40">
        <f t="shared" si="92"/>
        <v>0</v>
      </c>
      <c r="AY40">
        <f t="shared" si="68"/>
        <v>0</v>
      </c>
      <c r="AZ40">
        <f t="shared" si="126"/>
        <v>0</v>
      </c>
      <c r="BA40">
        <f t="shared" si="93"/>
        <v>0</v>
      </c>
      <c r="BB40" s="236">
        <v>-7.6883649410599999E-4</v>
      </c>
      <c r="BC40" s="194"/>
      <c r="BD40">
        <f t="shared" si="94"/>
        <v>1</v>
      </c>
      <c r="BE40">
        <f t="shared" si="95"/>
        <v>1</v>
      </c>
      <c r="BF40">
        <f>VLOOKUP($A40,'FuturesInfo (3)'!$A$2:$V$80,22)</f>
        <v>7</v>
      </c>
      <c r="BG40">
        <f t="shared" si="96"/>
        <v>1</v>
      </c>
      <c r="BH40">
        <f t="shared" si="97"/>
        <v>9</v>
      </c>
      <c r="BI40" s="137">
        <f>VLOOKUP($A40,'FuturesInfo (3)'!$A$2:$O$80,15)*BF40</f>
        <v>854492.1875</v>
      </c>
      <c r="BJ40" s="137">
        <f>VLOOKUP($A40,'FuturesInfo (3)'!$A$2:$O$80,15)*BH40</f>
        <v>1098632.8125</v>
      </c>
      <c r="BK40" s="188">
        <f t="shared" ref="BK40:BK92" si="134">IF(IF(AP40=AW40,1,0)=1,ABS(BI40*BB40),-ABS(BI40*BB40))</f>
        <v>-656.96477767846682</v>
      </c>
      <c r="BL40" s="188">
        <f t="shared" si="69"/>
        <v>-656.96477767846682</v>
      </c>
      <c r="BM40" s="188">
        <f t="shared" si="99"/>
        <v>656.96477767846682</v>
      </c>
      <c r="BN40" s="188">
        <f t="shared" si="100"/>
        <v>-656.96477767846682</v>
      </c>
      <c r="BO40" s="188">
        <f t="shared" si="101"/>
        <v>-656.96477767846682</v>
      </c>
      <c r="BP40" s="188">
        <f t="shared" si="131"/>
        <v>-656.96477767846682</v>
      </c>
      <c r="BQ40" s="188">
        <f t="shared" si="103"/>
        <v>-656.96477767846682</v>
      </c>
      <c r="BR40" s="188">
        <f t="shared" si="127"/>
        <v>-656.96477767846682</v>
      </c>
      <c r="BS40" s="188">
        <f t="shared" si="104"/>
        <v>-656.96477767846682</v>
      </c>
      <c r="BT40" s="188">
        <f>IF(IF(sym!$Q29=AW40,1,0)=1,ABS(BI40*BB40),-ABS(BI40*BB40))</f>
        <v>656.96477767846682</v>
      </c>
      <c r="BU40" s="188">
        <f t="shared" si="105"/>
        <v>-656.96477767846682</v>
      </c>
      <c r="BV40" s="188">
        <f t="shared" si="106"/>
        <v>656.96477767846682</v>
      </c>
      <c r="BX40">
        <f t="shared" si="107"/>
        <v>-1</v>
      </c>
      <c r="BY40" s="227">
        <v>-1</v>
      </c>
      <c r="BZ40" s="227">
        <v>1</v>
      </c>
      <c r="CA40" s="227">
        <v>-1</v>
      </c>
      <c r="CB40" s="202">
        <v>1</v>
      </c>
      <c r="CC40" s="228">
        <v>1</v>
      </c>
      <c r="CD40">
        <v>12</v>
      </c>
      <c r="CE40">
        <f t="shared" si="108"/>
        <v>1</v>
      </c>
      <c r="CF40" s="202"/>
      <c r="CG40">
        <f t="shared" si="109"/>
        <v>0</v>
      </c>
      <c r="CH40">
        <f t="shared" si="70"/>
        <v>0</v>
      </c>
      <c r="CI40">
        <f t="shared" si="128"/>
        <v>0</v>
      </c>
      <c r="CJ40">
        <f t="shared" si="110"/>
        <v>0</v>
      </c>
      <c r="CK40" s="236"/>
      <c r="CL40" s="194">
        <v>42566</v>
      </c>
      <c r="CM40">
        <f t="shared" si="111"/>
        <v>1</v>
      </c>
      <c r="CN40">
        <f t="shared" si="112"/>
        <v>1</v>
      </c>
      <c r="CO40">
        <f>VLOOKUP($A40,'FuturesInfo (3)'!$A$2:$V$80,22)</f>
        <v>7</v>
      </c>
      <c r="CP40">
        <f t="shared" si="113"/>
        <v>1</v>
      </c>
      <c r="CQ40">
        <f t="shared" si="114"/>
        <v>9</v>
      </c>
      <c r="CR40" s="137">
        <f>VLOOKUP($A40,'FuturesInfo (3)'!$A$2:$O$80,15)*CO40</f>
        <v>854492.1875</v>
      </c>
      <c r="CS40" s="137">
        <f>VLOOKUP($A40,'FuturesInfo (3)'!$A$2:$O$80,15)*CQ40</f>
        <v>1098632.8125</v>
      </c>
      <c r="CT40" s="188">
        <f t="shared" ref="CT40:CT92" si="135">IF(IF(BY40=CF40,1,0)=1,ABS(CR40*CK40),-ABS(CR40*CK40))</f>
        <v>0</v>
      </c>
      <c r="CU40" s="188">
        <f t="shared" si="71"/>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2"/>
        <v>-1</v>
      </c>
      <c r="M41">
        <f t="shared" si="73"/>
        <v>-1</v>
      </c>
      <c r="N41">
        <v>1</v>
      </c>
      <c r="O41">
        <f t="shared" si="74"/>
        <v>0</v>
      </c>
      <c r="P41">
        <f t="shared" si="66"/>
        <v>1</v>
      </c>
      <c r="Q41">
        <f t="shared" si="124"/>
        <v>0</v>
      </c>
      <c r="R41">
        <f t="shared" si="75"/>
        <v>0</v>
      </c>
      <c r="S41">
        <v>1.54696132597E-3</v>
      </c>
      <c r="T41" s="194">
        <v>42571</v>
      </c>
      <c r="U41">
        <f t="shared" si="76"/>
        <v>-1</v>
      </c>
      <c r="V41">
        <f t="shared" si="77"/>
        <v>-1</v>
      </c>
      <c r="W41">
        <f>VLOOKUP($A41,'FuturesInfo (3)'!$A$2:$V$80,22)</f>
        <v>2</v>
      </c>
      <c r="X41">
        <f t="shared" si="78"/>
        <v>1</v>
      </c>
      <c r="Y41">
        <f t="shared" si="79"/>
        <v>2</v>
      </c>
      <c r="Z41" s="137">
        <v>271920</v>
      </c>
      <c r="AA41" s="137">
        <v>407880</v>
      </c>
      <c r="AB41" s="188">
        <f t="shared" si="133"/>
        <v>420.64972375776239</v>
      </c>
      <c r="AC41" s="188">
        <f t="shared" si="67"/>
        <v>420.64972375776239</v>
      </c>
      <c r="AD41" s="188">
        <f t="shared" si="81"/>
        <v>420.64972375776239</v>
      </c>
      <c r="AE41" s="188">
        <f t="shared" si="82"/>
        <v>420.64972375776239</v>
      </c>
      <c r="AF41" s="188">
        <f t="shared" si="83"/>
        <v>-420.64972375776239</v>
      </c>
      <c r="AG41" s="188">
        <f t="shared" si="130"/>
        <v>-420.64972375776239</v>
      </c>
      <c r="AH41" s="188">
        <f t="shared" si="85"/>
        <v>-420.64972375776239</v>
      </c>
      <c r="AI41" s="188">
        <f t="shared" si="125"/>
        <v>420.64972375776239</v>
      </c>
      <c r="AJ41" s="188">
        <f t="shared" si="86"/>
        <v>-420.64972375776239</v>
      </c>
      <c r="AK41" s="188">
        <f>IF(IF(sym!$Q30=N41,1,0)=1,ABS(Z41*S41),-ABS(Z41*S41))</f>
        <v>-420.64972375776239</v>
      </c>
      <c r="AL41" s="188">
        <f t="shared" si="87"/>
        <v>-420.64972375776239</v>
      </c>
      <c r="AM41" s="188">
        <f t="shared" si="88"/>
        <v>420.64972375776239</v>
      </c>
      <c r="AO41">
        <f t="shared" si="89"/>
        <v>1</v>
      </c>
      <c r="AP41" s="227">
        <v>1</v>
      </c>
      <c r="AQ41" s="227">
        <v>-1</v>
      </c>
      <c r="AR41" s="227">
        <v>1</v>
      </c>
      <c r="AS41" s="202">
        <v>1</v>
      </c>
      <c r="AT41" s="228">
        <v>-18</v>
      </c>
      <c r="AU41">
        <f t="shared" si="90"/>
        <v>-1</v>
      </c>
      <c r="AV41">
        <f t="shared" si="91"/>
        <v>-1</v>
      </c>
      <c r="AW41" s="202">
        <v>1</v>
      </c>
      <c r="AX41">
        <f t="shared" si="92"/>
        <v>0</v>
      </c>
      <c r="AY41">
        <f t="shared" si="68"/>
        <v>1</v>
      </c>
      <c r="AZ41">
        <f t="shared" si="126"/>
        <v>0</v>
      </c>
      <c r="BA41">
        <f t="shared" si="93"/>
        <v>0</v>
      </c>
      <c r="BB41" s="236">
        <v>9.5616357752300006E-3</v>
      </c>
      <c r="BC41" s="194"/>
      <c r="BD41">
        <f t="shared" si="94"/>
        <v>-1</v>
      </c>
      <c r="BE41">
        <f t="shared" si="95"/>
        <v>-1</v>
      </c>
      <c r="BF41">
        <f>VLOOKUP($A41,'FuturesInfo (3)'!$A$2:$V$80,22)</f>
        <v>2</v>
      </c>
      <c r="BG41">
        <f t="shared" si="96"/>
        <v>1</v>
      </c>
      <c r="BH41">
        <f t="shared" si="97"/>
        <v>3</v>
      </c>
      <c r="BI41" s="137">
        <f>VLOOKUP($A41,'FuturesInfo (3)'!$A$2:$O$80,15)*BF41</f>
        <v>273480</v>
      </c>
      <c r="BJ41" s="137">
        <f>VLOOKUP($A41,'FuturesInfo (3)'!$A$2:$O$80,15)*BH41</f>
        <v>410220</v>
      </c>
      <c r="BK41" s="188">
        <f t="shared" si="134"/>
        <v>2614.9161518099004</v>
      </c>
      <c r="BL41" s="188">
        <f t="shared" si="69"/>
        <v>2614.9161518099004</v>
      </c>
      <c r="BM41" s="188">
        <f t="shared" si="99"/>
        <v>2614.9161518099004</v>
      </c>
      <c r="BN41" s="188">
        <f t="shared" si="100"/>
        <v>2614.9161518099004</v>
      </c>
      <c r="BO41" s="188">
        <f t="shared" si="101"/>
        <v>-2614.9161518099004</v>
      </c>
      <c r="BP41" s="188">
        <f t="shared" si="131"/>
        <v>-2614.9161518099004</v>
      </c>
      <c r="BQ41" s="188">
        <f t="shared" si="103"/>
        <v>-2614.9161518099004</v>
      </c>
      <c r="BR41" s="188">
        <f t="shared" si="127"/>
        <v>2614.9161518099004</v>
      </c>
      <c r="BS41" s="188">
        <f t="shared" si="104"/>
        <v>-2614.9161518099004</v>
      </c>
      <c r="BT41" s="188">
        <f>IF(IF(sym!$Q30=AW41,1,0)=1,ABS(BI41*BB41),-ABS(BI41*BB41))</f>
        <v>-2614.9161518099004</v>
      </c>
      <c r="BU41" s="188">
        <f t="shared" si="105"/>
        <v>-2614.9161518099004</v>
      </c>
      <c r="BV41" s="188">
        <f t="shared" si="106"/>
        <v>2614.9161518099004</v>
      </c>
      <c r="BX41">
        <f t="shared" si="107"/>
        <v>1</v>
      </c>
      <c r="BY41" s="227">
        <v>1</v>
      </c>
      <c r="BZ41" s="227">
        <v>1</v>
      </c>
      <c r="CA41" s="227">
        <v>1</v>
      </c>
      <c r="CB41" s="202">
        <v>1</v>
      </c>
      <c r="CC41" s="228">
        <v>1</v>
      </c>
      <c r="CD41">
        <v>-19</v>
      </c>
      <c r="CE41">
        <f t="shared" si="108"/>
        <v>1</v>
      </c>
      <c r="CF41" s="202"/>
      <c r="CG41">
        <f t="shared" si="109"/>
        <v>0</v>
      </c>
      <c r="CH41">
        <f t="shared" si="70"/>
        <v>0</v>
      </c>
      <c r="CI41">
        <f t="shared" si="128"/>
        <v>0</v>
      </c>
      <c r="CJ41">
        <f t="shared" si="110"/>
        <v>0</v>
      </c>
      <c r="CK41" s="236"/>
      <c r="CL41" s="194">
        <v>42571</v>
      </c>
      <c r="CM41">
        <f t="shared" si="111"/>
        <v>-1</v>
      </c>
      <c r="CN41">
        <f t="shared" si="112"/>
        <v>-1</v>
      </c>
      <c r="CO41">
        <f>VLOOKUP($A41,'FuturesInfo (3)'!$A$2:$V$80,22)</f>
        <v>2</v>
      </c>
      <c r="CP41">
        <f t="shared" si="113"/>
        <v>1</v>
      </c>
      <c r="CQ41">
        <f t="shared" si="114"/>
        <v>3</v>
      </c>
      <c r="CR41" s="137">
        <f>VLOOKUP($A41,'FuturesInfo (3)'!$A$2:$O$80,15)*CO41</f>
        <v>273480</v>
      </c>
      <c r="CS41" s="137">
        <f>VLOOKUP($A41,'FuturesInfo (3)'!$A$2:$O$80,15)*CQ41</f>
        <v>410220</v>
      </c>
      <c r="CT41" s="188">
        <f t="shared" si="135"/>
        <v>0</v>
      </c>
      <c r="CU41" s="188">
        <f t="shared" si="71"/>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2"/>
        <v>-1</v>
      </c>
      <c r="M42">
        <f t="shared" si="73"/>
        <v>-1</v>
      </c>
      <c r="N42">
        <v>1</v>
      </c>
      <c r="O42">
        <f t="shared" si="74"/>
        <v>0</v>
      </c>
      <c r="P42">
        <f t="shared" si="66"/>
        <v>0</v>
      </c>
      <c r="Q42">
        <f t="shared" si="124"/>
        <v>0</v>
      </c>
      <c r="R42">
        <f t="shared" si="75"/>
        <v>0</v>
      </c>
      <c r="S42">
        <v>1.9725844199299999E-2</v>
      </c>
      <c r="T42" s="194">
        <v>42545</v>
      </c>
      <c r="U42">
        <f t="shared" si="76"/>
        <v>-1</v>
      </c>
      <c r="V42">
        <f t="shared" si="77"/>
        <v>-1</v>
      </c>
      <c r="W42">
        <f>VLOOKUP($A42,'FuturesInfo (3)'!$A$2:$V$80,22)</f>
        <v>3</v>
      </c>
      <c r="X42">
        <f t="shared" si="78"/>
        <v>1</v>
      </c>
      <c r="Y42">
        <f t="shared" si="79"/>
        <v>3</v>
      </c>
      <c r="Z42" s="137">
        <v>176640.92664092666</v>
      </c>
      <c r="AA42" s="137">
        <v>235521.23552123553</v>
      </c>
      <c r="AB42" s="188">
        <f t="shared" si="133"/>
        <v>3484.3913981388996</v>
      </c>
      <c r="AC42" s="188">
        <f t="shared" si="67"/>
        <v>3484.3913981388996</v>
      </c>
      <c r="AD42" s="188">
        <f t="shared" si="81"/>
        <v>-3484.3913981388996</v>
      </c>
      <c r="AE42" s="188">
        <f t="shared" si="82"/>
        <v>-3484.3913981388996</v>
      </c>
      <c r="AF42" s="188">
        <f t="shared" si="83"/>
        <v>-3484.3913981388996</v>
      </c>
      <c r="AG42" s="188">
        <f t="shared" si="130"/>
        <v>-3484.3913981388996</v>
      </c>
      <c r="AH42" s="188">
        <f t="shared" si="85"/>
        <v>-3484.3913981388996</v>
      </c>
      <c r="AI42" s="188">
        <f t="shared" si="125"/>
        <v>3484.3913981388996</v>
      </c>
      <c r="AJ42" s="188">
        <f t="shared" si="86"/>
        <v>-3484.3913981388996</v>
      </c>
      <c r="AK42" s="188">
        <f>IF(IF(sym!$Q31=N42,1,0)=1,ABS(Z42*S42),-ABS(Z42*S42))</f>
        <v>3484.3913981388996</v>
      </c>
      <c r="AL42" s="188">
        <f t="shared" si="87"/>
        <v>-3484.3913981388996</v>
      </c>
      <c r="AM42" s="188">
        <f t="shared" si="88"/>
        <v>3484.3913981388996</v>
      </c>
      <c r="AO42">
        <f t="shared" si="89"/>
        <v>1</v>
      </c>
      <c r="AP42" s="227">
        <v>1</v>
      </c>
      <c r="AQ42" s="227">
        <v>-1</v>
      </c>
      <c r="AR42" s="227">
        <v>1</v>
      </c>
      <c r="AS42" s="202">
        <v>-1</v>
      </c>
      <c r="AT42" s="228">
        <v>25</v>
      </c>
      <c r="AU42">
        <f t="shared" si="90"/>
        <v>-1</v>
      </c>
      <c r="AV42">
        <f t="shared" si="91"/>
        <v>-1</v>
      </c>
      <c r="AW42" s="202">
        <v>1</v>
      </c>
      <c r="AX42">
        <f t="shared" si="92"/>
        <v>0</v>
      </c>
      <c r="AY42">
        <f t="shared" si="68"/>
        <v>0</v>
      </c>
      <c r="AZ42">
        <f t="shared" si="126"/>
        <v>0</v>
      </c>
      <c r="BA42">
        <f t="shared" si="93"/>
        <v>0</v>
      </c>
      <c r="BB42" s="236"/>
      <c r="BC42" s="194"/>
      <c r="BD42">
        <f t="shared" si="94"/>
        <v>-1</v>
      </c>
      <c r="BE42">
        <f t="shared" si="95"/>
        <v>-1</v>
      </c>
      <c r="BF42">
        <f>VLOOKUP($A42,'FuturesInfo (3)'!$A$2:$V$80,22)</f>
        <v>3</v>
      </c>
      <c r="BG42">
        <f t="shared" si="96"/>
        <v>-1</v>
      </c>
      <c r="BH42">
        <f t="shared" si="97"/>
        <v>2</v>
      </c>
      <c r="BI42" s="137">
        <f>VLOOKUP($A42,'FuturesInfo (3)'!$A$2:$O$80,15)*BF42</f>
        <v>173996.13899613899</v>
      </c>
      <c r="BJ42" s="137">
        <f>VLOOKUP($A42,'FuturesInfo (3)'!$A$2:$O$80,15)*BH42</f>
        <v>115997.42599742601</v>
      </c>
      <c r="BK42" s="188">
        <f t="shared" si="134"/>
        <v>0</v>
      </c>
      <c r="BL42" s="188">
        <f t="shared" si="69"/>
        <v>0</v>
      </c>
      <c r="BM42" s="188">
        <f t="shared" si="99"/>
        <v>0</v>
      </c>
      <c r="BN42" s="188">
        <f t="shared" si="100"/>
        <v>0</v>
      </c>
      <c r="BO42" s="188">
        <f t="shared" si="101"/>
        <v>0</v>
      </c>
      <c r="BP42" s="188">
        <f t="shared" si="131"/>
        <v>0</v>
      </c>
      <c r="BQ42" s="188">
        <f t="shared" si="103"/>
        <v>0</v>
      </c>
      <c r="BR42" s="188">
        <f t="shared" si="127"/>
        <v>0</v>
      </c>
      <c r="BS42" s="188">
        <f t="shared" si="104"/>
        <v>0</v>
      </c>
      <c r="BT42" s="188">
        <f>IF(IF(sym!$Q31=AW42,1,0)=1,ABS(BI42*BB42),-ABS(BI42*BB42))</f>
        <v>0</v>
      </c>
      <c r="BU42" s="188">
        <f t="shared" si="105"/>
        <v>0</v>
      </c>
      <c r="BV42" s="188">
        <f t="shared" si="106"/>
        <v>0</v>
      </c>
      <c r="BX42">
        <f t="shared" si="107"/>
        <v>1</v>
      </c>
      <c r="BY42" s="227">
        <v>1</v>
      </c>
      <c r="BZ42" s="227">
        <v>1</v>
      </c>
      <c r="CA42" s="227">
        <v>-1</v>
      </c>
      <c r="CB42" s="202">
        <v>1</v>
      </c>
      <c r="CC42" s="228">
        <v>-1</v>
      </c>
      <c r="CD42">
        <v>25</v>
      </c>
      <c r="CE42">
        <f t="shared" si="108"/>
        <v>-1</v>
      </c>
      <c r="CF42" s="202"/>
      <c r="CG42">
        <f t="shared" si="109"/>
        <v>0</v>
      </c>
      <c r="CH42">
        <f t="shared" si="70"/>
        <v>0</v>
      </c>
      <c r="CI42">
        <f t="shared" si="128"/>
        <v>0</v>
      </c>
      <c r="CJ42">
        <f t="shared" si="110"/>
        <v>0</v>
      </c>
      <c r="CK42" s="236"/>
      <c r="CL42" s="194">
        <v>42545</v>
      </c>
      <c r="CM42">
        <f t="shared" si="111"/>
        <v>-1</v>
      </c>
      <c r="CN42">
        <f t="shared" si="112"/>
        <v>1</v>
      </c>
      <c r="CO42">
        <f>VLOOKUP($A42,'FuturesInfo (3)'!$A$2:$V$80,22)</f>
        <v>3</v>
      </c>
      <c r="CP42">
        <f t="shared" si="113"/>
        <v>1</v>
      </c>
      <c r="CQ42">
        <f t="shared" si="114"/>
        <v>4</v>
      </c>
      <c r="CR42" s="137">
        <f>VLOOKUP($A42,'FuturesInfo (3)'!$A$2:$O$80,15)*CO42</f>
        <v>173996.13899613899</v>
      </c>
      <c r="CS42" s="137">
        <f>VLOOKUP($A42,'FuturesInfo (3)'!$A$2:$O$80,15)*CQ42</f>
        <v>231994.85199485201</v>
      </c>
      <c r="CT42" s="188">
        <f t="shared" si="135"/>
        <v>0</v>
      </c>
      <c r="CU42" s="188">
        <f t="shared" si="71"/>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2"/>
        <v>-1</v>
      </c>
      <c r="M43">
        <f t="shared" si="73"/>
        <v>1</v>
      </c>
      <c r="N43">
        <v>-1</v>
      </c>
      <c r="O43">
        <f t="shared" si="74"/>
        <v>1</v>
      </c>
      <c r="P43">
        <f t="shared" si="66"/>
        <v>1</v>
      </c>
      <c r="Q43">
        <f t="shared" si="124"/>
        <v>1</v>
      </c>
      <c r="R43">
        <f t="shared" si="75"/>
        <v>0</v>
      </c>
      <c r="S43">
        <v>-9.9032185460300008E-3</v>
      </c>
      <c r="T43" s="194">
        <v>42570</v>
      </c>
      <c r="U43">
        <f t="shared" si="76"/>
        <v>1</v>
      </c>
      <c r="V43">
        <f t="shared" si="77"/>
        <v>-1</v>
      </c>
      <c r="W43">
        <f>VLOOKUP($A43,'FuturesInfo (3)'!$A$2:$V$80,22)</f>
        <v>2</v>
      </c>
      <c r="X43">
        <f t="shared" si="78"/>
        <v>-1</v>
      </c>
      <c r="Y43">
        <f t="shared" si="79"/>
        <v>2</v>
      </c>
      <c r="Z43" s="137">
        <v>109975</v>
      </c>
      <c r="AA43" s="137">
        <v>109975</v>
      </c>
      <c r="AB43" s="188">
        <f t="shared" si="133"/>
        <v>1089.1064595996493</v>
      </c>
      <c r="AC43" s="188">
        <f t="shared" si="67"/>
        <v>1089.1064595996493</v>
      </c>
      <c r="AD43" s="188">
        <f t="shared" si="81"/>
        <v>-1089.1064595996493</v>
      </c>
      <c r="AE43" s="188">
        <f t="shared" si="82"/>
        <v>1089.1064595996493</v>
      </c>
      <c r="AF43" s="188">
        <f t="shared" si="83"/>
        <v>1089.1064595996493</v>
      </c>
      <c r="AG43" s="188">
        <f t="shared" si="130"/>
        <v>-1089.1064595996493</v>
      </c>
      <c r="AH43" s="188">
        <f t="shared" si="85"/>
        <v>1089.1064595996493</v>
      </c>
      <c r="AI43" s="188">
        <f t="shared" si="125"/>
        <v>1089.1064595996493</v>
      </c>
      <c r="AJ43" s="188">
        <f t="shared" si="86"/>
        <v>-1089.1064595996493</v>
      </c>
      <c r="AK43" s="188">
        <f>IF(IF(sym!$Q32=N43,1,0)=1,ABS(Z43*S43),-ABS(Z43*S43))</f>
        <v>-1089.1064595996493</v>
      </c>
      <c r="AL43" s="188">
        <f t="shared" si="87"/>
        <v>1089.1064595996493</v>
      </c>
      <c r="AM43" s="188">
        <f t="shared" si="88"/>
        <v>1089.1064595996493</v>
      </c>
      <c r="AO43">
        <f t="shared" si="89"/>
        <v>-1</v>
      </c>
      <c r="AP43" s="227">
        <v>-1</v>
      </c>
      <c r="AQ43" s="227">
        <v>-1</v>
      </c>
      <c r="AR43" s="227">
        <v>-1</v>
      </c>
      <c r="AS43" s="202">
        <v>-1</v>
      </c>
      <c r="AT43" s="228">
        <v>-9</v>
      </c>
      <c r="AU43">
        <f t="shared" si="90"/>
        <v>1</v>
      </c>
      <c r="AV43">
        <f t="shared" si="91"/>
        <v>1</v>
      </c>
      <c r="AW43" s="202">
        <v>1</v>
      </c>
      <c r="AX43">
        <f t="shared" si="92"/>
        <v>0</v>
      </c>
      <c r="AY43">
        <f t="shared" si="68"/>
        <v>0</v>
      </c>
      <c r="AZ43">
        <f t="shared" si="126"/>
        <v>1</v>
      </c>
      <c r="BA43">
        <f t="shared" si="93"/>
        <v>1</v>
      </c>
      <c r="BB43" s="236">
        <v>4.3191634462399998E-3</v>
      </c>
      <c r="BC43" s="194"/>
      <c r="BD43">
        <f t="shared" si="94"/>
        <v>1</v>
      </c>
      <c r="BE43">
        <f t="shared" si="95"/>
        <v>1</v>
      </c>
      <c r="BF43">
        <f>VLOOKUP($A43,'FuturesInfo (3)'!$A$2:$V$80,22)</f>
        <v>2</v>
      </c>
      <c r="BG43">
        <f t="shared" si="96"/>
        <v>-1</v>
      </c>
      <c r="BH43">
        <f t="shared" si="97"/>
        <v>2</v>
      </c>
      <c r="BI43" s="137">
        <f>VLOOKUP($A43,'FuturesInfo (3)'!$A$2:$O$80,15)*BF43</f>
        <v>108700</v>
      </c>
      <c r="BJ43" s="137">
        <f>VLOOKUP($A43,'FuturesInfo (3)'!$A$2:$O$80,15)*BH43</f>
        <v>108700</v>
      </c>
      <c r="BK43" s="188">
        <f t="shared" si="134"/>
        <v>-469.49306660628798</v>
      </c>
      <c r="BL43" s="188">
        <f t="shared" si="69"/>
        <v>-469.49306660628798</v>
      </c>
      <c r="BM43" s="188">
        <f t="shared" si="99"/>
        <v>-469.49306660628798</v>
      </c>
      <c r="BN43" s="188">
        <f t="shared" si="100"/>
        <v>-469.49306660628798</v>
      </c>
      <c r="BO43" s="188">
        <f t="shared" si="101"/>
        <v>469.49306660628798</v>
      </c>
      <c r="BP43" s="188">
        <f t="shared" si="131"/>
        <v>469.49306660628798</v>
      </c>
      <c r="BQ43" s="188">
        <f t="shared" si="103"/>
        <v>-469.49306660628798</v>
      </c>
      <c r="BR43" s="188">
        <f t="shared" si="127"/>
        <v>-469.49306660628798</v>
      </c>
      <c r="BS43" s="188">
        <f t="shared" si="104"/>
        <v>469.49306660628798</v>
      </c>
      <c r="BT43" s="188">
        <f>IF(IF(sym!$Q32=AW43,1,0)=1,ABS(BI43*BB43),-ABS(BI43*BB43))</f>
        <v>469.49306660628798</v>
      </c>
      <c r="BU43" s="188">
        <f t="shared" si="105"/>
        <v>469.49306660628798</v>
      </c>
      <c r="BV43" s="188">
        <f t="shared" si="106"/>
        <v>469.49306660628798</v>
      </c>
      <c r="BX43">
        <f t="shared" si="107"/>
        <v>1</v>
      </c>
      <c r="BY43" s="227">
        <v>1</v>
      </c>
      <c r="BZ43" s="227">
        <v>-1</v>
      </c>
      <c r="CA43" s="227">
        <v>1</v>
      </c>
      <c r="CB43" s="202">
        <v>-1</v>
      </c>
      <c r="CC43" s="228">
        <v>-1</v>
      </c>
      <c r="CD43">
        <v>-10</v>
      </c>
      <c r="CE43">
        <f t="shared" si="108"/>
        <v>1</v>
      </c>
      <c r="CF43" s="202"/>
      <c r="CG43">
        <f t="shared" si="109"/>
        <v>0</v>
      </c>
      <c r="CH43">
        <f t="shared" si="70"/>
        <v>0</v>
      </c>
      <c r="CI43">
        <f t="shared" si="128"/>
        <v>0</v>
      </c>
      <c r="CJ43">
        <f t="shared" si="110"/>
        <v>0</v>
      </c>
      <c r="CK43" s="236"/>
      <c r="CL43" s="194">
        <v>42570</v>
      </c>
      <c r="CM43">
        <f t="shared" si="111"/>
        <v>-1</v>
      </c>
      <c r="CN43">
        <f t="shared" si="112"/>
        <v>-1</v>
      </c>
      <c r="CO43">
        <f>VLOOKUP($A43,'FuturesInfo (3)'!$A$2:$V$80,22)</f>
        <v>2</v>
      </c>
      <c r="CP43">
        <f t="shared" si="113"/>
        <v>-1</v>
      </c>
      <c r="CQ43">
        <f t="shared" si="114"/>
        <v>2</v>
      </c>
      <c r="CR43" s="137">
        <f>VLOOKUP($A43,'FuturesInfo (3)'!$A$2:$O$80,15)*CO43</f>
        <v>108700</v>
      </c>
      <c r="CS43" s="137">
        <f>VLOOKUP($A43,'FuturesInfo (3)'!$A$2:$O$80,15)*CQ43</f>
        <v>108700</v>
      </c>
      <c r="CT43" s="188">
        <f t="shared" si="135"/>
        <v>0</v>
      </c>
      <c r="CU43" s="188">
        <f t="shared" si="71"/>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2"/>
        <v>-1</v>
      </c>
      <c r="M44">
        <f t="shared" si="73"/>
        <v>-1</v>
      </c>
      <c r="N44">
        <v>1</v>
      </c>
      <c r="O44">
        <f t="shared" si="74"/>
        <v>0</v>
      </c>
      <c r="P44">
        <f t="shared" si="66"/>
        <v>0</v>
      </c>
      <c r="Q44">
        <f t="shared" si="124"/>
        <v>0</v>
      </c>
      <c r="R44">
        <f t="shared" si="75"/>
        <v>0</v>
      </c>
      <c r="S44">
        <v>1.58905116194E-2</v>
      </c>
      <c r="T44" s="194">
        <v>42548</v>
      </c>
      <c r="U44">
        <f t="shared" si="76"/>
        <v>-1</v>
      </c>
      <c r="V44">
        <f t="shared" si="77"/>
        <v>-1</v>
      </c>
      <c r="W44">
        <f>VLOOKUP($A44,'FuturesInfo (3)'!$A$2:$V$80,22)</f>
        <v>2</v>
      </c>
      <c r="X44">
        <f t="shared" si="78"/>
        <v>1</v>
      </c>
      <c r="Y44">
        <f t="shared" si="79"/>
        <v>2</v>
      </c>
      <c r="Z44" s="137">
        <v>284684.68468468467</v>
      </c>
      <c r="AA44" s="137">
        <v>427027.02702702698</v>
      </c>
      <c r="AB44" s="188">
        <f t="shared" si="133"/>
        <v>4523.7852898472065</v>
      </c>
      <c r="AC44" s="188">
        <f t="shared" si="67"/>
        <v>4523.7852898472065</v>
      </c>
      <c r="AD44" s="188">
        <f t="shared" si="81"/>
        <v>-4523.7852898472065</v>
      </c>
      <c r="AE44" s="188">
        <f t="shared" si="82"/>
        <v>-4523.7852898472065</v>
      </c>
      <c r="AF44" s="188">
        <f t="shared" si="83"/>
        <v>-4523.7852898472065</v>
      </c>
      <c r="AG44" s="188">
        <f t="shared" si="130"/>
        <v>-4523.7852898472065</v>
      </c>
      <c r="AH44" s="188">
        <f t="shared" si="85"/>
        <v>-4523.7852898472065</v>
      </c>
      <c r="AI44" s="188">
        <f t="shared" si="125"/>
        <v>4523.7852898472065</v>
      </c>
      <c r="AJ44" s="188">
        <f t="shared" si="86"/>
        <v>-4523.7852898472065</v>
      </c>
      <c r="AK44" s="188">
        <f>IF(IF(sym!$Q33=N44,1,0)=1,ABS(Z44*S44),-ABS(Z44*S44))</f>
        <v>4523.7852898472065</v>
      </c>
      <c r="AL44" s="188">
        <f t="shared" si="87"/>
        <v>-4523.7852898472065</v>
      </c>
      <c r="AM44" s="188">
        <f t="shared" si="88"/>
        <v>4523.7852898472065</v>
      </c>
      <c r="AO44">
        <f t="shared" si="89"/>
        <v>1</v>
      </c>
      <c r="AP44" s="227">
        <v>1</v>
      </c>
      <c r="AQ44" s="227">
        <v>-1</v>
      </c>
      <c r="AR44" s="227">
        <v>1</v>
      </c>
      <c r="AS44" s="202">
        <v>-1</v>
      </c>
      <c r="AT44" s="228">
        <v>24</v>
      </c>
      <c r="AU44">
        <f t="shared" si="90"/>
        <v>-1</v>
      </c>
      <c r="AV44">
        <f t="shared" si="91"/>
        <v>-1</v>
      </c>
      <c r="AW44" s="202">
        <v>1</v>
      </c>
      <c r="AX44">
        <f t="shared" si="92"/>
        <v>0</v>
      </c>
      <c r="AY44">
        <f t="shared" si="68"/>
        <v>0</v>
      </c>
      <c r="AZ44">
        <f t="shared" si="126"/>
        <v>0</v>
      </c>
      <c r="BA44">
        <f t="shared" si="93"/>
        <v>0</v>
      </c>
      <c r="BB44" s="236"/>
      <c r="BC44" s="194"/>
      <c r="BD44">
        <f t="shared" si="94"/>
        <v>-1</v>
      </c>
      <c r="BE44">
        <f t="shared" si="95"/>
        <v>-1</v>
      </c>
      <c r="BF44">
        <f>VLOOKUP($A44,'FuturesInfo (3)'!$A$2:$V$80,22)</f>
        <v>2</v>
      </c>
      <c r="BG44">
        <f t="shared" si="96"/>
        <v>-1</v>
      </c>
      <c r="BH44">
        <f t="shared" si="97"/>
        <v>2</v>
      </c>
      <c r="BI44" s="137">
        <f>VLOOKUP($A44,'FuturesInfo (3)'!$A$2:$O$80,15)*BF44</f>
        <v>280720.72072072071</v>
      </c>
      <c r="BJ44" s="137">
        <f>VLOOKUP($A44,'FuturesInfo (3)'!$A$2:$O$80,15)*BH44</f>
        <v>280720.72072072071</v>
      </c>
      <c r="BK44" s="188">
        <f t="shared" si="134"/>
        <v>0</v>
      </c>
      <c r="BL44" s="188">
        <f t="shared" si="69"/>
        <v>0</v>
      </c>
      <c r="BM44" s="188">
        <f t="shared" si="99"/>
        <v>0</v>
      </c>
      <c r="BN44" s="188">
        <f t="shared" si="100"/>
        <v>0</v>
      </c>
      <c r="BO44" s="188">
        <f t="shared" si="101"/>
        <v>0</v>
      </c>
      <c r="BP44" s="188">
        <f t="shared" si="131"/>
        <v>0</v>
      </c>
      <c r="BQ44" s="188">
        <f t="shared" si="103"/>
        <v>0</v>
      </c>
      <c r="BR44" s="188">
        <f t="shared" si="127"/>
        <v>0</v>
      </c>
      <c r="BS44" s="188">
        <f t="shared" si="104"/>
        <v>0</v>
      </c>
      <c r="BT44" s="188">
        <f>IF(IF(sym!$Q33=AW44,1,0)=1,ABS(BI44*BB44),-ABS(BI44*BB44))</f>
        <v>0</v>
      </c>
      <c r="BU44" s="188">
        <f t="shared" si="105"/>
        <v>0</v>
      </c>
      <c r="BV44" s="188">
        <f t="shared" si="106"/>
        <v>0</v>
      </c>
      <c r="BX44">
        <f t="shared" si="107"/>
        <v>1</v>
      </c>
      <c r="BY44" s="227">
        <v>1</v>
      </c>
      <c r="BZ44" s="227">
        <v>1</v>
      </c>
      <c r="CA44" s="227">
        <v>-1</v>
      </c>
      <c r="CB44" s="202">
        <v>1</v>
      </c>
      <c r="CC44" s="228">
        <v>-1</v>
      </c>
      <c r="CD44">
        <v>24</v>
      </c>
      <c r="CE44">
        <f t="shared" si="108"/>
        <v>-1</v>
      </c>
      <c r="CF44" s="202"/>
      <c r="CG44">
        <f t="shared" si="109"/>
        <v>0</v>
      </c>
      <c r="CH44">
        <f t="shared" si="70"/>
        <v>0</v>
      </c>
      <c r="CI44">
        <f t="shared" si="128"/>
        <v>0</v>
      </c>
      <c r="CJ44">
        <f t="shared" si="110"/>
        <v>0</v>
      </c>
      <c r="CK44" s="236"/>
      <c r="CL44" s="194">
        <v>42548</v>
      </c>
      <c r="CM44">
        <f t="shared" si="111"/>
        <v>-1</v>
      </c>
      <c r="CN44">
        <f t="shared" si="112"/>
        <v>1</v>
      </c>
      <c r="CO44">
        <f>VLOOKUP($A44,'FuturesInfo (3)'!$A$2:$V$80,22)</f>
        <v>2</v>
      </c>
      <c r="CP44">
        <f t="shared" si="113"/>
        <v>1</v>
      </c>
      <c r="CQ44">
        <f t="shared" si="114"/>
        <v>3</v>
      </c>
      <c r="CR44" s="137">
        <f>VLOOKUP($A44,'FuturesInfo (3)'!$A$2:$O$80,15)*CO44</f>
        <v>280720.72072072071</v>
      </c>
      <c r="CS44" s="137">
        <f>VLOOKUP($A44,'FuturesInfo (3)'!$A$2:$O$80,15)*CQ44</f>
        <v>421081.08108108107</v>
      </c>
      <c r="CT44" s="188">
        <f t="shared" si="135"/>
        <v>0</v>
      </c>
      <c r="CU44" s="188">
        <f t="shared" si="71"/>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2"/>
        <v>1</v>
      </c>
      <c r="M45">
        <f t="shared" si="73"/>
        <v>1</v>
      </c>
      <c r="N45">
        <v>-1</v>
      </c>
      <c r="O45">
        <f t="shared" si="74"/>
        <v>0</v>
      </c>
      <c r="P45">
        <f t="shared" si="66"/>
        <v>0</v>
      </c>
      <c r="Q45">
        <f t="shared" si="124"/>
        <v>0</v>
      </c>
      <c r="R45">
        <f t="shared" si="75"/>
        <v>0</v>
      </c>
      <c r="S45">
        <v>-3.7934990439799997E-2</v>
      </c>
      <c r="T45" s="194">
        <v>42550</v>
      </c>
      <c r="U45">
        <f t="shared" si="76"/>
        <v>1</v>
      </c>
      <c r="V45">
        <f t="shared" si="77"/>
        <v>1</v>
      </c>
      <c r="W45">
        <f>VLOOKUP($A45,'FuturesInfo (3)'!$A$2:$V$80,22)</f>
        <v>2</v>
      </c>
      <c r="X45">
        <f t="shared" si="78"/>
        <v>-1</v>
      </c>
      <c r="Y45">
        <f t="shared" si="79"/>
        <v>2</v>
      </c>
      <c r="Z45" s="137">
        <v>105663.6</v>
      </c>
      <c r="AA45" s="137">
        <v>105663.6</v>
      </c>
      <c r="AB45" s="188">
        <f t="shared" si="133"/>
        <v>4008.3476558348511</v>
      </c>
      <c r="AC45" s="188">
        <f t="shared" si="67"/>
        <v>4008.3476558348511</v>
      </c>
      <c r="AD45" s="188">
        <f t="shared" si="81"/>
        <v>-4008.3476558348511</v>
      </c>
      <c r="AE45" s="188">
        <f t="shared" si="82"/>
        <v>-4008.3476558348511</v>
      </c>
      <c r="AF45" s="188">
        <f t="shared" si="83"/>
        <v>-4008.3476558348511</v>
      </c>
      <c r="AG45" s="188">
        <f t="shared" si="130"/>
        <v>-4008.3476558348511</v>
      </c>
      <c r="AH45" s="188">
        <f t="shared" si="85"/>
        <v>-4008.3476558348511</v>
      </c>
      <c r="AI45" s="188">
        <f t="shared" si="125"/>
        <v>4008.3476558348511</v>
      </c>
      <c r="AJ45" s="188">
        <f t="shared" si="86"/>
        <v>-4008.3476558348511</v>
      </c>
      <c r="AK45" s="188">
        <f>IF(IF(sym!$Q34=N45,1,0)=1,ABS(Z45*S45),-ABS(Z45*S45))</f>
        <v>-4008.3476558348511</v>
      </c>
      <c r="AL45" s="188">
        <f t="shared" si="87"/>
        <v>-4008.3476558348511</v>
      </c>
      <c r="AM45" s="188">
        <f t="shared" si="88"/>
        <v>4008.3476558348511</v>
      </c>
      <c r="AO45">
        <f t="shared" si="89"/>
        <v>-1</v>
      </c>
      <c r="AP45" s="227">
        <v>-1</v>
      </c>
      <c r="AQ45" s="227">
        <v>-1</v>
      </c>
      <c r="AR45" s="227">
        <v>-1</v>
      </c>
      <c r="AS45" s="202">
        <v>1</v>
      </c>
      <c r="AT45" s="228">
        <v>-5</v>
      </c>
      <c r="AU45">
        <f t="shared" si="90"/>
        <v>-1</v>
      </c>
      <c r="AV45">
        <f t="shared" si="91"/>
        <v>-1</v>
      </c>
      <c r="AW45" s="202">
        <v>1</v>
      </c>
      <c r="AX45">
        <f t="shared" si="92"/>
        <v>0</v>
      </c>
      <c r="AY45">
        <f t="shared" si="68"/>
        <v>1</v>
      </c>
      <c r="AZ45">
        <f t="shared" si="126"/>
        <v>0</v>
      </c>
      <c r="BA45">
        <f t="shared" si="93"/>
        <v>0</v>
      </c>
      <c r="BB45" s="236">
        <v>8.7447332856300001E-4</v>
      </c>
      <c r="BC45" s="194"/>
      <c r="BD45">
        <f t="shared" si="94"/>
        <v>1</v>
      </c>
      <c r="BE45">
        <f t="shared" si="95"/>
        <v>1</v>
      </c>
      <c r="BF45">
        <f>VLOOKUP($A45,'FuturesInfo (3)'!$A$2:$V$80,22)</f>
        <v>2</v>
      </c>
      <c r="BG45">
        <f t="shared" si="96"/>
        <v>1</v>
      </c>
      <c r="BH45">
        <f t="shared" si="97"/>
        <v>3</v>
      </c>
      <c r="BI45" s="137">
        <f>VLOOKUP($A45,'FuturesInfo (3)'!$A$2:$O$80,15)*BF45</f>
        <v>111375.6</v>
      </c>
      <c r="BJ45" s="137">
        <f>VLOOKUP($A45,'FuturesInfo (3)'!$A$2:$O$80,15)*BH45</f>
        <v>167063.40000000002</v>
      </c>
      <c r="BK45" s="188">
        <f t="shared" si="134"/>
        <v>-97.394991652701265</v>
      </c>
      <c r="BL45" s="188">
        <f t="shared" si="69"/>
        <v>97.394991652701265</v>
      </c>
      <c r="BM45" s="188">
        <f t="shared" si="99"/>
        <v>-97.394991652701265</v>
      </c>
      <c r="BN45" s="188">
        <f t="shared" si="100"/>
        <v>97.394991652701265</v>
      </c>
      <c r="BO45" s="188">
        <f t="shared" si="101"/>
        <v>-97.394991652701265</v>
      </c>
      <c r="BP45" s="188">
        <f t="shared" si="131"/>
        <v>-97.394991652701265</v>
      </c>
      <c r="BQ45" s="188">
        <f t="shared" si="103"/>
        <v>-97.394991652701265</v>
      </c>
      <c r="BR45" s="188">
        <f t="shared" si="127"/>
        <v>-97.394991652701265</v>
      </c>
      <c r="BS45" s="188">
        <f t="shared" si="104"/>
        <v>97.394991652701265</v>
      </c>
      <c r="BT45" s="188">
        <f>IF(IF(sym!$Q34=AW45,1,0)=1,ABS(BI45*BB45),-ABS(BI45*BB45))</f>
        <v>97.394991652701265</v>
      </c>
      <c r="BU45" s="188">
        <f t="shared" si="105"/>
        <v>97.394991652701265</v>
      </c>
      <c r="BV45" s="188">
        <f t="shared" si="106"/>
        <v>97.394991652701265</v>
      </c>
      <c r="BX45">
        <f t="shared" si="107"/>
        <v>1</v>
      </c>
      <c r="BY45" s="227">
        <v>1</v>
      </c>
      <c r="BZ45" s="227">
        <v>-1</v>
      </c>
      <c r="CA45" s="227">
        <v>-1</v>
      </c>
      <c r="CB45" s="202">
        <v>-1</v>
      </c>
      <c r="CC45" s="228">
        <v>1</v>
      </c>
      <c r="CD45">
        <v>-6</v>
      </c>
      <c r="CE45">
        <f t="shared" si="108"/>
        <v>-1</v>
      </c>
      <c r="CF45" s="202"/>
      <c r="CG45">
        <f t="shared" si="109"/>
        <v>0</v>
      </c>
      <c r="CH45">
        <f t="shared" si="70"/>
        <v>0</v>
      </c>
      <c r="CI45">
        <f t="shared" si="128"/>
        <v>0</v>
      </c>
      <c r="CJ45">
        <f t="shared" si="110"/>
        <v>0</v>
      </c>
      <c r="CK45" s="236"/>
      <c r="CL45" s="194">
        <v>42576</v>
      </c>
      <c r="CM45">
        <f t="shared" si="111"/>
        <v>-1</v>
      </c>
      <c r="CN45">
        <f t="shared" si="112"/>
        <v>-1</v>
      </c>
      <c r="CO45">
        <f>VLOOKUP($A45,'FuturesInfo (3)'!$A$2:$V$80,22)</f>
        <v>2</v>
      </c>
      <c r="CP45">
        <f t="shared" si="113"/>
        <v>-1</v>
      </c>
      <c r="CQ45">
        <f t="shared" si="114"/>
        <v>2</v>
      </c>
      <c r="CR45" s="137">
        <f>VLOOKUP($A45,'FuturesInfo (3)'!$A$2:$O$80,15)*CO45</f>
        <v>111375.6</v>
      </c>
      <c r="CS45" s="137">
        <f>VLOOKUP($A45,'FuturesInfo (3)'!$A$2:$O$80,15)*CQ45</f>
        <v>111375.6</v>
      </c>
      <c r="CT45" s="188">
        <f t="shared" si="135"/>
        <v>0</v>
      </c>
      <c r="CU45" s="188">
        <f t="shared" si="71"/>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2"/>
        <v>-1</v>
      </c>
      <c r="M46">
        <f t="shared" si="73"/>
        <v>1</v>
      </c>
      <c r="N46">
        <v>-1</v>
      </c>
      <c r="O46">
        <f t="shared" si="74"/>
        <v>1</v>
      </c>
      <c r="P46">
        <f t="shared" si="66"/>
        <v>0</v>
      </c>
      <c r="Q46">
        <f t="shared" si="124"/>
        <v>1</v>
      </c>
      <c r="R46">
        <f t="shared" si="75"/>
        <v>0</v>
      </c>
      <c r="S46">
        <v>-3.4624980905300002E-3</v>
      </c>
      <c r="T46" s="194">
        <v>42571</v>
      </c>
      <c r="U46">
        <f t="shared" si="76"/>
        <v>-1</v>
      </c>
      <c r="V46">
        <f t="shared" si="77"/>
        <v>-1</v>
      </c>
      <c r="W46">
        <f>VLOOKUP($A46,'FuturesInfo (3)'!$A$2:$V$80,22)</f>
        <v>2</v>
      </c>
      <c r="X46">
        <f t="shared" si="78"/>
        <v>1</v>
      </c>
      <c r="Y46">
        <f t="shared" si="79"/>
        <v>2</v>
      </c>
      <c r="Z46" s="137">
        <v>244637.5</v>
      </c>
      <c r="AA46" s="137">
        <v>366956.25</v>
      </c>
      <c r="AB46" s="188">
        <f t="shared" si="133"/>
        <v>-847.05687662203297</v>
      </c>
      <c r="AC46" s="188">
        <f t="shared" si="67"/>
        <v>-847.05687662203297</v>
      </c>
      <c r="AD46" s="188">
        <f t="shared" si="81"/>
        <v>-847.05687662203297</v>
      </c>
      <c r="AE46" s="188">
        <f t="shared" si="82"/>
        <v>-847.05687662203297</v>
      </c>
      <c r="AF46" s="188">
        <f t="shared" si="83"/>
        <v>847.05687662203297</v>
      </c>
      <c r="AG46" s="188">
        <f t="shared" si="130"/>
        <v>-847.05687662203297</v>
      </c>
      <c r="AH46" s="188">
        <f t="shared" si="85"/>
        <v>847.05687662203297</v>
      </c>
      <c r="AI46" s="188">
        <f t="shared" si="125"/>
        <v>-847.05687662203297</v>
      </c>
      <c r="AJ46" s="188">
        <f t="shared" si="86"/>
        <v>847.05687662203297</v>
      </c>
      <c r="AK46" s="188">
        <f>IF(IF(sym!$Q35=N46,1,0)=1,ABS(Z46*S46),-ABS(Z46*S46))</f>
        <v>847.05687662203297</v>
      </c>
      <c r="AL46" s="188">
        <f t="shared" si="87"/>
        <v>847.05687662203297</v>
      </c>
      <c r="AM46" s="188">
        <f t="shared" si="88"/>
        <v>847.05687662203297</v>
      </c>
      <c r="AO46">
        <f t="shared" si="89"/>
        <v>-1</v>
      </c>
      <c r="AP46" s="227">
        <v>1</v>
      </c>
      <c r="AQ46" s="227">
        <v>-1</v>
      </c>
      <c r="AR46" s="227">
        <v>1</v>
      </c>
      <c r="AS46" s="202">
        <v>1</v>
      </c>
      <c r="AT46" s="228">
        <v>8</v>
      </c>
      <c r="AU46">
        <f t="shared" si="90"/>
        <v>1</v>
      </c>
      <c r="AV46">
        <f t="shared" si="91"/>
        <v>1</v>
      </c>
      <c r="AW46" s="202">
        <v>1</v>
      </c>
      <c r="AX46">
        <f t="shared" si="92"/>
        <v>0</v>
      </c>
      <c r="AY46">
        <f t="shared" si="68"/>
        <v>1</v>
      </c>
      <c r="AZ46">
        <f t="shared" si="126"/>
        <v>1</v>
      </c>
      <c r="BA46">
        <f t="shared" si="93"/>
        <v>1</v>
      </c>
      <c r="BB46" s="236">
        <v>1.44601706607E-2</v>
      </c>
      <c r="BC46" s="194"/>
      <c r="BD46">
        <f t="shared" si="94"/>
        <v>1</v>
      </c>
      <c r="BE46">
        <f t="shared" si="95"/>
        <v>1</v>
      </c>
      <c r="BF46">
        <f>VLOOKUP($A46,'FuturesInfo (3)'!$A$2:$V$80,22)</f>
        <v>2</v>
      </c>
      <c r="BG46">
        <f t="shared" si="96"/>
        <v>1</v>
      </c>
      <c r="BH46">
        <f t="shared" si="97"/>
        <v>3</v>
      </c>
      <c r="BI46" s="137">
        <f>VLOOKUP($A46,'FuturesInfo (3)'!$A$2:$O$80,15)*BF46</f>
        <v>247487.5</v>
      </c>
      <c r="BJ46" s="137">
        <f>VLOOKUP($A46,'FuturesInfo (3)'!$A$2:$O$80,15)*BH46</f>
        <v>371231.25</v>
      </c>
      <c r="BK46" s="188">
        <f t="shared" si="134"/>
        <v>3578.711486389991</v>
      </c>
      <c r="BL46" s="188">
        <f t="shared" si="69"/>
        <v>3578.711486389991</v>
      </c>
      <c r="BM46" s="188">
        <f t="shared" si="99"/>
        <v>-3578.711486389991</v>
      </c>
      <c r="BN46" s="188">
        <f t="shared" si="100"/>
        <v>3578.711486389991</v>
      </c>
      <c r="BO46" s="188">
        <f t="shared" si="101"/>
        <v>3578.711486389991</v>
      </c>
      <c r="BP46" s="188">
        <f t="shared" si="131"/>
        <v>3578.711486389991</v>
      </c>
      <c r="BQ46" s="188">
        <f t="shared" si="103"/>
        <v>-3578.711486389991</v>
      </c>
      <c r="BR46" s="188">
        <f t="shared" si="127"/>
        <v>3578.711486389991</v>
      </c>
      <c r="BS46" s="188">
        <f t="shared" si="104"/>
        <v>3578.711486389991</v>
      </c>
      <c r="BT46" s="188">
        <f>IF(IF(sym!$Q35=AW46,1,0)=1,ABS(BI46*BB46),-ABS(BI46*BB46))</f>
        <v>-3578.711486389991</v>
      </c>
      <c r="BU46" s="188">
        <f t="shared" si="105"/>
        <v>3578.711486389991</v>
      </c>
      <c r="BV46" s="188">
        <f t="shared" si="106"/>
        <v>3578.711486389991</v>
      </c>
      <c r="BX46">
        <f t="shared" si="107"/>
        <v>1</v>
      </c>
      <c r="BY46" s="227">
        <v>1</v>
      </c>
      <c r="BZ46" s="227">
        <v>1</v>
      </c>
      <c r="CA46" s="227">
        <v>-1</v>
      </c>
      <c r="CB46" s="202">
        <v>1</v>
      </c>
      <c r="CC46" s="228">
        <v>1</v>
      </c>
      <c r="CD46">
        <v>9</v>
      </c>
      <c r="CE46">
        <f t="shared" si="108"/>
        <v>1</v>
      </c>
      <c r="CF46" s="202"/>
      <c r="CG46">
        <f t="shared" si="109"/>
        <v>0</v>
      </c>
      <c r="CH46">
        <f t="shared" si="70"/>
        <v>0</v>
      </c>
      <c r="CI46">
        <f t="shared" si="128"/>
        <v>0</v>
      </c>
      <c r="CJ46">
        <f t="shared" si="110"/>
        <v>0</v>
      </c>
      <c r="CK46" s="236"/>
      <c r="CL46" s="194">
        <v>42571</v>
      </c>
      <c r="CM46">
        <f t="shared" si="111"/>
        <v>1</v>
      </c>
      <c r="CN46">
        <f t="shared" si="112"/>
        <v>1</v>
      </c>
      <c r="CO46">
        <f>VLOOKUP($A46,'FuturesInfo (3)'!$A$2:$V$80,22)</f>
        <v>2</v>
      </c>
      <c r="CP46">
        <f t="shared" si="113"/>
        <v>1</v>
      </c>
      <c r="CQ46">
        <f t="shared" si="114"/>
        <v>3</v>
      </c>
      <c r="CR46" s="137">
        <f>VLOOKUP($A46,'FuturesInfo (3)'!$A$2:$O$80,15)*CO46</f>
        <v>247487.5</v>
      </c>
      <c r="CS46" s="137">
        <f>VLOOKUP($A46,'FuturesInfo (3)'!$A$2:$O$80,15)*CQ46</f>
        <v>371231.25</v>
      </c>
      <c r="CT46" s="188">
        <f t="shared" si="135"/>
        <v>0</v>
      </c>
      <c r="CU46" s="188">
        <f t="shared" si="71"/>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2"/>
        <v>-1</v>
      </c>
      <c r="M47">
        <f t="shared" si="73"/>
        <v>1</v>
      </c>
      <c r="N47">
        <v>-1</v>
      </c>
      <c r="O47">
        <f t="shared" si="74"/>
        <v>1</v>
      </c>
      <c r="P47">
        <f t="shared" si="66"/>
        <v>0</v>
      </c>
      <c r="Q47">
        <f t="shared" si="124"/>
        <v>1</v>
      </c>
      <c r="R47">
        <f t="shared" si="75"/>
        <v>0</v>
      </c>
      <c r="S47">
        <v>-1.88098495212E-2</v>
      </c>
      <c r="T47" s="194">
        <v>42569</v>
      </c>
      <c r="U47">
        <f t="shared" si="76"/>
        <v>-1</v>
      </c>
      <c r="V47">
        <f t="shared" si="77"/>
        <v>-1</v>
      </c>
      <c r="W47">
        <f>VLOOKUP($A47,'FuturesInfo (3)'!$A$2:$V$80,22)</f>
        <v>2</v>
      </c>
      <c r="X47">
        <f t="shared" si="78"/>
        <v>1</v>
      </c>
      <c r="Y47">
        <f t="shared" si="79"/>
        <v>2</v>
      </c>
      <c r="Z47" s="137">
        <v>107587.49999999999</v>
      </c>
      <c r="AA47" s="137">
        <v>161381.24999999997</v>
      </c>
      <c r="AB47" s="188">
        <f t="shared" si="133"/>
        <v>-2023.7046853621048</v>
      </c>
      <c r="AC47" s="188">
        <f t="shared" si="67"/>
        <v>-2023.7046853621048</v>
      </c>
      <c r="AD47" s="188">
        <f t="shared" si="81"/>
        <v>-2023.7046853621048</v>
      </c>
      <c r="AE47" s="188">
        <f t="shared" si="82"/>
        <v>-2023.7046853621048</v>
      </c>
      <c r="AF47" s="188">
        <f t="shared" si="83"/>
        <v>2023.7046853621048</v>
      </c>
      <c r="AG47" s="188">
        <f t="shared" si="130"/>
        <v>-2023.7046853621048</v>
      </c>
      <c r="AH47" s="188">
        <f t="shared" si="85"/>
        <v>2023.7046853621048</v>
      </c>
      <c r="AI47" s="188">
        <f t="shared" si="125"/>
        <v>-2023.7046853621048</v>
      </c>
      <c r="AJ47" s="188">
        <f t="shared" si="86"/>
        <v>2023.7046853621048</v>
      </c>
      <c r="AK47" s="188">
        <f>IF(IF(sym!$Q36=N47,1,0)=1,ABS(Z47*S47),-ABS(Z47*S47))</f>
        <v>-2023.7046853621048</v>
      </c>
      <c r="AL47" s="188">
        <f t="shared" si="87"/>
        <v>2023.7046853621048</v>
      </c>
      <c r="AM47" s="188">
        <f t="shared" si="88"/>
        <v>2023.7046853621048</v>
      </c>
      <c r="AO47">
        <f t="shared" si="89"/>
        <v>-1</v>
      </c>
      <c r="AP47" s="227">
        <v>1</v>
      </c>
      <c r="AQ47" s="227">
        <v>-1</v>
      </c>
      <c r="AR47" s="227">
        <v>1</v>
      </c>
      <c r="AS47" s="202">
        <v>1</v>
      </c>
      <c r="AT47" s="228">
        <v>-2</v>
      </c>
      <c r="AU47">
        <f t="shared" si="90"/>
        <v>-1</v>
      </c>
      <c r="AV47">
        <f t="shared" si="91"/>
        <v>-1</v>
      </c>
      <c r="AW47" s="202">
        <v>-1</v>
      </c>
      <c r="AX47">
        <f t="shared" si="92"/>
        <v>1</v>
      </c>
      <c r="AY47">
        <f t="shared" si="68"/>
        <v>0</v>
      </c>
      <c r="AZ47">
        <f t="shared" si="126"/>
        <v>1</v>
      </c>
      <c r="BA47">
        <f t="shared" si="93"/>
        <v>1</v>
      </c>
      <c r="BB47" s="236">
        <v>-1.53363541304E-2</v>
      </c>
      <c r="BC47" s="194"/>
      <c r="BD47">
        <f t="shared" si="94"/>
        <v>-1</v>
      </c>
      <c r="BE47">
        <f t="shared" si="95"/>
        <v>-1</v>
      </c>
      <c r="BF47">
        <f>VLOOKUP($A47,'FuturesInfo (3)'!$A$2:$V$80,22)</f>
        <v>2</v>
      </c>
      <c r="BG47">
        <f t="shared" si="96"/>
        <v>1</v>
      </c>
      <c r="BH47">
        <f t="shared" si="97"/>
        <v>3</v>
      </c>
      <c r="BI47" s="137">
        <f>VLOOKUP($A47,'FuturesInfo (3)'!$A$2:$O$80,15)*BF47</f>
        <v>106575</v>
      </c>
      <c r="BJ47" s="137">
        <f>VLOOKUP($A47,'FuturesInfo (3)'!$A$2:$O$80,15)*BH47</f>
        <v>159862.5</v>
      </c>
      <c r="BK47" s="188">
        <f t="shared" si="134"/>
        <v>-1634.47194144738</v>
      </c>
      <c r="BL47" s="188">
        <f t="shared" si="69"/>
        <v>-1634.47194144738</v>
      </c>
      <c r="BM47" s="188">
        <f t="shared" si="99"/>
        <v>1634.47194144738</v>
      </c>
      <c r="BN47" s="188">
        <f t="shared" si="100"/>
        <v>-1634.47194144738</v>
      </c>
      <c r="BO47" s="188">
        <f t="shared" si="101"/>
        <v>1634.47194144738</v>
      </c>
      <c r="BP47" s="188">
        <f t="shared" si="131"/>
        <v>1634.47194144738</v>
      </c>
      <c r="BQ47" s="188">
        <f t="shared" si="103"/>
        <v>1634.47194144738</v>
      </c>
      <c r="BR47" s="188">
        <f t="shared" si="127"/>
        <v>-1634.47194144738</v>
      </c>
      <c r="BS47" s="188">
        <f t="shared" si="104"/>
        <v>1634.47194144738</v>
      </c>
      <c r="BT47" s="188">
        <f>IF(IF(sym!$Q36=AW47,1,0)=1,ABS(BI47*BB47),-ABS(BI47*BB47))</f>
        <v>-1634.47194144738</v>
      </c>
      <c r="BU47" s="188">
        <f t="shared" si="105"/>
        <v>1634.47194144738</v>
      </c>
      <c r="BV47" s="188">
        <f t="shared" si="106"/>
        <v>1634.47194144738</v>
      </c>
      <c r="BX47">
        <f t="shared" si="107"/>
        <v>-1</v>
      </c>
      <c r="BY47" s="227">
        <v>-1</v>
      </c>
      <c r="BZ47" s="227">
        <v>-1</v>
      </c>
      <c r="CA47" s="227">
        <v>-1</v>
      </c>
      <c r="CB47" s="202">
        <v>-1</v>
      </c>
      <c r="CC47" s="228">
        <v>1</v>
      </c>
      <c r="CD47">
        <v>-3</v>
      </c>
      <c r="CE47">
        <f t="shared" si="108"/>
        <v>-1</v>
      </c>
      <c r="CF47" s="202"/>
      <c r="CG47">
        <f t="shared" si="109"/>
        <v>0</v>
      </c>
      <c r="CH47">
        <f t="shared" si="70"/>
        <v>0</v>
      </c>
      <c r="CI47">
        <f t="shared" si="128"/>
        <v>0</v>
      </c>
      <c r="CJ47">
        <f t="shared" si="110"/>
        <v>0</v>
      </c>
      <c r="CK47" s="236"/>
      <c r="CL47" s="194">
        <v>42569</v>
      </c>
      <c r="CM47">
        <f t="shared" si="111"/>
        <v>1</v>
      </c>
      <c r="CN47">
        <f t="shared" si="112"/>
        <v>-1</v>
      </c>
      <c r="CO47">
        <f>VLOOKUP($A47,'FuturesInfo (3)'!$A$2:$V$80,22)</f>
        <v>2</v>
      </c>
      <c r="CP47">
        <f t="shared" si="113"/>
        <v>-1</v>
      </c>
      <c r="CQ47">
        <f t="shared" si="114"/>
        <v>2</v>
      </c>
      <c r="CR47" s="137">
        <f>VLOOKUP($A47,'FuturesInfo (3)'!$A$2:$O$80,15)*CO47</f>
        <v>106575</v>
      </c>
      <c r="CS47" s="137">
        <f>VLOOKUP($A47,'FuturesInfo (3)'!$A$2:$O$80,15)*CQ47</f>
        <v>106575</v>
      </c>
      <c r="CT47" s="188">
        <f t="shared" si="135"/>
        <v>0</v>
      </c>
      <c r="CU47" s="188">
        <f t="shared" si="71"/>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2"/>
        <v>1</v>
      </c>
      <c r="M48">
        <f t="shared" si="73"/>
        <v>1</v>
      </c>
      <c r="N48">
        <v>-1</v>
      </c>
      <c r="O48">
        <f t="shared" si="74"/>
        <v>0</v>
      </c>
      <c r="P48">
        <f t="shared" si="66"/>
        <v>0</v>
      </c>
      <c r="Q48">
        <f t="shared" si="124"/>
        <v>0</v>
      </c>
      <c r="R48">
        <f t="shared" si="75"/>
        <v>0</v>
      </c>
      <c r="S48">
        <v>-1.22025625381E-3</v>
      </c>
      <c r="T48" s="194">
        <v>42576</v>
      </c>
      <c r="U48">
        <f t="shared" si="76"/>
        <v>1</v>
      </c>
      <c r="V48">
        <f t="shared" si="77"/>
        <v>1</v>
      </c>
      <c r="W48">
        <f>VLOOKUP($A48,'FuturesInfo (3)'!$A$2:$V$80,22)</f>
        <v>4</v>
      </c>
      <c r="X48">
        <f t="shared" si="78"/>
        <v>1</v>
      </c>
      <c r="Y48">
        <f t="shared" si="79"/>
        <v>4</v>
      </c>
      <c r="Z48" s="137">
        <v>81850</v>
      </c>
      <c r="AA48" s="137">
        <v>102312.5</v>
      </c>
      <c r="AB48" s="188">
        <f t="shared" si="133"/>
        <v>-99.877974374348497</v>
      </c>
      <c r="AC48" s="188">
        <f t="shared" si="67"/>
        <v>-99.877974374348497</v>
      </c>
      <c r="AD48" s="188">
        <f t="shared" si="81"/>
        <v>-99.877974374348497</v>
      </c>
      <c r="AE48" s="188">
        <f t="shared" si="82"/>
        <v>-99.877974374348497</v>
      </c>
      <c r="AF48" s="188">
        <f t="shared" si="83"/>
        <v>-99.877974374348497</v>
      </c>
      <c r="AG48" s="188">
        <f t="shared" si="130"/>
        <v>-99.877974374348497</v>
      </c>
      <c r="AH48" s="188">
        <f t="shared" si="85"/>
        <v>-99.877974374348497</v>
      </c>
      <c r="AI48" s="188">
        <f t="shared" si="125"/>
        <v>99.877974374348497</v>
      </c>
      <c r="AJ48" s="188">
        <f t="shared" si="86"/>
        <v>-99.877974374348497</v>
      </c>
      <c r="AK48" s="188">
        <f>IF(IF(sym!$Q37=N48,1,0)=1,ABS(Z48*S48),-ABS(Z48*S48))</f>
        <v>-99.877974374348497</v>
      </c>
      <c r="AL48" s="188">
        <f t="shared" si="87"/>
        <v>-99.877974374348497</v>
      </c>
      <c r="AM48" s="188">
        <f t="shared" si="88"/>
        <v>99.877974374348497</v>
      </c>
      <c r="AO48">
        <f t="shared" si="89"/>
        <v>-1</v>
      </c>
      <c r="AP48" s="227">
        <v>-1</v>
      </c>
      <c r="AQ48" s="227">
        <v>-1</v>
      </c>
      <c r="AR48" s="227">
        <v>-1</v>
      </c>
      <c r="AS48" s="202">
        <v>1</v>
      </c>
      <c r="AT48" s="228">
        <v>-1</v>
      </c>
      <c r="AU48">
        <f t="shared" si="90"/>
        <v>-1</v>
      </c>
      <c r="AV48">
        <f t="shared" si="91"/>
        <v>-1</v>
      </c>
      <c r="AW48" s="202">
        <v>-1</v>
      </c>
      <c r="AX48">
        <f t="shared" si="92"/>
        <v>1</v>
      </c>
      <c r="AY48">
        <f t="shared" si="68"/>
        <v>0</v>
      </c>
      <c r="AZ48">
        <f t="shared" si="126"/>
        <v>1</v>
      </c>
      <c r="BA48">
        <f t="shared" si="93"/>
        <v>1</v>
      </c>
      <c r="BB48" s="236">
        <v>-6.7196090409300004E-3</v>
      </c>
      <c r="BC48" s="194"/>
      <c r="BD48">
        <f t="shared" si="94"/>
        <v>1</v>
      </c>
      <c r="BE48">
        <f t="shared" si="95"/>
        <v>1</v>
      </c>
      <c r="BF48">
        <f>VLOOKUP($A48,'FuturesInfo (3)'!$A$2:$V$80,22)</f>
        <v>4</v>
      </c>
      <c r="BG48">
        <f t="shared" si="96"/>
        <v>1</v>
      </c>
      <c r="BH48">
        <f t="shared" si="97"/>
        <v>5</v>
      </c>
      <c r="BI48" s="137">
        <f>VLOOKUP($A48,'FuturesInfo (3)'!$A$2:$O$80,15)*BF48</f>
        <v>81150</v>
      </c>
      <c r="BJ48" s="137">
        <f>VLOOKUP($A48,'FuturesInfo (3)'!$A$2:$O$80,15)*BH48</f>
        <v>101437.5</v>
      </c>
      <c r="BK48" s="188">
        <f t="shared" si="134"/>
        <v>545.29627367146952</v>
      </c>
      <c r="BL48" s="188">
        <f t="shared" si="69"/>
        <v>-545.29627367146952</v>
      </c>
      <c r="BM48" s="188">
        <f t="shared" si="99"/>
        <v>545.29627367146952</v>
      </c>
      <c r="BN48" s="188">
        <f t="shared" si="100"/>
        <v>-545.29627367146952</v>
      </c>
      <c r="BO48" s="188">
        <f t="shared" si="101"/>
        <v>545.29627367146952</v>
      </c>
      <c r="BP48" s="188">
        <f t="shared" si="131"/>
        <v>545.29627367146952</v>
      </c>
      <c r="BQ48" s="188">
        <f t="shared" si="103"/>
        <v>545.29627367146952</v>
      </c>
      <c r="BR48" s="188">
        <f t="shared" si="127"/>
        <v>545.29627367146952</v>
      </c>
      <c r="BS48" s="188">
        <f t="shared" si="104"/>
        <v>-545.29627367146952</v>
      </c>
      <c r="BT48" s="188">
        <f>IF(IF(sym!$Q37=AW48,1,0)=1,ABS(BI48*BB48),-ABS(BI48*BB48))</f>
        <v>-545.29627367146952</v>
      </c>
      <c r="BU48" s="188">
        <f t="shared" si="105"/>
        <v>-545.29627367146952</v>
      </c>
      <c r="BV48" s="188">
        <f t="shared" si="106"/>
        <v>545.29627367146952</v>
      </c>
      <c r="BX48">
        <f t="shared" si="107"/>
        <v>-1</v>
      </c>
      <c r="BY48" s="227">
        <v>-1</v>
      </c>
      <c r="BZ48" s="227">
        <v>1</v>
      </c>
      <c r="CA48" s="227">
        <v>1</v>
      </c>
      <c r="CB48" s="202">
        <v>1</v>
      </c>
      <c r="CC48" s="228">
        <v>1</v>
      </c>
      <c r="CD48">
        <v>6</v>
      </c>
      <c r="CE48">
        <f t="shared" si="108"/>
        <v>1</v>
      </c>
      <c r="CF48" s="202"/>
      <c r="CG48">
        <f t="shared" si="109"/>
        <v>0</v>
      </c>
      <c r="CH48">
        <f t="shared" si="70"/>
        <v>0</v>
      </c>
      <c r="CI48">
        <f t="shared" si="128"/>
        <v>0</v>
      </c>
      <c r="CJ48">
        <f t="shared" si="110"/>
        <v>0</v>
      </c>
      <c r="CK48" s="236"/>
      <c r="CL48" s="194">
        <v>42576</v>
      </c>
      <c r="CM48">
        <f t="shared" si="111"/>
        <v>1</v>
      </c>
      <c r="CN48">
        <f t="shared" si="112"/>
        <v>1</v>
      </c>
      <c r="CO48">
        <f>VLOOKUP($A48,'FuturesInfo (3)'!$A$2:$V$80,22)</f>
        <v>4</v>
      </c>
      <c r="CP48">
        <f t="shared" si="113"/>
        <v>1</v>
      </c>
      <c r="CQ48">
        <f t="shared" si="114"/>
        <v>5</v>
      </c>
      <c r="CR48" s="137">
        <f>VLOOKUP($A48,'FuturesInfo (3)'!$A$2:$O$80,15)*CO48</f>
        <v>81150</v>
      </c>
      <c r="CS48" s="137">
        <f>VLOOKUP($A48,'FuturesInfo (3)'!$A$2:$O$80,15)*CQ48</f>
        <v>101437.5</v>
      </c>
      <c r="CT48" s="188">
        <f t="shared" si="135"/>
        <v>0</v>
      </c>
      <c r="CU48" s="188">
        <f t="shared" si="71"/>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2"/>
        <v>1</v>
      </c>
      <c r="M49">
        <f t="shared" si="73"/>
        <v>1</v>
      </c>
      <c r="N49">
        <v>-1</v>
      </c>
      <c r="O49">
        <f t="shared" si="74"/>
        <v>1</v>
      </c>
      <c r="P49">
        <f t="shared" si="66"/>
        <v>0</v>
      </c>
      <c r="Q49">
        <f t="shared" si="124"/>
        <v>0</v>
      </c>
      <c r="R49">
        <f t="shared" si="75"/>
        <v>0</v>
      </c>
      <c r="S49">
        <v>-1.25628140704E-2</v>
      </c>
      <c r="T49" s="194">
        <v>42566</v>
      </c>
      <c r="U49">
        <f t="shared" si="76"/>
        <v>1</v>
      </c>
      <c r="V49">
        <f t="shared" si="77"/>
        <v>1</v>
      </c>
      <c r="W49">
        <f>VLOOKUP($A49,'FuturesInfo (3)'!$A$2:$V$80,22)</f>
        <v>3</v>
      </c>
      <c r="X49">
        <f t="shared" si="78"/>
        <v>1</v>
      </c>
      <c r="Y49">
        <f t="shared" si="79"/>
        <v>3</v>
      </c>
      <c r="Z49" s="137">
        <v>103752</v>
      </c>
      <c r="AA49" s="137">
        <v>138336</v>
      </c>
      <c r="AB49" s="188">
        <f t="shared" si="133"/>
        <v>1303.4170854321408</v>
      </c>
      <c r="AC49" s="188">
        <f t="shared" si="67"/>
        <v>-1303.4170854321408</v>
      </c>
      <c r="AD49" s="188">
        <f t="shared" si="81"/>
        <v>1303.4170854321408</v>
      </c>
      <c r="AE49" s="188">
        <f t="shared" si="82"/>
        <v>-1303.4170854321408</v>
      </c>
      <c r="AF49" s="188">
        <f t="shared" si="83"/>
        <v>-1303.4170854321408</v>
      </c>
      <c r="AG49" s="188">
        <f t="shared" si="130"/>
        <v>-1303.4170854321408</v>
      </c>
      <c r="AH49" s="188">
        <f t="shared" si="85"/>
        <v>1303.4170854321408</v>
      </c>
      <c r="AI49" s="188">
        <f t="shared" si="125"/>
        <v>1303.4170854321408</v>
      </c>
      <c r="AJ49" s="188">
        <f t="shared" si="86"/>
        <v>-1303.4170854321408</v>
      </c>
      <c r="AK49" s="188">
        <f>IF(IF(sym!$Q38=N49,1,0)=1,ABS(Z49*S49),-ABS(Z49*S49))</f>
        <v>-1303.4170854321408</v>
      </c>
      <c r="AL49" s="188">
        <f t="shared" si="87"/>
        <v>-1303.4170854321408</v>
      </c>
      <c r="AM49" s="188">
        <f t="shared" si="88"/>
        <v>1303.4170854321408</v>
      </c>
      <c r="AO49">
        <f t="shared" si="89"/>
        <v>-1</v>
      </c>
      <c r="AP49" s="230">
        <v>-1</v>
      </c>
      <c r="AQ49" s="230">
        <v>1</v>
      </c>
      <c r="AR49" s="230">
        <v>-1</v>
      </c>
      <c r="AS49" s="202">
        <v>1</v>
      </c>
      <c r="AT49" s="228">
        <v>11</v>
      </c>
      <c r="AU49">
        <f t="shared" si="90"/>
        <v>1</v>
      </c>
      <c r="AV49">
        <f t="shared" si="91"/>
        <v>1</v>
      </c>
      <c r="AW49" s="234">
        <v>1</v>
      </c>
      <c r="AX49">
        <f t="shared" si="92"/>
        <v>1</v>
      </c>
      <c r="AY49">
        <f t="shared" si="68"/>
        <v>1</v>
      </c>
      <c r="AZ49">
        <f t="shared" si="126"/>
        <v>1</v>
      </c>
      <c r="BA49">
        <f t="shared" si="93"/>
        <v>1</v>
      </c>
      <c r="BB49" s="234">
        <v>1.5903307888E-3</v>
      </c>
      <c r="BC49" s="194"/>
      <c r="BD49">
        <f t="shared" si="94"/>
        <v>1</v>
      </c>
      <c r="BE49">
        <f t="shared" si="95"/>
        <v>1</v>
      </c>
      <c r="BF49">
        <f>VLOOKUP($A49,'FuturesInfo (3)'!$A$2:$V$80,22)</f>
        <v>3</v>
      </c>
      <c r="BG49">
        <f t="shared" si="96"/>
        <v>1</v>
      </c>
      <c r="BH49">
        <f t="shared" si="97"/>
        <v>4</v>
      </c>
      <c r="BI49" s="137">
        <f>VLOOKUP($A49,'FuturesInfo (3)'!$A$2:$O$80,15)*BF49</f>
        <v>104643</v>
      </c>
      <c r="BJ49" s="137">
        <f>VLOOKUP($A49,'FuturesInfo (3)'!$A$2:$O$80,15)*BH49</f>
        <v>139524</v>
      </c>
      <c r="BK49" s="188">
        <f t="shared" si="134"/>
        <v>-166.41698473239839</v>
      </c>
      <c r="BL49" s="188">
        <f t="shared" si="69"/>
        <v>166.41698473239839</v>
      </c>
      <c r="BM49" s="188">
        <f t="shared" si="99"/>
        <v>-166.41698473239839</v>
      </c>
      <c r="BN49" s="188">
        <f t="shared" si="100"/>
        <v>166.41698473239839</v>
      </c>
      <c r="BO49" s="188">
        <f t="shared" si="101"/>
        <v>166.41698473239839</v>
      </c>
      <c r="BP49" s="188">
        <f t="shared" si="131"/>
        <v>166.41698473239839</v>
      </c>
      <c r="BQ49" s="188">
        <f t="shared" si="103"/>
        <v>166.41698473239839</v>
      </c>
      <c r="BR49" s="188">
        <f t="shared" si="127"/>
        <v>-166.41698473239839</v>
      </c>
      <c r="BS49" s="188">
        <f t="shared" si="104"/>
        <v>166.41698473239839</v>
      </c>
      <c r="BT49" s="188">
        <f>IF(IF(sym!$Q38=AW49,1,0)=1,ABS(BI49*BB49),-ABS(BI49*BB49))</f>
        <v>166.41698473239839</v>
      </c>
      <c r="BU49" s="188">
        <f t="shared" si="105"/>
        <v>166.41698473239839</v>
      </c>
      <c r="BV49" s="188">
        <f t="shared" si="106"/>
        <v>166.41698473239839</v>
      </c>
      <c r="BX49">
        <f t="shared" si="107"/>
        <v>1</v>
      </c>
      <c r="BY49" s="230">
        <v>1</v>
      </c>
      <c r="BZ49" s="230">
        <v>-1</v>
      </c>
      <c r="CA49" s="230">
        <v>1</v>
      </c>
      <c r="CB49" s="202">
        <v>-1</v>
      </c>
      <c r="CC49" s="228">
        <v>1</v>
      </c>
      <c r="CD49">
        <v>12</v>
      </c>
      <c r="CE49">
        <f t="shared" si="108"/>
        <v>-1</v>
      </c>
      <c r="CF49" s="234"/>
      <c r="CG49">
        <f t="shared" si="109"/>
        <v>0</v>
      </c>
      <c r="CH49">
        <f t="shared" si="70"/>
        <v>0</v>
      </c>
      <c r="CI49">
        <f t="shared" si="128"/>
        <v>0</v>
      </c>
      <c r="CJ49">
        <f t="shared" si="110"/>
        <v>0</v>
      </c>
      <c r="CK49" s="234"/>
      <c r="CL49" s="194">
        <v>42566</v>
      </c>
      <c r="CM49">
        <f t="shared" si="111"/>
        <v>-1</v>
      </c>
      <c r="CN49">
        <f t="shared" si="112"/>
        <v>1</v>
      </c>
      <c r="CO49">
        <f>VLOOKUP($A49,'FuturesInfo (3)'!$A$2:$V$80,22)</f>
        <v>3</v>
      </c>
      <c r="CP49">
        <f t="shared" si="113"/>
        <v>-1</v>
      </c>
      <c r="CQ49">
        <f t="shared" si="114"/>
        <v>2</v>
      </c>
      <c r="CR49" s="137">
        <f>VLOOKUP($A49,'FuturesInfo (3)'!$A$2:$O$80,15)*CO49</f>
        <v>104643</v>
      </c>
      <c r="CS49" s="137">
        <f>VLOOKUP($A49,'FuturesInfo (3)'!$A$2:$O$80,15)*CQ49</f>
        <v>69762</v>
      </c>
      <c r="CT49" s="188">
        <f t="shared" si="135"/>
        <v>0</v>
      </c>
      <c r="CU49" s="188">
        <f t="shared" si="71"/>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2"/>
        <v>1</v>
      </c>
      <c r="M50">
        <f t="shared" si="73"/>
        <v>-1</v>
      </c>
      <c r="N50">
        <v>1</v>
      </c>
      <c r="O50">
        <f t="shared" si="74"/>
        <v>1</v>
      </c>
      <c r="P50">
        <f t="shared" si="66"/>
        <v>0</v>
      </c>
      <c r="Q50">
        <f t="shared" si="124"/>
        <v>1</v>
      </c>
      <c r="R50">
        <f t="shared" si="75"/>
        <v>0</v>
      </c>
      <c r="S50">
        <v>2.1033788319500001E-2</v>
      </c>
      <c r="T50" s="194">
        <v>42572</v>
      </c>
      <c r="U50">
        <f t="shared" si="76"/>
        <v>1</v>
      </c>
      <c r="V50">
        <f t="shared" si="77"/>
        <v>1</v>
      </c>
      <c r="W50">
        <f>VLOOKUP($A50,'FuturesInfo (3)'!$A$2:$V$80,22)</f>
        <v>3</v>
      </c>
      <c r="X50">
        <f t="shared" si="78"/>
        <v>-1</v>
      </c>
      <c r="Y50">
        <f t="shared" si="79"/>
        <v>3</v>
      </c>
      <c r="Z50" s="137">
        <v>136890</v>
      </c>
      <c r="AA50" s="137">
        <v>91260</v>
      </c>
      <c r="AB50" s="188">
        <f t="shared" si="133"/>
        <v>-2879.3152830563549</v>
      </c>
      <c r="AC50" s="188">
        <f t="shared" si="67"/>
        <v>-2879.3152830563549</v>
      </c>
      <c r="AD50" s="188">
        <f t="shared" si="81"/>
        <v>-2879.3152830563549</v>
      </c>
      <c r="AE50" s="188">
        <f t="shared" si="82"/>
        <v>-2879.3152830563549</v>
      </c>
      <c r="AF50" s="188">
        <f t="shared" si="83"/>
        <v>2879.3152830563549</v>
      </c>
      <c r="AG50" s="188">
        <f t="shared" si="130"/>
        <v>-2879.3152830563549</v>
      </c>
      <c r="AH50" s="188">
        <f t="shared" si="85"/>
        <v>2879.3152830563549</v>
      </c>
      <c r="AI50" s="188">
        <f t="shared" si="125"/>
        <v>-2879.3152830563549</v>
      </c>
      <c r="AJ50" s="188">
        <f t="shared" si="86"/>
        <v>2879.3152830563549</v>
      </c>
      <c r="AK50" s="188">
        <f>IF(IF(sym!$Q39=N50,1,0)=1,ABS(Z50*S50),-ABS(Z50*S50))</f>
        <v>2879.3152830563549</v>
      </c>
      <c r="AL50" s="188">
        <f t="shared" si="87"/>
        <v>2879.3152830563549</v>
      </c>
      <c r="AM50" s="188">
        <f t="shared" si="88"/>
        <v>2879.3152830563549</v>
      </c>
      <c r="AO50">
        <f t="shared" si="89"/>
        <v>1</v>
      </c>
      <c r="AP50" s="227">
        <v>1</v>
      </c>
      <c r="AQ50" s="227">
        <v>-1</v>
      </c>
      <c r="AR50" s="227">
        <v>1</v>
      </c>
      <c r="AS50" s="202">
        <v>-1</v>
      </c>
      <c r="AT50" s="228">
        <v>7</v>
      </c>
      <c r="AU50">
        <f t="shared" si="90"/>
        <v>-1</v>
      </c>
      <c r="AV50">
        <f t="shared" si="91"/>
        <v>-1</v>
      </c>
      <c r="AW50" s="202">
        <v>1</v>
      </c>
      <c r="AX50">
        <f t="shared" si="92"/>
        <v>0</v>
      </c>
      <c r="AY50">
        <f t="shared" si="68"/>
        <v>0</v>
      </c>
      <c r="AZ50">
        <f t="shared" si="126"/>
        <v>0</v>
      </c>
      <c r="BA50">
        <f t="shared" si="93"/>
        <v>0</v>
      </c>
      <c r="BB50" s="236">
        <v>4.3830813061599997E-3</v>
      </c>
      <c r="BC50" s="194"/>
      <c r="BD50">
        <f t="shared" si="94"/>
        <v>-1</v>
      </c>
      <c r="BE50">
        <f t="shared" si="95"/>
        <v>-1</v>
      </c>
      <c r="BF50">
        <f>VLOOKUP($A50,'FuturesInfo (3)'!$A$2:$V$80,22)</f>
        <v>3</v>
      </c>
      <c r="BG50">
        <f t="shared" si="96"/>
        <v>-1</v>
      </c>
      <c r="BH50">
        <f t="shared" si="97"/>
        <v>2</v>
      </c>
      <c r="BI50" s="137">
        <f>VLOOKUP($A50,'FuturesInfo (3)'!$A$2:$O$80,15)*BF50</f>
        <v>137730</v>
      </c>
      <c r="BJ50" s="137">
        <f>VLOOKUP($A50,'FuturesInfo (3)'!$A$2:$O$80,15)*BH50</f>
        <v>91820</v>
      </c>
      <c r="BK50" s="188">
        <f t="shared" si="134"/>
        <v>603.6817882974168</v>
      </c>
      <c r="BL50" s="188">
        <f t="shared" si="69"/>
        <v>-603.6817882974168</v>
      </c>
      <c r="BM50" s="188">
        <f t="shared" si="99"/>
        <v>603.6817882974168</v>
      </c>
      <c r="BN50" s="188">
        <f t="shared" si="100"/>
        <v>-603.6817882974168</v>
      </c>
      <c r="BO50" s="188">
        <f t="shared" si="101"/>
        <v>-603.6817882974168</v>
      </c>
      <c r="BP50" s="188">
        <f t="shared" si="131"/>
        <v>-603.6817882974168</v>
      </c>
      <c r="BQ50" s="188">
        <f t="shared" si="103"/>
        <v>-603.6817882974168</v>
      </c>
      <c r="BR50" s="188">
        <f t="shared" si="127"/>
        <v>603.6817882974168</v>
      </c>
      <c r="BS50" s="188">
        <f t="shared" si="104"/>
        <v>-603.6817882974168</v>
      </c>
      <c r="BT50" s="188">
        <f>IF(IF(sym!$Q39=AW50,1,0)=1,ABS(BI50*BB50),-ABS(BI50*BB50))</f>
        <v>603.6817882974168</v>
      </c>
      <c r="BU50" s="188">
        <f t="shared" si="105"/>
        <v>-603.6817882974168</v>
      </c>
      <c r="BV50" s="188">
        <f t="shared" si="106"/>
        <v>603.6817882974168</v>
      </c>
      <c r="BX50">
        <f t="shared" si="107"/>
        <v>1</v>
      </c>
      <c r="BY50" s="227">
        <v>1</v>
      </c>
      <c r="BZ50" s="227">
        <v>1</v>
      </c>
      <c r="CA50" s="227">
        <v>-1</v>
      </c>
      <c r="CB50" s="202">
        <v>1</v>
      </c>
      <c r="CC50" s="228">
        <v>-1</v>
      </c>
      <c r="CD50">
        <v>8</v>
      </c>
      <c r="CE50">
        <f t="shared" si="108"/>
        <v>-1</v>
      </c>
      <c r="CF50" s="202"/>
      <c r="CG50">
        <f t="shared" si="109"/>
        <v>0</v>
      </c>
      <c r="CH50">
        <f t="shared" si="70"/>
        <v>0</v>
      </c>
      <c r="CI50">
        <f t="shared" si="128"/>
        <v>0</v>
      </c>
      <c r="CJ50">
        <f t="shared" si="110"/>
        <v>0</v>
      </c>
      <c r="CK50" s="236"/>
      <c r="CL50" s="194">
        <v>42572</v>
      </c>
      <c r="CM50">
        <f t="shared" si="111"/>
        <v>-1</v>
      </c>
      <c r="CN50">
        <f t="shared" si="112"/>
        <v>1</v>
      </c>
      <c r="CO50">
        <f>VLOOKUP($A50,'FuturesInfo (3)'!$A$2:$V$80,22)</f>
        <v>3</v>
      </c>
      <c r="CP50">
        <f t="shared" si="113"/>
        <v>1</v>
      </c>
      <c r="CQ50">
        <f t="shared" si="114"/>
        <v>4</v>
      </c>
      <c r="CR50" s="137">
        <f>VLOOKUP($A50,'FuturesInfo (3)'!$A$2:$O$80,15)*CO50</f>
        <v>137730</v>
      </c>
      <c r="CS50" s="137">
        <f>VLOOKUP($A50,'FuturesInfo (3)'!$A$2:$O$80,15)*CQ50</f>
        <v>183640</v>
      </c>
      <c r="CT50" s="188">
        <f t="shared" si="135"/>
        <v>0</v>
      </c>
      <c r="CU50" s="188">
        <f t="shared" si="71"/>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2"/>
        <v>-1</v>
      </c>
      <c r="M51">
        <f t="shared" si="73"/>
        <v>-1</v>
      </c>
      <c r="N51">
        <v>-1</v>
      </c>
      <c r="O51">
        <f t="shared" si="74"/>
        <v>0</v>
      </c>
      <c r="P51">
        <f t="shared" si="66"/>
        <v>1</v>
      </c>
      <c r="Q51">
        <f t="shared" si="124"/>
        <v>1</v>
      </c>
      <c r="R51">
        <f t="shared" si="75"/>
        <v>1</v>
      </c>
      <c r="S51">
        <v>-3.0962530850299999E-2</v>
      </c>
      <c r="T51" s="194">
        <v>42564</v>
      </c>
      <c r="U51">
        <f t="shared" si="76"/>
        <v>-1</v>
      </c>
      <c r="V51">
        <f t="shared" si="77"/>
        <v>-1</v>
      </c>
      <c r="W51">
        <f>VLOOKUP($A51,'FuturesInfo (3)'!$A$2:$V$80,22)</f>
        <v>2</v>
      </c>
      <c r="X51">
        <f t="shared" si="78"/>
        <v>-1</v>
      </c>
      <c r="Y51">
        <f t="shared" si="79"/>
        <v>2</v>
      </c>
      <c r="Z51" s="137">
        <v>86380</v>
      </c>
      <c r="AA51" s="137">
        <v>86380</v>
      </c>
      <c r="AB51" s="188">
        <f t="shared" si="133"/>
        <v>2674.5434148489139</v>
      </c>
      <c r="AC51" s="188">
        <f t="shared" si="67"/>
        <v>2674.5434148489139</v>
      </c>
      <c r="AD51" s="188">
        <f t="shared" si="81"/>
        <v>-2674.5434148489139</v>
      </c>
      <c r="AE51" s="188">
        <f t="shared" si="82"/>
        <v>2674.5434148489139</v>
      </c>
      <c r="AF51" s="188">
        <f t="shared" si="83"/>
        <v>2674.5434148489139</v>
      </c>
      <c r="AG51" s="188">
        <f t="shared" si="130"/>
        <v>2674.5434148489139</v>
      </c>
      <c r="AH51" s="188">
        <f t="shared" si="85"/>
        <v>-2674.5434148489139</v>
      </c>
      <c r="AI51" s="188">
        <f t="shared" si="125"/>
        <v>2674.5434148489139</v>
      </c>
      <c r="AJ51" s="188">
        <f t="shared" si="86"/>
        <v>2674.5434148489139</v>
      </c>
      <c r="AK51" s="188">
        <f>IF(IF(sym!$Q40=N51,1,0)=1,ABS(Z51*S51),-ABS(Z51*S51))</f>
        <v>-2674.5434148489139</v>
      </c>
      <c r="AL51" s="188">
        <f t="shared" si="87"/>
        <v>2674.5434148489139</v>
      </c>
      <c r="AM51" s="188">
        <f t="shared" si="88"/>
        <v>2674.5434148489139</v>
      </c>
      <c r="AO51">
        <f t="shared" si="89"/>
        <v>-1</v>
      </c>
      <c r="AP51" s="227">
        <v>-1</v>
      </c>
      <c r="AQ51" s="227">
        <v>1</v>
      </c>
      <c r="AR51" s="227">
        <v>-1</v>
      </c>
      <c r="AS51" s="202">
        <v>-1</v>
      </c>
      <c r="AT51" s="228">
        <v>13</v>
      </c>
      <c r="AU51">
        <f t="shared" si="90"/>
        <v>1</v>
      </c>
      <c r="AV51">
        <f t="shared" si="91"/>
        <v>-1</v>
      </c>
      <c r="AW51" s="202">
        <v>-1</v>
      </c>
      <c r="AX51">
        <f t="shared" si="92"/>
        <v>0</v>
      </c>
      <c r="AY51">
        <f t="shared" si="68"/>
        <v>1</v>
      </c>
      <c r="AZ51">
        <f t="shared" si="126"/>
        <v>0</v>
      </c>
      <c r="BA51">
        <f t="shared" si="93"/>
        <v>1</v>
      </c>
      <c r="BB51" s="236">
        <v>-8.7983329474400004E-3</v>
      </c>
      <c r="BC51" s="194"/>
      <c r="BD51">
        <f t="shared" si="94"/>
        <v>1</v>
      </c>
      <c r="BE51">
        <f t="shared" si="95"/>
        <v>1</v>
      </c>
      <c r="BF51">
        <f>VLOOKUP($A51,'FuturesInfo (3)'!$A$2:$V$80,22)</f>
        <v>2</v>
      </c>
      <c r="BG51">
        <f t="shared" si="96"/>
        <v>-1</v>
      </c>
      <c r="BH51">
        <f t="shared" si="97"/>
        <v>2</v>
      </c>
      <c r="BI51" s="137">
        <f>VLOOKUP($A51,'FuturesInfo (3)'!$A$2:$O$80,15)*BF51</f>
        <v>90300</v>
      </c>
      <c r="BJ51" s="137">
        <f>VLOOKUP($A51,'FuturesInfo (3)'!$A$2:$O$80,15)*BH51</f>
        <v>90300</v>
      </c>
      <c r="BK51" s="188">
        <f t="shared" si="134"/>
        <v>794.48946515383204</v>
      </c>
      <c r="BL51" s="188">
        <f t="shared" si="69"/>
        <v>794.48946515383204</v>
      </c>
      <c r="BM51" s="188">
        <f t="shared" si="99"/>
        <v>794.48946515383204</v>
      </c>
      <c r="BN51" s="188">
        <f t="shared" si="100"/>
        <v>794.48946515383204</v>
      </c>
      <c r="BO51" s="188">
        <f t="shared" si="101"/>
        <v>-794.48946515383204</v>
      </c>
      <c r="BP51" s="188">
        <f t="shared" si="131"/>
        <v>794.48946515383204</v>
      </c>
      <c r="BQ51" s="188">
        <f t="shared" si="103"/>
        <v>-794.48946515383204</v>
      </c>
      <c r="BR51" s="188">
        <f t="shared" si="127"/>
        <v>794.48946515383204</v>
      </c>
      <c r="BS51" s="188">
        <f t="shared" si="104"/>
        <v>-794.48946515383204</v>
      </c>
      <c r="BT51" s="188">
        <f>IF(IF(sym!$Q40=AW51,1,0)=1,ABS(BI51*BB51),-ABS(BI51*BB51))</f>
        <v>-794.48946515383204</v>
      </c>
      <c r="BU51" s="188">
        <f t="shared" si="105"/>
        <v>-794.48946515383204</v>
      </c>
      <c r="BV51" s="188">
        <f t="shared" si="106"/>
        <v>794.48946515383204</v>
      </c>
      <c r="BX51">
        <f t="shared" si="107"/>
        <v>-1</v>
      </c>
      <c r="BY51" s="227">
        <v>-1</v>
      </c>
      <c r="BZ51" s="227">
        <v>1</v>
      </c>
      <c r="CA51" s="227">
        <v>-1</v>
      </c>
      <c r="CB51" s="202">
        <v>1</v>
      </c>
      <c r="CC51" s="228">
        <v>-1</v>
      </c>
      <c r="CD51">
        <v>14</v>
      </c>
      <c r="CE51">
        <f t="shared" si="108"/>
        <v>-1</v>
      </c>
      <c r="CF51" s="202"/>
      <c r="CG51">
        <f t="shared" si="109"/>
        <v>0</v>
      </c>
      <c r="CH51">
        <f t="shared" si="70"/>
        <v>0</v>
      </c>
      <c r="CI51">
        <f t="shared" si="128"/>
        <v>0</v>
      </c>
      <c r="CJ51">
        <f t="shared" si="110"/>
        <v>0</v>
      </c>
      <c r="CK51" s="236"/>
      <c r="CL51" s="194">
        <v>42564</v>
      </c>
      <c r="CM51">
        <f t="shared" si="111"/>
        <v>1</v>
      </c>
      <c r="CN51">
        <f t="shared" si="112"/>
        <v>1</v>
      </c>
      <c r="CO51">
        <f>VLOOKUP($A51,'FuturesInfo (3)'!$A$2:$V$80,22)</f>
        <v>2</v>
      </c>
      <c r="CP51">
        <f t="shared" si="113"/>
        <v>1</v>
      </c>
      <c r="CQ51">
        <f t="shared" si="114"/>
        <v>3</v>
      </c>
      <c r="CR51" s="137">
        <f>VLOOKUP($A51,'FuturesInfo (3)'!$A$2:$O$80,15)*CO51</f>
        <v>90300</v>
      </c>
      <c r="CS51" s="137">
        <f>VLOOKUP($A51,'FuturesInfo (3)'!$A$2:$O$80,15)*CQ51</f>
        <v>135450</v>
      </c>
      <c r="CT51" s="188">
        <f t="shared" si="135"/>
        <v>0</v>
      </c>
      <c r="CU51" s="188">
        <f t="shared" si="71"/>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2"/>
        <v>1</v>
      </c>
      <c r="M52">
        <f t="shared" si="73"/>
        <v>-1</v>
      </c>
      <c r="N52">
        <v>-1</v>
      </c>
      <c r="O52">
        <f t="shared" si="74"/>
        <v>0</v>
      </c>
      <c r="P52">
        <f t="shared" si="66"/>
        <v>0</v>
      </c>
      <c r="Q52">
        <f t="shared" si="124"/>
        <v>0</v>
      </c>
      <c r="R52">
        <f t="shared" si="75"/>
        <v>1</v>
      </c>
      <c r="S52">
        <v>-3.5122597746899999E-2</v>
      </c>
      <c r="T52" s="194">
        <v>42550</v>
      </c>
      <c r="U52">
        <f t="shared" si="76"/>
        <v>1</v>
      </c>
      <c r="V52">
        <f t="shared" si="77"/>
        <v>1</v>
      </c>
      <c r="W52">
        <f>VLOOKUP($A52,'FuturesInfo (3)'!$A$2:$V$80,22)</f>
        <v>2</v>
      </c>
      <c r="X52">
        <f t="shared" si="78"/>
        <v>1</v>
      </c>
      <c r="Y52">
        <f t="shared" si="79"/>
        <v>2</v>
      </c>
      <c r="Z52" s="137">
        <v>72800</v>
      </c>
      <c r="AA52" s="137">
        <v>109200</v>
      </c>
      <c r="AB52" s="188">
        <f t="shared" si="133"/>
        <v>2556.9251159743199</v>
      </c>
      <c r="AC52" s="188">
        <f t="shared" si="67"/>
        <v>-2556.9251159743199</v>
      </c>
      <c r="AD52" s="188">
        <f t="shared" si="81"/>
        <v>2556.9251159743199</v>
      </c>
      <c r="AE52" s="188">
        <f t="shared" si="82"/>
        <v>-2556.9251159743199</v>
      </c>
      <c r="AF52" s="188">
        <f t="shared" si="83"/>
        <v>-2556.9251159743199</v>
      </c>
      <c r="AG52" s="188">
        <f t="shared" si="130"/>
        <v>2556.9251159743199</v>
      </c>
      <c r="AH52" s="188">
        <f t="shared" si="85"/>
        <v>-2556.9251159743199</v>
      </c>
      <c r="AI52" s="188">
        <f t="shared" si="125"/>
        <v>2556.9251159743199</v>
      </c>
      <c r="AJ52" s="188">
        <f t="shared" si="86"/>
        <v>-2556.9251159743199</v>
      </c>
      <c r="AK52" s="188">
        <f>IF(IF(sym!$Q41=N52,1,0)=1,ABS(Z52*S52),-ABS(Z52*S52))</f>
        <v>-2556.9251159743199</v>
      </c>
      <c r="AL52" s="188">
        <f t="shared" si="87"/>
        <v>-2556.9251159743199</v>
      </c>
      <c r="AM52" s="188">
        <f t="shared" si="88"/>
        <v>2556.9251159743199</v>
      </c>
      <c r="AO52">
        <f t="shared" si="89"/>
        <v>-1</v>
      </c>
      <c r="AP52" s="227">
        <v>-1</v>
      </c>
      <c r="AQ52" s="227">
        <v>1</v>
      </c>
      <c r="AR52" s="227">
        <v>-1</v>
      </c>
      <c r="AS52" s="202">
        <v>1</v>
      </c>
      <c r="AT52" s="228">
        <v>-23</v>
      </c>
      <c r="AU52">
        <f t="shared" si="90"/>
        <v>1</v>
      </c>
      <c r="AV52">
        <f t="shared" si="91"/>
        <v>-1</v>
      </c>
      <c r="AW52" s="202">
        <v>1</v>
      </c>
      <c r="AX52">
        <f t="shared" si="92"/>
        <v>1</v>
      </c>
      <c r="AY52">
        <f t="shared" si="68"/>
        <v>1</v>
      </c>
      <c r="AZ52">
        <f t="shared" si="126"/>
        <v>1</v>
      </c>
      <c r="BA52">
        <f t="shared" si="93"/>
        <v>0</v>
      </c>
      <c r="BB52" s="236">
        <v>0</v>
      </c>
      <c r="BC52" s="194"/>
      <c r="BD52">
        <f t="shared" si="94"/>
        <v>1</v>
      </c>
      <c r="BE52">
        <f t="shared" si="95"/>
        <v>1</v>
      </c>
      <c r="BF52">
        <f>VLOOKUP($A52,'FuturesInfo (3)'!$A$2:$V$80,22)</f>
        <v>2</v>
      </c>
      <c r="BG52">
        <f t="shared" si="96"/>
        <v>1</v>
      </c>
      <c r="BH52">
        <f t="shared" si="97"/>
        <v>3</v>
      </c>
      <c r="BI52" s="137">
        <f>VLOOKUP($A52,'FuturesInfo (3)'!$A$2:$O$80,15)*BF52</f>
        <v>74650</v>
      </c>
      <c r="BJ52" s="137">
        <f>VLOOKUP($A52,'FuturesInfo (3)'!$A$2:$O$80,15)*BH52</f>
        <v>111975</v>
      </c>
      <c r="BK52" s="188">
        <f t="shared" si="134"/>
        <v>0</v>
      </c>
      <c r="BL52" s="188">
        <f t="shared" si="69"/>
        <v>0</v>
      </c>
      <c r="BM52" s="188">
        <f t="shared" si="99"/>
        <v>0</v>
      </c>
      <c r="BN52" s="188">
        <f t="shared" si="100"/>
        <v>0</v>
      </c>
      <c r="BO52" s="188">
        <f t="shared" si="101"/>
        <v>0</v>
      </c>
      <c r="BP52" s="188">
        <f t="shared" si="131"/>
        <v>0</v>
      </c>
      <c r="BQ52" s="188">
        <f t="shared" si="103"/>
        <v>0</v>
      </c>
      <c r="BR52" s="188">
        <f t="shared" si="127"/>
        <v>0</v>
      </c>
      <c r="BS52" s="188">
        <f t="shared" si="104"/>
        <v>0</v>
      </c>
      <c r="BT52" s="188">
        <f>IF(IF(sym!$Q41=AW52,1,0)=1,ABS(BI52*BB52),-ABS(BI52*BB52))</f>
        <v>0</v>
      </c>
      <c r="BU52" s="188">
        <f t="shared" si="105"/>
        <v>0</v>
      </c>
      <c r="BV52" s="188">
        <f t="shared" si="106"/>
        <v>0</v>
      </c>
      <c r="BX52">
        <f t="shared" si="107"/>
        <v>1</v>
      </c>
      <c r="BY52" s="227">
        <v>1</v>
      </c>
      <c r="BZ52" s="227">
        <v>-1</v>
      </c>
      <c r="CA52" s="227">
        <v>-1</v>
      </c>
      <c r="CB52" s="202">
        <v>-1</v>
      </c>
      <c r="CC52" s="228">
        <v>1</v>
      </c>
      <c r="CD52">
        <v>-24</v>
      </c>
      <c r="CE52">
        <f t="shared" si="108"/>
        <v>-1</v>
      </c>
      <c r="CF52" s="202"/>
      <c r="CG52">
        <f t="shared" si="109"/>
        <v>0</v>
      </c>
      <c r="CH52">
        <f t="shared" si="70"/>
        <v>0</v>
      </c>
      <c r="CI52">
        <f t="shared" si="128"/>
        <v>0</v>
      </c>
      <c r="CJ52">
        <f t="shared" si="110"/>
        <v>0</v>
      </c>
      <c r="CK52" s="236"/>
      <c r="CL52" s="194">
        <v>42550</v>
      </c>
      <c r="CM52">
        <f t="shared" si="111"/>
        <v>-1</v>
      </c>
      <c r="CN52">
        <f t="shared" si="112"/>
        <v>-1</v>
      </c>
      <c r="CO52">
        <f>VLOOKUP($A52,'FuturesInfo (3)'!$A$2:$V$80,22)</f>
        <v>2</v>
      </c>
      <c r="CP52">
        <f t="shared" si="113"/>
        <v>-1</v>
      </c>
      <c r="CQ52">
        <f t="shared" si="114"/>
        <v>2</v>
      </c>
      <c r="CR52" s="137">
        <f>VLOOKUP($A52,'FuturesInfo (3)'!$A$2:$O$80,15)*CO52</f>
        <v>74650</v>
      </c>
      <c r="CS52" s="137">
        <f>VLOOKUP($A52,'FuturesInfo (3)'!$A$2:$O$80,15)*CQ52</f>
        <v>74650</v>
      </c>
      <c r="CT52" s="188">
        <f t="shared" si="135"/>
        <v>0</v>
      </c>
      <c r="CU52" s="188">
        <f t="shared" si="71"/>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2"/>
        <v>1</v>
      </c>
      <c r="M53">
        <f t="shared" si="73"/>
        <v>1</v>
      </c>
      <c r="N53">
        <v>1</v>
      </c>
      <c r="O53">
        <f t="shared" si="74"/>
        <v>1</v>
      </c>
      <c r="P53">
        <f t="shared" si="66"/>
        <v>0</v>
      </c>
      <c r="Q53">
        <f t="shared" si="124"/>
        <v>1</v>
      </c>
      <c r="R53">
        <f t="shared" si="75"/>
        <v>1</v>
      </c>
      <c r="S53">
        <v>2.62489415749E-2</v>
      </c>
      <c r="T53" s="194">
        <v>42565</v>
      </c>
      <c r="U53">
        <f t="shared" si="76"/>
        <v>1</v>
      </c>
      <c r="V53">
        <f t="shared" si="77"/>
        <v>1</v>
      </c>
      <c r="W53">
        <f>VLOOKUP($A53,'FuturesInfo (3)'!$A$2:$V$80,22)</f>
        <v>4</v>
      </c>
      <c r="X53">
        <f t="shared" si="78"/>
        <v>1</v>
      </c>
      <c r="Y53">
        <f t="shared" si="79"/>
        <v>4</v>
      </c>
      <c r="Z53" s="137">
        <v>96960</v>
      </c>
      <c r="AA53" s="137">
        <v>121200</v>
      </c>
      <c r="AB53" s="188">
        <f t="shared" si="133"/>
        <v>2545.0973751023039</v>
      </c>
      <c r="AC53" s="188">
        <f t="shared" si="67"/>
        <v>2545.0973751023039</v>
      </c>
      <c r="AD53" s="188">
        <f t="shared" si="81"/>
        <v>-2545.0973751023039</v>
      </c>
      <c r="AE53" s="188">
        <f t="shared" si="82"/>
        <v>-2545.0973751023039</v>
      </c>
      <c r="AF53" s="188">
        <f t="shared" si="83"/>
        <v>2545.0973751023039</v>
      </c>
      <c r="AG53" s="188">
        <f t="shared" si="130"/>
        <v>2545.0973751023039</v>
      </c>
      <c r="AH53" s="188">
        <f t="shared" si="85"/>
        <v>2545.0973751023039</v>
      </c>
      <c r="AI53" s="188">
        <f t="shared" si="125"/>
        <v>2545.0973751023039</v>
      </c>
      <c r="AJ53" s="188">
        <f t="shared" si="86"/>
        <v>2545.0973751023039</v>
      </c>
      <c r="AK53" s="188">
        <f>IF(IF(sym!$Q42=N53,1,0)=1,ABS(Z53*S53),-ABS(Z53*S53))</f>
        <v>2545.0973751023039</v>
      </c>
      <c r="AL53" s="188">
        <f t="shared" si="87"/>
        <v>2545.0973751023039</v>
      </c>
      <c r="AM53" s="188">
        <f t="shared" si="88"/>
        <v>2545.0973751023039</v>
      </c>
      <c r="AO53">
        <f t="shared" si="89"/>
        <v>1</v>
      </c>
      <c r="AP53" s="227">
        <v>1</v>
      </c>
      <c r="AQ53" s="227">
        <v>1</v>
      </c>
      <c r="AR53" s="227">
        <v>1</v>
      </c>
      <c r="AS53" s="202">
        <v>-1</v>
      </c>
      <c r="AT53" s="228">
        <v>-12</v>
      </c>
      <c r="AU53">
        <f t="shared" si="90"/>
        <v>1</v>
      </c>
      <c r="AV53">
        <f t="shared" si="91"/>
        <v>1</v>
      </c>
      <c r="AW53" s="202">
        <v>-1</v>
      </c>
      <c r="AX53">
        <f t="shared" si="92"/>
        <v>0</v>
      </c>
      <c r="AY53">
        <f t="shared" si="68"/>
        <v>1</v>
      </c>
      <c r="AZ53">
        <f t="shared" si="126"/>
        <v>0</v>
      </c>
      <c r="BA53">
        <f t="shared" si="93"/>
        <v>0</v>
      </c>
      <c r="BB53" s="236">
        <v>-1.23762376238E-3</v>
      </c>
      <c r="BC53" s="194"/>
      <c r="BD53">
        <f t="shared" si="94"/>
        <v>-1</v>
      </c>
      <c r="BE53">
        <f t="shared" si="95"/>
        <v>-1</v>
      </c>
      <c r="BF53">
        <f>VLOOKUP($A53,'FuturesInfo (3)'!$A$2:$V$80,22)</f>
        <v>4</v>
      </c>
      <c r="BG53">
        <f t="shared" si="96"/>
        <v>-1</v>
      </c>
      <c r="BH53">
        <f t="shared" si="97"/>
        <v>3</v>
      </c>
      <c r="BI53" s="137">
        <f>VLOOKUP($A53,'FuturesInfo (3)'!$A$2:$O$80,15)*BF53</f>
        <v>93600</v>
      </c>
      <c r="BJ53" s="137">
        <f>VLOOKUP($A53,'FuturesInfo (3)'!$A$2:$O$80,15)*BH53</f>
        <v>70200</v>
      </c>
      <c r="BK53" s="188">
        <f t="shared" si="134"/>
        <v>-115.841584158768</v>
      </c>
      <c r="BL53" s="188">
        <f t="shared" si="69"/>
        <v>115.841584158768</v>
      </c>
      <c r="BM53" s="188">
        <f t="shared" si="99"/>
        <v>-115.841584158768</v>
      </c>
      <c r="BN53" s="188">
        <f t="shared" si="100"/>
        <v>115.841584158768</v>
      </c>
      <c r="BO53" s="188">
        <f t="shared" si="101"/>
        <v>-115.841584158768</v>
      </c>
      <c r="BP53" s="188">
        <f t="shared" si="131"/>
        <v>-115.841584158768</v>
      </c>
      <c r="BQ53" s="188">
        <f t="shared" si="103"/>
        <v>-115.841584158768</v>
      </c>
      <c r="BR53" s="188">
        <f t="shared" si="127"/>
        <v>-115.841584158768</v>
      </c>
      <c r="BS53" s="188">
        <f t="shared" si="104"/>
        <v>115.841584158768</v>
      </c>
      <c r="BT53" s="188">
        <f>IF(IF(sym!$Q42=AW53,1,0)=1,ABS(BI53*BB53),-ABS(BI53*BB53))</f>
        <v>-115.841584158768</v>
      </c>
      <c r="BU53" s="188">
        <f t="shared" si="105"/>
        <v>115.841584158768</v>
      </c>
      <c r="BV53" s="188">
        <f t="shared" si="106"/>
        <v>115.841584158768</v>
      </c>
      <c r="BX53">
        <f t="shared" si="107"/>
        <v>-1</v>
      </c>
      <c r="BY53" s="227">
        <v>-1</v>
      </c>
      <c r="BZ53" s="227">
        <v>1</v>
      </c>
      <c r="CA53" s="227">
        <v>1</v>
      </c>
      <c r="CB53" s="202">
        <v>1</v>
      </c>
      <c r="CC53" s="228">
        <v>-1</v>
      </c>
      <c r="CD53">
        <v>-6</v>
      </c>
      <c r="CE53">
        <f t="shared" si="108"/>
        <v>-1</v>
      </c>
      <c r="CF53" s="202"/>
      <c r="CG53">
        <f t="shared" si="109"/>
        <v>0</v>
      </c>
      <c r="CH53">
        <f t="shared" si="70"/>
        <v>0</v>
      </c>
      <c r="CI53">
        <f t="shared" si="128"/>
        <v>0</v>
      </c>
      <c r="CJ53">
        <f t="shared" si="110"/>
        <v>0</v>
      </c>
      <c r="CK53" s="236"/>
      <c r="CL53" s="194">
        <v>42576</v>
      </c>
      <c r="CM53">
        <f t="shared" si="111"/>
        <v>-1</v>
      </c>
      <c r="CN53">
        <f t="shared" si="112"/>
        <v>-1</v>
      </c>
      <c r="CO53">
        <f>VLOOKUP($A53,'FuturesInfo (3)'!$A$2:$V$80,22)</f>
        <v>4</v>
      </c>
      <c r="CP53">
        <f t="shared" si="113"/>
        <v>1</v>
      </c>
      <c r="CQ53">
        <f t="shared" si="114"/>
        <v>5</v>
      </c>
      <c r="CR53" s="137">
        <f>VLOOKUP($A53,'FuturesInfo (3)'!$A$2:$O$80,15)*CO53</f>
        <v>93600</v>
      </c>
      <c r="CS53" s="137">
        <f>VLOOKUP($A53,'FuturesInfo (3)'!$A$2:$O$80,15)*CQ53</f>
        <v>117000</v>
      </c>
      <c r="CT53" s="188">
        <f t="shared" si="135"/>
        <v>0</v>
      </c>
      <c r="CU53" s="188">
        <f t="shared" si="71"/>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2"/>
        <v>-1</v>
      </c>
      <c r="M54">
        <f t="shared" si="73"/>
        <v>-1</v>
      </c>
      <c r="N54">
        <v>-1</v>
      </c>
      <c r="O54">
        <f t="shared" si="74"/>
        <v>0</v>
      </c>
      <c r="P54">
        <f t="shared" si="66"/>
        <v>0</v>
      </c>
      <c r="Q54">
        <f t="shared" si="124"/>
        <v>1</v>
      </c>
      <c r="R54">
        <f t="shared" si="75"/>
        <v>1</v>
      </c>
      <c r="S54">
        <v>-1.62337662338E-2</v>
      </c>
      <c r="T54" s="194">
        <v>42576</v>
      </c>
      <c r="U54">
        <f t="shared" si="76"/>
        <v>-1</v>
      </c>
      <c r="V54">
        <f t="shared" si="77"/>
        <v>-1</v>
      </c>
      <c r="W54">
        <f>VLOOKUP($A54,'FuturesInfo (3)'!$A$2:$V$80,22)</f>
        <v>7</v>
      </c>
      <c r="X54">
        <f t="shared" si="78"/>
        <v>1</v>
      </c>
      <c r="Y54">
        <f t="shared" si="79"/>
        <v>7</v>
      </c>
      <c r="Z54" s="137">
        <v>145440</v>
      </c>
      <c r="AA54" s="137">
        <v>181800</v>
      </c>
      <c r="AB54" s="188">
        <f t="shared" si="133"/>
        <v>-2361.038961043872</v>
      </c>
      <c r="AC54" s="188">
        <f t="shared" si="67"/>
        <v>-2361.038961043872</v>
      </c>
      <c r="AD54" s="188">
        <f t="shared" si="81"/>
        <v>-2361.038961043872</v>
      </c>
      <c r="AE54" s="188">
        <f t="shared" si="82"/>
        <v>-2361.038961043872</v>
      </c>
      <c r="AF54" s="188">
        <f t="shared" si="83"/>
        <v>2361.038961043872</v>
      </c>
      <c r="AG54" s="188">
        <f t="shared" si="130"/>
        <v>2361.038961043872</v>
      </c>
      <c r="AH54" s="188">
        <f t="shared" si="85"/>
        <v>-2361.038961043872</v>
      </c>
      <c r="AI54" s="188">
        <f t="shared" si="125"/>
        <v>-2361.038961043872</v>
      </c>
      <c r="AJ54" s="188">
        <f t="shared" si="86"/>
        <v>2361.038961043872</v>
      </c>
      <c r="AK54" s="188">
        <f>IF(IF(sym!$Q43=N54,1,0)=1,ABS(Z54*S54),-ABS(Z54*S54))</f>
        <v>-2361.038961043872</v>
      </c>
      <c r="AL54" s="188">
        <f t="shared" si="87"/>
        <v>2361.038961043872</v>
      </c>
      <c r="AM54" s="188">
        <f t="shared" si="88"/>
        <v>2361.038961043872</v>
      </c>
      <c r="AO54">
        <f t="shared" si="89"/>
        <v>-1</v>
      </c>
      <c r="AP54" s="227">
        <v>1</v>
      </c>
      <c r="AQ54" s="227">
        <v>-1</v>
      </c>
      <c r="AR54" s="227">
        <v>1</v>
      </c>
      <c r="AS54" s="202">
        <v>1</v>
      </c>
      <c r="AT54" s="228">
        <v>-5</v>
      </c>
      <c r="AU54">
        <f t="shared" si="90"/>
        <v>-1</v>
      </c>
      <c r="AV54">
        <f t="shared" si="91"/>
        <v>-1</v>
      </c>
      <c r="AW54" s="202">
        <v>1</v>
      </c>
      <c r="AX54">
        <f t="shared" si="92"/>
        <v>0</v>
      </c>
      <c r="AY54">
        <f t="shared" si="68"/>
        <v>1</v>
      </c>
      <c r="AZ54">
        <f t="shared" si="126"/>
        <v>0</v>
      </c>
      <c r="BA54">
        <f t="shared" si="93"/>
        <v>0</v>
      </c>
      <c r="BB54" s="236">
        <v>4.4004400440000001E-3</v>
      </c>
      <c r="BC54" s="194"/>
      <c r="BD54">
        <f t="shared" si="94"/>
        <v>-1</v>
      </c>
      <c r="BE54">
        <f t="shared" si="95"/>
        <v>-1</v>
      </c>
      <c r="BF54">
        <f>VLOOKUP($A54,'FuturesInfo (3)'!$A$2:$V$80,22)</f>
        <v>7</v>
      </c>
      <c r="BG54">
        <f t="shared" si="96"/>
        <v>1</v>
      </c>
      <c r="BH54">
        <f t="shared" si="97"/>
        <v>9</v>
      </c>
      <c r="BI54" s="137">
        <f>VLOOKUP($A54,'FuturesInfo (3)'!$A$2:$O$80,15)*BF54</f>
        <v>127190</v>
      </c>
      <c r="BJ54" s="137">
        <f>VLOOKUP($A54,'FuturesInfo (3)'!$A$2:$O$80,15)*BH54</f>
        <v>163530</v>
      </c>
      <c r="BK54" s="188">
        <f t="shared" si="134"/>
        <v>559.69196919635999</v>
      </c>
      <c r="BL54" s="188">
        <f t="shared" si="69"/>
        <v>559.69196919635999</v>
      </c>
      <c r="BM54" s="188">
        <f t="shared" si="99"/>
        <v>-559.69196919635999</v>
      </c>
      <c r="BN54" s="188">
        <f t="shared" si="100"/>
        <v>559.69196919635999</v>
      </c>
      <c r="BO54" s="188">
        <f t="shared" si="101"/>
        <v>-559.69196919635999</v>
      </c>
      <c r="BP54" s="188">
        <f t="shared" si="131"/>
        <v>-559.69196919635999</v>
      </c>
      <c r="BQ54" s="188">
        <f t="shared" si="103"/>
        <v>-559.69196919635999</v>
      </c>
      <c r="BR54" s="188">
        <f t="shared" si="127"/>
        <v>559.69196919635999</v>
      </c>
      <c r="BS54" s="188">
        <f t="shared" si="104"/>
        <v>-559.69196919635999</v>
      </c>
      <c r="BT54" s="188">
        <f>IF(IF(sym!$Q43=AW54,1,0)=1,ABS(BI54*BB54),-ABS(BI54*BB54))</f>
        <v>559.69196919635999</v>
      </c>
      <c r="BU54" s="188">
        <f t="shared" si="105"/>
        <v>-559.69196919635999</v>
      </c>
      <c r="BV54" s="188">
        <f t="shared" si="106"/>
        <v>559.69196919635999</v>
      </c>
      <c r="BX54">
        <f t="shared" si="107"/>
        <v>1</v>
      </c>
      <c r="BY54" s="227">
        <v>1</v>
      </c>
      <c r="BZ54" s="227">
        <v>1</v>
      </c>
      <c r="CA54" s="227">
        <v>-1</v>
      </c>
      <c r="CB54" s="202">
        <v>1</v>
      </c>
      <c r="CC54" s="228">
        <v>1</v>
      </c>
      <c r="CD54">
        <v>13</v>
      </c>
      <c r="CE54">
        <f t="shared" si="108"/>
        <v>1</v>
      </c>
      <c r="CF54" s="202"/>
      <c r="CG54">
        <f t="shared" si="109"/>
        <v>0</v>
      </c>
      <c r="CH54">
        <f t="shared" si="70"/>
        <v>0</v>
      </c>
      <c r="CI54">
        <f t="shared" si="128"/>
        <v>0</v>
      </c>
      <c r="CJ54">
        <f t="shared" si="110"/>
        <v>0</v>
      </c>
      <c r="CK54" s="236"/>
      <c r="CL54" s="194">
        <v>42576</v>
      </c>
      <c r="CM54">
        <f t="shared" si="111"/>
        <v>1</v>
      </c>
      <c r="CN54">
        <f t="shared" si="112"/>
        <v>1</v>
      </c>
      <c r="CO54">
        <f>VLOOKUP($A54,'FuturesInfo (3)'!$A$2:$V$80,22)</f>
        <v>7</v>
      </c>
      <c r="CP54">
        <f t="shared" si="113"/>
        <v>1</v>
      </c>
      <c r="CQ54">
        <f t="shared" si="114"/>
        <v>9</v>
      </c>
      <c r="CR54" s="137">
        <f>VLOOKUP($A54,'FuturesInfo (3)'!$A$2:$O$80,15)*CO54</f>
        <v>127190</v>
      </c>
      <c r="CS54" s="137">
        <f>VLOOKUP($A54,'FuturesInfo (3)'!$A$2:$O$80,15)*CQ54</f>
        <v>163530</v>
      </c>
      <c r="CT54" s="188">
        <f t="shared" si="135"/>
        <v>0</v>
      </c>
      <c r="CU54" s="188">
        <f t="shared" si="71"/>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2"/>
        <v>-1</v>
      </c>
      <c r="M55">
        <f t="shared" si="73"/>
        <v>-1</v>
      </c>
      <c r="N55">
        <v>-1</v>
      </c>
      <c r="O55">
        <f t="shared" si="74"/>
        <v>1</v>
      </c>
      <c r="P55">
        <f t="shared" si="66"/>
        <v>1</v>
      </c>
      <c r="Q55">
        <f t="shared" si="124"/>
        <v>1</v>
      </c>
      <c r="R55">
        <f t="shared" si="75"/>
        <v>1</v>
      </c>
      <c r="S55">
        <v>-1.4572293716899999E-2</v>
      </c>
      <c r="T55" s="194">
        <v>42550</v>
      </c>
      <c r="U55">
        <f t="shared" si="76"/>
        <v>-1</v>
      </c>
      <c r="V55">
        <f t="shared" si="77"/>
        <v>-1</v>
      </c>
      <c r="W55">
        <f>VLOOKUP($A55,'FuturesInfo (3)'!$A$2:$V$80,22)</f>
        <v>4</v>
      </c>
      <c r="X55">
        <f t="shared" si="78"/>
        <v>-1</v>
      </c>
      <c r="Y55">
        <f t="shared" si="79"/>
        <v>4</v>
      </c>
      <c r="Z55" s="137">
        <v>104140.00000000001</v>
      </c>
      <c r="AA55" s="137">
        <v>78105.000000000015</v>
      </c>
      <c r="AB55" s="188">
        <f t="shared" si="133"/>
        <v>1517.5586676779662</v>
      </c>
      <c r="AC55" s="188">
        <f t="shared" si="67"/>
        <v>1517.5586676779662</v>
      </c>
      <c r="AD55" s="188">
        <f t="shared" si="81"/>
        <v>-1517.5586676779662</v>
      </c>
      <c r="AE55" s="188">
        <f t="shared" si="82"/>
        <v>1517.5586676779662</v>
      </c>
      <c r="AF55" s="188">
        <f t="shared" si="83"/>
        <v>1517.5586676779662</v>
      </c>
      <c r="AG55" s="188">
        <f t="shared" si="130"/>
        <v>1517.5586676779662</v>
      </c>
      <c r="AH55" s="188">
        <f t="shared" si="85"/>
        <v>1517.5586676779662</v>
      </c>
      <c r="AI55" s="188">
        <f t="shared" si="125"/>
        <v>1517.5586676779662</v>
      </c>
      <c r="AJ55" s="188">
        <f t="shared" si="86"/>
        <v>1517.5586676779662</v>
      </c>
      <c r="AK55" s="188">
        <f>IF(IF(sym!$Q44=N55,1,0)=1,ABS(Z55*S55),-ABS(Z55*S55))</f>
        <v>-1517.5586676779662</v>
      </c>
      <c r="AL55" s="188">
        <f t="shared" si="87"/>
        <v>1517.5586676779662</v>
      </c>
      <c r="AM55" s="188">
        <f t="shared" si="88"/>
        <v>1517.5586676779662</v>
      </c>
      <c r="AO55">
        <f t="shared" si="89"/>
        <v>-1</v>
      </c>
      <c r="AP55" s="227">
        <v>-1</v>
      </c>
      <c r="AQ55" s="227">
        <v>1</v>
      </c>
      <c r="AR55" s="227">
        <v>-1</v>
      </c>
      <c r="AS55" s="202">
        <v>-1</v>
      </c>
      <c r="AT55" s="228">
        <v>23</v>
      </c>
      <c r="AU55">
        <f t="shared" si="90"/>
        <v>1</v>
      </c>
      <c r="AV55">
        <f t="shared" si="91"/>
        <v>-1</v>
      </c>
      <c r="AW55" s="202">
        <v>1</v>
      </c>
      <c r="AX55">
        <f t="shared" si="92"/>
        <v>1</v>
      </c>
      <c r="AY55">
        <f t="shared" si="68"/>
        <v>0</v>
      </c>
      <c r="AZ55">
        <f t="shared" si="126"/>
        <v>1</v>
      </c>
      <c r="BA55">
        <f t="shared" si="93"/>
        <v>0</v>
      </c>
      <c r="BB55" s="236">
        <v>1.4787785673100001E-2</v>
      </c>
      <c r="BC55" s="194"/>
      <c r="BD55">
        <f t="shared" si="94"/>
        <v>1</v>
      </c>
      <c r="BE55">
        <f t="shared" si="95"/>
        <v>1</v>
      </c>
      <c r="BF55">
        <f>VLOOKUP($A55,'FuturesInfo (3)'!$A$2:$V$80,22)</f>
        <v>4</v>
      </c>
      <c r="BG55">
        <f t="shared" si="96"/>
        <v>-1</v>
      </c>
      <c r="BH55">
        <f t="shared" si="97"/>
        <v>3</v>
      </c>
      <c r="BI55" s="137">
        <f>VLOOKUP($A55,'FuturesInfo (3)'!$A$2:$O$80,15)*BF55</f>
        <v>108540.00000000001</v>
      </c>
      <c r="BJ55" s="137">
        <f>VLOOKUP($A55,'FuturesInfo (3)'!$A$2:$O$80,15)*BH55</f>
        <v>81405.000000000015</v>
      </c>
      <c r="BK55" s="188">
        <f t="shared" si="134"/>
        <v>-1605.0662569582744</v>
      </c>
      <c r="BL55" s="188">
        <f t="shared" si="69"/>
        <v>-1605.0662569582744</v>
      </c>
      <c r="BM55" s="188">
        <f t="shared" si="99"/>
        <v>-1605.0662569582744</v>
      </c>
      <c r="BN55" s="188">
        <f t="shared" si="100"/>
        <v>-1605.0662569582744</v>
      </c>
      <c r="BO55" s="188">
        <f t="shared" si="101"/>
        <v>1605.0662569582744</v>
      </c>
      <c r="BP55" s="188">
        <f t="shared" si="131"/>
        <v>-1605.0662569582744</v>
      </c>
      <c r="BQ55" s="188">
        <f t="shared" si="103"/>
        <v>1605.0662569582744</v>
      </c>
      <c r="BR55" s="188">
        <f t="shared" si="127"/>
        <v>-1605.0662569582744</v>
      </c>
      <c r="BS55" s="188">
        <f t="shared" si="104"/>
        <v>1605.0662569582744</v>
      </c>
      <c r="BT55" s="188">
        <f>IF(IF(sym!$Q44=AW55,1,0)=1,ABS(BI55*BB55),-ABS(BI55*BB55))</f>
        <v>1605.0662569582744</v>
      </c>
      <c r="BU55" s="188">
        <f t="shared" si="105"/>
        <v>1605.0662569582744</v>
      </c>
      <c r="BV55" s="188">
        <f t="shared" si="106"/>
        <v>1605.0662569582744</v>
      </c>
      <c r="BX55">
        <f t="shared" si="107"/>
        <v>1</v>
      </c>
      <c r="BY55" s="227">
        <v>1</v>
      </c>
      <c r="BZ55" s="227">
        <v>1</v>
      </c>
      <c r="CA55" s="227">
        <v>1</v>
      </c>
      <c r="CB55" s="202">
        <v>1</v>
      </c>
      <c r="CC55" s="228">
        <v>-1</v>
      </c>
      <c r="CD55">
        <v>24</v>
      </c>
      <c r="CE55">
        <f t="shared" si="108"/>
        <v>-1</v>
      </c>
      <c r="CF55" s="202"/>
      <c r="CG55">
        <f t="shared" si="109"/>
        <v>0</v>
      </c>
      <c r="CH55">
        <f t="shared" si="70"/>
        <v>0</v>
      </c>
      <c r="CI55">
        <f t="shared" si="128"/>
        <v>0</v>
      </c>
      <c r="CJ55">
        <f t="shared" si="110"/>
        <v>0</v>
      </c>
      <c r="CK55" s="236"/>
      <c r="CL55" s="194">
        <v>42550</v>
      </c>
      <c r="CM55">
        <f t="shared" si="111"/>
        <v>-1</v>
      </c>
      <c r="CN55">
        <f t="shared" si="112"/>
        <v>1</v>
      </c>
      <c r="CO55">
        <f>VLOOKUP($A55,'FuturesInfo (3)'!$A$2:$V$80,22)</f>
        <v>4</v>
      </c>
      <c r="CP55">
        <f t="shared" si="113"/>
        <v>1</v>
      </c>
      <c r="CQ55">
        <f t="shared" si="114"/>
        <v>5</v>
      </c>
      <c r="CR55" s="137">
        <f>VLOOKUP($A55,'FuturesInfo (3)'!$A$2:$O$80,15)*CO55</f>
        <v>108540.00000000001</v>
      </c>
      <c r="CS55" s="137">
        <f>VLOOKUP($A55,'FuturesInfo (3)'!$A$2:$O$80,15)*CQ55</f>
        <v>135675.00000000003</v>
      </c>
      <c r="CT55" s="188">
        <f t="shared" si="135"/>
        <v>0</v>
      </c>
      <c r="CU55" s="188">
        <f t="shared" si="71"/>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2"/>
        <v>-1</v>
      </c>
      <c r="M56">
        <f t="shared" si="73"/>
        <v>-1</v>
      </c>
      <c r="N56">
        <v>-1</v>
      </c>
      <c r="O56">
        <f t="shared" si="74"/>
        <v>1</v>
      </c>
      <c r="P56">
        <f t="shared" si="66"/>
        <v>0</v>
      </c>
      <c r="Q56">
        <f t="shared" si="124"/>
        <v>1</v>
      </c>
      <c r="R56">
        <f t="shared" si="75"/>
        <v>1</v>
      </c>
      <c r="S56">
        <v>-2.6091888825899999E-3</v>
      </c>
      <c r="T56" s="194">
        <v>42569</v>
      </c>
      <c r="U56">
        <f t="shared" si="76"/>
        <v>-1</v>
      </c>
      <c r="V56">
        <f t="shared" si="77"/>
        <v>-1</v>
      </c>
      <c r="W56">
        <f>VLOOKUP($A56,'FuturesInfo (3)'!$A$2:$V$80,22)</f>
        <v>4</v>
      </c>
      <c r="X56">
        <f t="shared" si="78"/>
        <v>-1</v>
      </c>
      <c r="Y56">
        <f t="shared" si="79"/>
        <v>4</v>
      </c>
      <c r="Z56" s="137">
        <v>175840</v>
      </c>
      <c r="AA56" s="137">
        <v>131880</v>
      </c>
      <c r="AB56" s="188">
        <f t="shared" si="133"/>
        <v>458.79977311462557</v>
      </c>
      <c r="AC56" s="188">
        <f t="shared" si="67"/>
        <v>458.79977311462557</v>
      </c>
      <c r="AD56" s="188">
        <f t="shared" si="81"/>
        <v>-458.79977311462557</v>
      </c>
      <c r="AE56" s="188">
        <f t="shared" si="82"/>
        <v>-458.79977311462557</v>
      </c>
      <c r="AF56" s="188">
        <f t="shared" si="83"/>
        <v>458.79977311462557</v>
      </c>
      <c r="AG56" s="188">
        <f t="shared" si="130"/>
        <v>458.79977311462557</v>
      </c>
      <c r="AH56" s="188">
        <f t="shared" si="85"/>
        <v>458.79977311462557</v>
      </c>
      <c r="AI56" s="188">
        <f t="shared" si="125"/>
        <v>458.79977311462557</v>
      </c>
      <c r="AJ56" s="188">
        <f t="shared" si="86"/>
        <v>458.79977311462557</v>
      </c>
      <c r="AK56" s="188">
        <f>IF(IF(sym!$Q45=N56,1,0)=1,ABS(Z56*S56),-ABS(Z56*S56))</f>
        <v>-458.79977311462557</v>
      </c>
      <c r="AL56" s="188">
        <f t="shared" si="87"/>
        <v>458.79977311462557</v>
      </c>
      <c r="AM56" s="188">
        <f t="shared" si="88"/>
        <v>458.79977311462557</v>
      </c>
      <c r="AO56">
        <f t="shared" si="89"/>
        <v>-1</v>
      </c>
      <c r="AP56" s="227">
        <v>-1</v>
      </c>
      <c r="AQ56" s="227">
        <v>-1</v>
      </c>
      <c r="AR56" s="227">
        <v>1</v>
      </c>
      <c r="AS56" s="202">
        <v>1</v>
      </c>
      <c r="AT56" s="228">
        <v>-10</v>
      </c>
      <c r="AU56">
        <f t="shared" si="90"/>
        <v>-1</v>
      </c>
      <c r="AV56">
        <f t="shared" si="91"/>
        <v>-1</v>
      </c>
      <c r="AW56" s="202">
        <v>-1</v>
      </c>
      <c r="AX56">
        <f t="shared" si="92"/>
        <v>1</v>
      </c>
      <c r="AY56">
        <f t="shared" si="68"/>
        <v>0</v>
      </c>
      <c r="AZ56">
        <f t="shared" si="126"/>
        <v>1</v>
      </c>
      <c r="BA56">
        <f t="shared" si="93"/>
        <v>1</v>
      </c>
      <c r="BB56" s="236">
        <v>-6.8243858052800003E-3</v>
      </c>
      <c r="BC56" s="194"/>
      <c r="BD56">
        <f t="shared" si="94"/>
        <v>-1</v>
      </c>
      <c r="BE56">
        <f t="shared" si="95"/>
        <v>-1</v>
      </c>
      <c r="BF56">
        <f>VLOOKUP($A56,'FuturesInfo (3)'!$A$2:$V$80,22)</f>
        <v>4</v>
      </c>
      <c r="BG56">
        <f t="shared" si="96"/>
        <v>1</v>
      </c>
      <c r="BH56">
        <f t="shared" si="97"/>
        <v>5</v>
      </c>
      <c r="BI56" s="137">
        <f>VLOOKUP($A56,'FuturesInfo (3)'!$A$2:$O$80,15)*BF56</f>
        <v>176200</v>
      </c>
      <c r="BJ56" s="137">
        <f>VLOOKUP($A56,'FuturesInfo (3)'!$A$2:$O$80,15)*BH56</f>
        <v>220250</v>
      </c>
      <c r="BK56" s="188">
        <f t="shared" si="134"/>
        <v>1202.456778890336</v>
      </c>
      <c r="BL56" s="188">
        <f t="shared" si="69"/>
        <v>-1202.456778890336</v>
      </c>
      <c r="BM56" s="188">
        <f t="shared" si="99"/>
        <v>1202.456778890336</v>
      </c>
      <c r="BN56" s="188">
        <f t="shared" si="100"/>
        <v>-1202.456778890336</v>
      </c>
      <c r="BO56" s="188">
        <f t="shared" si="101"/>
        <v>1202.456778890336</v>
      </c>
      <c r="BP56" s="188">
        <f t="shared" si="131"/>
        <v>1202.456778890336</v>
      </c>
      <c r="BQ56" s="188">
        <f t="shared" si="103"/>
        <v>1202.456778890336</v>
      </c>
      <c r="BR56" s="188">
        <f t="shared" si="127"/>
        <v>-1202.456778890336</v>
      </c>
      <c r="BS56" s="188">
        <f t="shared" si="104"/>
        <v>1202.456778890336</v>
      </c>
      <c r="BT56" s="188">
        <f>IF(IF(sym!$Q45=AW56,1,0)=1,ABS(BI56*BB56),-ABS(BI56*BB56))</f>
        <v>-1202.456778890336</v>
      </c>
      <c r="BU56" s="188">
        <f t="shared" si="105"/>
        <v>1202.456778890336</v>
      </c>
      <c r="BV56" s="188">
        <f t="shared" si="106"/>
        <v>1202.456778890336</v>
      </c>
      <c r="BX56">
        <f t="shared" si="107"/>
        <v>-1</v>
      </c>
      <c r="BY56" s="227">
        <v>-1</v>
      </c>
      <c r="BZ56" s="227">
        <v>1</v>
      </c>
      <c r="CA56" s="227">
        <v>1</v>
      </c>
      <c r="CB56" s="202">
        <v>-1</v>
      </c>
      <c r="CC56" s="228">
        <v>1</v>
      </c>
      <c r="CD56">
        <v>-11</v>
      </c>
      <c r="CE56">
        <f t="shared" si="108"/>
        <v>-1</v>
      </c>
      <c r="CF56" s="202"/>
      <c r="CG56">
        <f t="shared" si="109"/>
        <v>0</v>
      </c>
      <c r="CH56">
        <f t="shared" si="70"/>
        <v>0</v>
      </c>
      <c r="CI56">
        <f t="shared" si="128"/>
        <v>0</v>
      </c>
      <c r="CJ56">
        <f t="shared" si="110"/>
        <v>0</v>
      </c>
      <c r="CK56" s="236"/>
      <c r="CL56" s="194">
        <v>42569</v>
      </c>
      <c r="CM56">
        <f t="shared" si="111"/>
        <v>-1</v>
      </c>
      <c r="CN56">
        <f t="shared" si="112"/>
        <v>-1</v>
      </c>
      <c r="CO56">
        <f>VLOOKUP($A56,'FuturesInfo (3)'!$A$2:$V$80,22)</f>
        <v>4</v>
      </c>
      <c r="CP56">
        <f t="shared" si="113"/>
        <v>-1</v>
      </c>
      <c r="CQ56">
        <f t="shared" si="114"/>
        <v>3</v>
      </c>
      <c r="CR56" s="137">
        <f>VLOOKUP($A56,'FuturesInfo (3)'!$A$2:$O$80,15)*CO56</f>
        <v>176200</v>
      </c>
      <c r="CS56" s="137">
        <f>VLOOKUP($A56,'FuturesInfo (3)'!$A$2:$O$80,15)*CQ56</f>
        <v>132150</v>
      </c>
      <c r="CT56" s="188">
        <f t="shared" si="135"/>
        <v>0</v>
      </c>
      <c r="CU56" s="188">
        <f t="shared" si="71"/>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2"/>
        <v>1</v>
      </c>
      <c r="M57">
        <f t="shared" si="73"/>
        <v>1</v>
      </c>
      <c r="N57">
        <v>-1</v>
      </c>
      <c r="O57">
        <f t="shared" si="74"/>
        <v>0</v>
      </c>
      <c r="P57">
        <f t="shared" si="66"/>
        <v>1</v>
      </c>
      <c r="Q57">
        <f t="shared" si="124"/>
        <v>0</v>
      </c>
      <c r="R57">
        <f t="shared" si="75"/>
        <v>0</v>
      </c>
      <c r="S57">
        <v>-5.2969315132400004E-3</v>
      </c>
      <c r="T57" s="194">
        <v>42564</v>
      </c>
      <c r="U57">
        <f t="shared" si="76"/>
        <v>1</v>
      </c>
      <c r="V57">
        <f t="shared" si="77"/>
        <v>1</v>
      </c>
      <c r="W57">
        <f>VLOOKUP($A57,'FuturesInfo (3)'!$A$2:$V$80,22)</f>
        <v>2</v>
      </c>
      <c r="X57">
        <f t="shared" si="78"/>
        <v>-1</v>
      </c>
      <c r="Y57">
        <f t="shared" si="79"/>
        <v>2</v>
      </c>
      <c r="Z57" s="137">
        <v>190274.34079999998</v>
      </c>
      <c r="AA57" s="137">
        <v>190274.34079999998</v>
      </c>
      <c r="AB57" s="188">
        <f t="shared" si="133"/>
        <v>1007.8701519444874</v>
      </c>
      <c r="AC57" s="188">
        <f t="shared" si="67"/>
        <v>1007.8701519444874</v>
      </c>
      <c r="AD57" s="188">
        <f t="shared" si="81"/>
        <v>-1007.8701519444874</v>
      </c>
      <c r="AE57" s="188">
        <f t="shared" si="82"/>
        <v>1007.8701519444874</v>
      </c>
      <c r="AF57" s="188">
        <f t="shared" si="83"/>
        <v>-1007.8701519444874</v>
      </c>
      <c r="AG57" s="188">
        <f t="shared" si="130"/>
        <v>-1007.8701519444874</v>
      </c>
      <c r="AH57" s="188">
        <f t="shared" si="85"/>
        <v>-1007.8701519444874</v>
      </c>
      <c r="AI57" s="188">
        <f t="shared" si="125"/>
        <v>1007.8701519444874</v>
      </c>
      <c r="AJ57" s="188">
        <f t="shared" si="86"/>
        <v>-1007.8701519444874</v>
      </c>
      <c r="AK57" s="188">
        <f>IF(IF(sym!$Q46=N57,1,0)=1,ABS(Z57*S57),-ABS(Z57*S57))</f>
        <v>-1007.8701519444874</v>
      </c>
      <c r="AL57" s="188">
        <f t="shared" si="87"/>
        <v>-1007.8701519444874</v>
      </c>
      <c r="AM57" s="188">
        <f t="shared" si="88"/>
        <v>1007.8701519444874</v>
      </c>
      <c r="AO57">
        <f t="shared" si="89"/>
        <v>-1</v>
      </c>
      <c r="AP57" s="227">
        <v>1</v>
      </c>
      <c r="AQ57" s="227">
        <v>-1</v>
      </c>
      <c r="AR57" s="227">
        <v>1</v>
      </c>
      <c r="AS57" s="202">
        <v>-1</v>
      </c>
      <c r="AT57" s="228">
        <v>-1</v>
      </c>
      <c r="AU57">
        <f t="shared" si="90"/>
        <v>1</v>
      </c>
      <c r="AV57">
        <f t="shared" si="91"/>
        <v>1</v>
      </c>
      <c r="AW57" s="202">
        <v>-1</v>
      </c>
      <c r="AX57">
        <f t="shared" si="92"/>
        <v>1</v>
      </c>
      <c r="AY57">
        <f t="shared" si="68"/>
        <v>1</v>
      </c>
      <c r="AZ57">
        <f t="shared" si="126"/>
        <v>0</v>
      </c>
      <c r="BA57">
        <f t="shared" si="93"/>
        <v>0</v>
      </c>
      <c r="BB57" s="236">
        <v>-2.8643145350499999E-2</v>
      </c>
      <c r="BC57" s="194"/>
      <c r="BD57">
        <f t="shared" si="94"/>
        <v>1</v>
      </c>
      <c r="BE57">
        <f t="shared" si="95"/>
        <v>1</v>
      </c>
      <c r="BF57">
        <f>VLOOKUP($A57,'FuturesInfo (3)'!$A$2:$V$80,22)</f>
        <v>2</v>
      </c>
      <c r="BG57">
        <f t="shared" si="96"/>
        <v>1</v>
      </c>
      <c r="BH57">
        <f t="shared" si="97"/>
        <v>3</v>
      </c>
      <c r="BI57" s="137">
        <f>VLOOKUP($A57,'FuturesInfo (3)'!$A$2:$O$80,15)*BF57</f>
        <v>186832.90519999998</v>
      </c>
      <c r="BJ57" s="137">
        <f>VLOOKUP($A57,'FuturesInfo (3)'!$A$2:$O$80,15)*BH57</f>
        <v>280249.3578</v>
      </c>
      <c r="BK57" s="188">
        <f t="shared" si="134"/>
        <v>-5351.4820598997867</v>
      </c>
      <c r="BL57" s="188">
        <f t="shared" si="69"/>
        <v>-5351.4820598997867</v>
      </c>
      <c r="BM57" s="188">
        <f t="shared" si="99"/>
        <v>5351.4820598997867</v>
      </c>
      <c r="BN57" s="188">
        <f t="shared" si="100"/>
        <v>5351.4820598997867</v>
      </c>
      <c r="BO57" s="188">
        <f t="shared" si="101"/>
        <v>-5351.4820598997867</v>
      </c>
      <c r="BP57" s="188">
        <f t="shared" si="131"/>
        <v>-5351.4820598997867</v>
      </c>
      <c r="BQ57" s="188">
        <f t="shared" si="103"/>
        <v>5351.4820598997867</v>
      </c>
      <c r="BR57" s="188">
        <f t="shared" si="127"/>
        <v>-5351.4820598997867</v>
      </c>
      <c r="BS57" s="188">
        <f t="shared" si="104"/>
        <v>-5351.4820598997867</v>
      </c>
      <c r="BT57" s="188">
        <f>IF(IF(sym!$Q46=AW57,1,0)=1,ABS(BI57*BB57),-ABS(BI57*BB57))</f>
        <v>-5351.4820598997867</v>
      </c>
      <c r="BU57" s="188">
        <f t="shared" si="105"/>
        <v>-5351.4820598997867</v>
      </c>
      <c r="BV57" s="188">
        <f t="shared" si="106"/>
        <v>5351.4820598997867</v>
      </c>
      <c r="BX57">
        <f t="shared" si="107"/>
        <v>-1</v>
      </c>
      <c r="BY57" s="227">
        <v>-1</v>
      </c>
      <c r="BZ57" s="227">
        <v>-1</v>
      </c>
      <c r="CA57" s="227">
        <v>1</v>
      </c>
      <c r="CB57" s="202">
        <v>-1</v>
      </c>
      <c r="CC57" s="228">
        <v>1</v>
      </c>
      <c r="CD57">
        <v>2</v>
      </c>
      <c r="CE57">
        <f t="shared" si="108"/>
        <v>-1</v>
      </c>
      <c r="CF57" s="202"/>
      <c r="CG57">
        <f t="shared" si="109"/>
        <v>0</v>
      </c>
      <c r="CH57">
        <f t="shared" si="70"/>
        <v>0</v>
      </c>
      <c r="CI57">
        <f t="shared" si="128"/>
        <v>0</v>
      </c>
      <c r="CJ57">
        <f t="shared" si="110"/>
        <v>0</v>
      </c>
      <c r="CK57" s="236"/>
      <c r="CL57" s="194">
        <v>42578</v>
      </c>
      <c r="CM57">
        <f t="shared" si="111"/>
        <v>-1</v>
      </c>
      <c r="CN57">
        <f t="shared" si="112"/>
        <v>1</v>
      </c>
      <c r="CO57">
        <f>VLOOKUP($A57,'FuturesInfo (3)'!$A$2:$V$80,22)</f>
        <v>2</v>
      </c>
      <c r="CP57">
        <f t="shared" si="113"/>
        <v>-1</v>
      </c>
      <c r="CQ57">
        <f t="shared" si="114"/>
        <v>2</v>
      </c>
      <c r="CR57" s="137">
        <f>VLOOKUP($A57,'FuturesInfo (3)'!$A$2:$O$80,15)*CO57</f>
        <v>186832.90519999998</v>
      </c>
      <c r="CS57" s="137">
        <f>VLOOKUP($A57,'FuturesInfo (3)'!$A$2:$O$80,15)*CQ57</f>
        <v>186832.90519999998</v>
      </c>
      <c r="CT57" s="188">
        <f t="shared" si="135"/>
        <v>0</v>
      </c>
      <c r="CU57" s="188">
        <f t="shared" si="71"/>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2"/>
        <v>-1</v>
      </c>
      <c r="M58">
        <f t="shared" si="73"/>
        <v>-1</v>
      </c>
      <c r="N58">
        <v>-1</v>
      </c>
      <c r="O58">
        <f t="shared" si="74"/>
        <v>0</v>
      </c>
      <c r="P58">
        <f t="shared" si="66"/>
        <v>1</v>
      </c>
      <c r="Q58">
        <f t="shared" si="124"/>
        <v>1</v>
      </c>
      <c r="R58">
        <f t="shared" si="75"/>
        <v>1</v>
      </c>
      <c r="S58">
        <v>-3.7728730428200001E-3</v>
      </c>
      <c r="T58" s="194">
        <v>42572</v>
      </c>
      <c r="U58">
        <f t="shared" si="76"/>
        <v>-1</v>
      </c>
      <c r="V58">
        <f t="shared" si="77"/>
        <v>-1</v>
      </c>
      <c r="W58">
        <f>VLOOKUP($A58,'FuturesInfo (3)'!$A$2:$V$80,22)</f>
        <v>8</v>
      </c>
      <c r="X58">
        <f t="shared" si="78"/>
        <v>-1</v>
      </c>
      <c r="Y58">
        <f t="shared" si="79"/>
        <v>8</v>
      </c>
      <c r="Z58" s="137">
        <v>184835</v>
      </c>
      <c r="AA58" s="137">
        <v>132025</v>
      </c>
      <c r="AB58" s="188">
        <f t="shared" si="133"/>
        <v>-697.35898886963469</v>
      </c>
      <c r="AC58" s="188">
        <f t="shared" si="67"/>
        <v>697.35898886963469</v>
      </c>
      <c r="AD58" s="188">
        <f t="shared" si="81"/>
        <v>-697.35898886963469</v>
      </c>
      <c r="AE58" s="188">
        <f t="shared" si="82"/>
        <v>697.35898886963469</v>
      </c>
      <c r="AF58" s="188">
        <f t="shared" si="83"/>
        <v>697.35898886963469</v>
      </c>
      <c r="AG58" s="188">
        <f t="shared" si="130"/>
        <v>697.35898886963469</v>
      </c>
      <c r="AH58" s="188">
        <f t="shared" si="85"/>
        <v>-697.35898886963469</v>
      </c>
      <c r="AI58" s="188">
        <f t="shared" si="125"/>
        <v>697.35898886963469</v>
      </c>
      <c r="AJ58" s="188">
        <f t="shared" si="86"/>
        <v>697.35898886963469</v>
      </c>
      <c r="AK58" s="188">
        <f>IF(IF(sym!$Q47=N58,1,0)=1,ABS(Z58*S58),-ABS(Z58*S58))</f>
        <v>-697.35898886963469</v>
      </c>
      <c r="AL58" s="188">
        <f t="shared" si="87"/>
        <v>697.35898886963469</v>
      </c>
      <c r="AM58" s="188">
        <f t="shared" si="88"/>
        <v>697.35898886963469</v>
      </c>
      <c r="AO58">
        <f t="shared" si="89"/>
        <v>-1</v>
      </c>
      <c r="AP58" s="227">
        <v>-1</v>
      </c>
      <c r="AQ58" s="227">
        <v>-1</v>
      </c>
      <c r="AR58" s="227">
        <v>-1</v>
      </c>
      <c r="AS58" s="202">
        <v>-1</v>
      </c>
      <c r="AT58" s="228">
        <v>7</v>
      </c>
      <c r="AU58">
        <f t="shared" si="90"/>
        <v>-1</v>
      </c>
      <c r="AV58">
        <f t="shared" si="91"/>
        <v>-1</v>
      </c>
      <c r="AW58" s="202">
        <v>-1</v>
      </c>
      <c r="AX58">
        <f t="shared" si="92"/>
        <v>1</v>
      </c>
      <c r="AY58">
        <f t="shared" si="68"/>
        <v>1</v>
      </c>
      <c r="AZ58">
        <f t="shared" si="126"/>
        <v>1</v>
      </c>
      <c r="BA58">
        <f t="shared" si="93"/>
        <v>1</v>
      </c>
      <c r="BB58" s="236">
        <v>-5.3020261314099997E-3</v>
      </c>
      <c r="BC58" s="194"/>
      <c r="BD58">
        <f t="shared" si="94"/>
        <v>1</v>
      </c>
      <c r="BE58">
        <f t="shared" si="95"/>
        <v>-1</v>
      </c>
      <c r="BF58">
        <f>VLOOKUP($A58,'FuturesInfo (3)'!$A$2:$V$80,22)</f>
        <v>8</v>
      </c>
      <c r="BG58">
        <f t="shared" si="96"/>
        <v>-1</v>
      </c>
      <c r="BH58">
        <f t="shared" si="97"/>
        <v>6</v>
      </c>
      <c r="BI58" s="137">
        <f>VLOOKUP($A58,'FuturesInfo (3)'!$A$2:$O$80,15)*BF58</f>
        <v>210520</v>
      </c>
      <c r="BJ58" s="137">
        <f>VLOOKUP($A58,'FuturesInfo (3)'!$A$2:$O$80,15)*BH58</f>
        <v>157890</v>
      </c>
      <c r="BK58" s="188">
        <f t="shared" si="134"/>
        <v>1116.1825411844331</v>
      </c>
      <c r="BL58" s="188">
        <f t="shared" si="69"/>
        <v>1116.1825411844331</v>
      </c>
      <c r="BM58" s="188">
        <f t="shared" si="99"/>
        <v>1116.1825411844331</v>
      </c>
      <c r="BN58" s="188">
        <f t="shared" si="100"/>
        <v>1116.1825411844331</v>
      </c>
      <c r="BO58" s="188">
        <f t="shared" si="101"/>
        <v>1116.1825411844331</v>
      </c>
      <c r="BP58" s="188">
        <f t="shared" si="131"/>
        <v>1116.1825411844331</v>
      </c>
      <c r="BQ58" s="188">
        <f t="shared" si="103"/>
        <v>1116.1825411844331</v>
      </c>
      <c r="BR58" s="188">
        <f t="shared" si="127"/>
        <v>1116.1825411844331</v>
      </c>
      <c r="BS58" s="188">
        <f t="shared" si="104"/>
        <v>-1116.1825411844331</v>
      </c>
      <c r="BT58" s="188">
        <f>IF(IF(sym!$Q47=AW58,1,0)=1,ABS(BI58*BB58),-ABS(BI58*BB58))</f>
        <v>-1116.1825411844331</v>
      </c>
      <c r="BU58" s="188">
        <f t="shared" si="105"/>
        <v>1116.1825411844331</v>
      </c>
      <c r="BV58" s="188">
        <f t="shared" si="106"/>
        <v>1116.1825411844331</v>
      </c>
      <c r="BX58">
        <f t="shared" si="107"/>
        <v>-1</v>
      </c>
      <c r="BY58" s="227">
        <v>-1</v>
      </c>
      <c r="BZ58" s="227">
        <v>1</v>
      </c>
      <c r="CA58" s="227">
        <v>1</v>
      </c>
      <c r="CB58" s="202">
        <v>1</v>
      </c>
      <c r="CC58" s="228">
        <v>-1</v>
      </c>
      <c r="CD58">
        <v>8</v>
      </c>
      <c r="CE58">
        <f t="shared" si="108"/>
        <v>-1</v>
      </c>
      <c r="CF58" s="202"/>
      <c r="CG58">
        <f t="shared" si="109"/>
        <v>0</v>
      </c>
      <c r="CH58">
        <f t="shared" si="70"/>
        <v>0</v>
      </c>
      <c r="CI58">
        <f t="shared" si="128"/>
        <v>0</v>
      </c>
      <c r="CJ58">
        <f t="shared" si="110"/>
        <v>0</v>
      </c>
      <c r="CK58" s="236"/>
      <c r="CL58" s="194">
        <v>42572</v>
      </c>
      <c r="CM58">
        <f t="shared" si="111"/>
        <v>-1</v>
      </c>
      <c r="CN58">
        <f t="shared" si="112"/>
        <v>1</v>
      </c>
      <c r="CO58">
        <f>VLOOKUP($A58,'FuturesInfo (3)'!$A$2:$V$80,22)</f>
        <v>8</v>
      </c>
      <c r="CP58">
        <f t="shared" si="113"/>
        <v>1</v>
      </c>
      <c r="CQ58">
        <f t="shared" si="114"/>
        <v>10</v>
      </c>
      <c r="CR58" s="137">
        <f>VLOOKUP($A58,'FuturesInfo (3)'!$A$2:$O$80,15)*CO58</f>
        <v>210520</v>
      </c>
      <c r="CS58" s="137">
        <f>VLOOKUP($A58,'FuturesInfo (3)'!$A$2:$O$80,15)*CQ58</f>
        <v>263150</v>
      </c>
      <c r="CT58" s="188">
        <f t="shared" si="135"/>
        <v>0</v>
      </c>
      <c r="CU58" s="188">
        <f t="shared" si="71"/>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2"/>
        <v>-1</v>
      </c>
      <c r="M59">
        <f t="shared" si="73"/>
        <v>1</v>
      </c>
      <c r="N59">
        <v>-1</v>
      </c>
      <c r="O59">
        <f t="shared" si="74"/>
        <v>1</v>
      </c>
      <c r="P59">
        <f t="shared" si="66"/>
        <v>1</v>
      </c>
      <c r="Q59">
        <f t="shared" si="124"/>
        <v>1</v>
      </c>
      <c r="R59">
        <f t="shared" si="75"/>
        <v>0</v>
      </c>
      <c r="S59">
        <v>-7.1684587813600001E-3</v>
      </c>
      <c r="T59" s="194">
        <v>42571</v>
      </c>
      <c r="U59">
        <f t="shared" si="76"/>
        <v>-1</v>
      </c>
      <c r="V59">
        <f t="shared" si="77"/>
        <v>-1</v>
      </c>
      <c r="W59">
        <f>VLOOKUP($A59,'FuturesInfo (3)'!$A$2:$V$80,22)</f>
        <v>5</v>
      </c>
      <c r="X59">
        <f t="shared" si="78"/>
        <v>-1</v>
      </c>
      <c r="Y59">
        <f t="shared" si="79"/>
        <v>5</v>
      </c>
      <c r="Z59" s="137">
        <v>121187.5</v>
      </c>
      <c r="AA59" s="137">
        <v>96950</v>
      </c>
      <c r="AB59" s="188">
        <f t="shared" si="133"/>
        <v>868.72759856606501</v>
      </c>
      <c r="AC59" s="188">
        <f t="shared" si="67"/>
        <v>868.72759856606501</v>
      </c>
      <c r="AD59" s="188">
        <f t="shared" si="81"/>
        <v>-868.72759856606501</v>
      </c>
      <c r="AE59" s="188">
        <f t="shared" si="82"/>
        <v>868.72759856606501</v>
      </c>
      <c r="AF59" s="188">
        <f t="shared" si="83"/>
        <v>868.72759856606501</v>
      </c>
      <c r="AG59" s="188">
        <f t="shared" si="130"/>
        <v>-868.72759856606501</v>
      </c>
      <c r="AH59" s="188">
        <f t="shared" si="85"/>
        <v>868.72759856606501</v>
      </c>
      <c r="AI59" s="188">
        <f t="shared" si="125"/>
        <v>-868.72759856606501</v>
      </c>
      <c r="AJ59" s="188">
        <f t="shared" si="86"/>
        <v>868.72759856606501</v>
      </c>
      <c r="AK59" s="188">
        <f>IF(IF(sym!$Q48=N59,1,0)=1,ABS(Z59*S59),-ABS(Z59*S59))</f>
        <v>-868.72759856606501</v>
      </c>
      <c r="AL59" s="188">
        <f t="shared" si="87"/>
        <v>868.72759856606501</v>
      </c>
      <c r="AM59" s="188">
        <f t="shared" si="88"/>
        <v>868.72759856606501</v>
      </c>
      <c r="AO59">
        <f t="shared" si="89"/>
        <v>-1</v>
      </c>
      <c r="AP59" s="227">
        <v>-1</v>
      </c>
      <c r="AQ59" s="227">
        <v>-1</v>
      </c>
      <c r="AR59" s="227">
        <v>-1</v>
      </c>
      <c r="AS59" s="202">
        <v>-1</v>
      </c>
      <c r="AT59" s="228">
        <v>5</v>
      </c>
      <c r="AU59">
        <f t="shared" si="90"/>
        <v>-1</v>
      </c>
      <c r="AV59">
        <f t="shared" si="91"/>
        <v>-1</v>
      </c>
      <c r="AW59" s="202">
        <v>1</v>
      </c>
      <c r="AX59">
        <f t="shared" si="92"/>
        <v>0</v>
      </c>
      <c r="AY59">
        <f t="shared" si="68"/>
        <v>0</v>
      </c>
      <c r="AZ59">
        <f t="shared" si="126"/>
        <v>0</v>
      </c>
      <c r="BA59">
        <f t="shared" si="93"/>
        <v>0</v>
      </c>
      <c r="BB59" s="236">
        <v>3.6101083032500001E-3</v>
      </c>
      <c r="BC59" s="194"/>
      <c r="BD59">
        <f t="shared" si="94"/>
        <v>1</v>
      </c>
      <c r="BE59">
        <f t="shared" si="95"/>
        <v>-1</v>
      </c>
      <c r="BF59">
        <f>VLOOKUP($A59,'FuturesInfo (3)'!$A$2:$V$80,22)</f>
        <v>5</v>
      </c>
      <c r="BG59">
        <f t="shared" si="96"/>
        <v>-1</v>
      </c>
      <c r="BH59">
        <f t="shared" si="97"/>
        <v>4</v>
      </c>
      <c r="BI59" s="137">
        <f>VLOOKUP($A59,'FuturesInfo (3)'!$A$2:$O$80,15)*BF59</f>
        <v>122187.5</v>
      </c>
      <c r="BJ59" s="137">
        <f>VLOOKUP($A59,'FuturesInfo (3)'!$A$2:$O$80,15)*BH59</f>
        <v>97750</v>
      </c>
      <c r="BK59" s="188">
        <f t="shared" si="134"/>
        <v>-441.11010830335937</v>
      </c>
      <c r="BL59" s="188">
        <f t="shared" si="69"/>
        <v>-441.11010830335937</v>
      </c>
      <c r="BM59" s="188">
        <f t="shared" si="99"/>
        <v>-441.11010830335937</v>
      </c>
      <c r="BN59" s="188">
        <f t="shared" si="100"/>
        <v>-441.11010830335937</v>
      </c>
      <c r="BO59" s="188">
        <f t="shared" si="101"/>
        <v>-441.11010830335937</v>
      </c>
      <c r="BP59" s="188">
        <f t="shared" si="131"/>
        <v>-441.11010830335937</v>
      </c>
      <c r="BQ59" s="188">
        <f t="shared" si="103"/>
        <v>-441.11010830335937</v>
      </c>
      <c r="BR59" s="188">
        <f t="shared" si="127"/>
        <v>-441.11010830335937</v>
      </c>
      <c r="BS59" s="188">
        <f t="shared" si="104"/>
        <v>441.11010830335937</v>
      </c>
      <c r="BT59" s="188">
        <f>IF(IF(sym!$Q48=AW59,1,0)=1,ABS(BI59*BB59),-ABS(BI59*BB59))</f>
        <v>441.11010830335937</v>
      </c>
      <c r="BU59" s="188">
        <f t="shared" si="105"/>
        <v>-441.11010830335937</v>
      </c>
      <c r="BV59" s="188">
        <f t="shared" si="106"/>
        <v>441.11010830335937</v>
      </c>
      <c r="BX59">
        <f t="shared" si="107"/>
        <v>1</v>
      </c>
      <c r="BY59" s="227">
        <v>1</v>
      </c>
      <c r="BZ59" s="227">
        <v>-1</v>
      </c>
      <c r="CA59" s="227">
        <v>1</v>
      </c>
      <c r="CB59" s="202">
        <v>-1</v>
      </c>
      <c r="CC59" s="228">
        <v>-1</v>
      </c>
      <c r="CD59">
        <v>6</v>
      </c>
      <c r="CE59">
        <f t="shared" si="108"/>
        <v>1</v>
      </c>
      <c r="CF59" s="202"/>
      <c r="CG59">
        <f t="shared" si="109"/>
        <v>0</v>
      </c>
      <c r="CH59">
        <f t="shared" si="70"/>
        <v>0</v>
      </c>
      <c r="CI59">
        <f t="shared" si="128"/>
        <v>0</v>
      </c>
      <c r="CJ59">
        <f t="shared" si="110"/>
        <v>0</v>
      </c>
      <c r="CK59" s="236"/>
      <c r="CL59" s="194">
        <v>42576</v>
      </c>
      <c r="CM59">
        <f t="shared" si="111"/>
        <v>-1</v>
      </c>
      <c r="CN59">
        <f t="shared" si="112"/>
        <v>1</v>
      </c>
      <c r="CO59">
        <f>VLOOKUP($A59,'FuturesInfo (3)'!$A$2:$V$80,22)</f>
        <v>5</v>
      </c>
      <c r="CP59">
        <f t="shared" si="113"/>
        <v>-1</v>
      </c>
      <c r="CQ59">
        <f t="shared" si="114"/>
        <v>4</v>
      </c>
      <c r="CR59" s="137">
        <f>VLOOKUP($A59,'FuturesInfo (3)'!$A$2:$O$80,15)*CO59</f>
        <v>122187.5</v>
      </c>
      <c r="CS59" s="137">
        <f>VLOOKUP($A59,'FuturesInfo (3)'!$A$2:$O$80,15)*CQ59</f>
        <v>97750</v>
      </c>
      <c r="CT59" s="188">
        <f t="shared" si="135"/>
        <v>0</v>
      </c>
      <c r="CU59" s="188">
        <f t="shared" si="71"/>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2"/>
        <v>1</v>
      </c>
      <c r="M60">
        <f t="shared" si="73"/>
        <v>1</v>
      </c>
      <c r="N60">
        <v>-1</v>
      </c>
      <c r="O60">
        <f t="shared" si="74"/>
        <v>0</v>
      </c>
      <c r="P60">
        <f t="shared" si="66"/>
        <v>1</v>
      </c>
      <c r="Q60">
        <f t="shared" si="124"/>
        <v>0</v>
      </c>
      <c r="R60">
        <f t="shared" si="75"/>
        <v>0</v>
      </c>
      <c r="S60">
        <v>-4.1626196753199998E-3</v>
      </c>
      <c r="T60" s="194">
        <v>42572</v>
      </c>
      <c r="U60">
        <f t="shared" si="76"/>
        <v>-1</v>
      </c>
      <c r="V60">
        <f t="shared" si="77"/>
        <v>-1</v>
      </c>
      <c r="W60">
        <f>VLOOKUP($A60,'FuturesInfo (3)'!$A$2:$V$80,22)</f>
        <v>3</v>
      </c>
      <c r="X60">
        <f t="shared" si="78"/>
        <v>-1</v>
      </c>
      <c r="Y60">
        <f t="shared" si="79"/>
        <v>3</v>
      </c>
      <c r="Z60" s="137">
        <v>215310</v>
      </c>
      <c r="AA60" s="137">
        <v>143540</v>
      </c>
      <c r="AB60" s="188">
        <f t="shared" si="133"/>
        <v>-896.25364229314914</v>
      </c>
      <c r="AC60" s="188">
        <f t="shared" si="67"/>
        <v>896.25364229314914</v>
      </c>
      <c r="AD60" s="188">
        <f t="shared" si="81"/>
        <v>-896.25364229314914</v>
      </c>
      <c r="AE60" s="188">
        <f t="shared" si="82"/>
        <v>896.25364229314914</v>
      </c>
      <c r="AF60" s="188">
        <f t="shared" si="83"/>
        <v>-896.25364229314914</v>
      </c>
      <c r="AG60" s="188">
        <f t="shared" si="130"/>
        <v>-896.25364229314914</v>
      </c>
      <c r="AH60" s="188">
        <f t="shared" si="85"/>
        <v>-896.25364229314914</v>
      </c>
      <c r="AI60" s="188">
        <f t="shared" si="125"/>
        <v>-896.25364229314914</v>
      </c>
      <c r="AJ60" s="188">
        <f t="shared" si="86"/>
        <v>896.25364229314914</v>
      </c>
      <c r="AK60" s="188">
        <f>IF(IF(sym!$Q49=N60,1,0)=1,ABS(Z60*S60),-ABS(Z60*S60))</f>
        <v>-896.25364229314914</v>
      </c>
      <c r="AL60" s="188">
        <f t="shared" si="87"/>
        <v>896.25364229314914</v>
      </c>
      <c r="AM60" s="188">
        <f t="shared" si="88"/>
        <v>896.25364229314914</v>
      </c>
      <c r="AO60">
        <f t="shared" si="89"/>
        <v>-1</v>
      </c>
      <c r="AP60" s="227">
        <v>-1</v>
      </c>
      <c r="AQ60" s="227">
        <v>1</v>
      </c>
      <c r="AR60" s="227">
        <v>-1</v>
      </c>
      <c r="AS60" s="202">
        <v>-1</v>
      </c>
      <c r="AT60" s="228">
        <v>-7</v>
      </c>
      <c r="AU60">
        <f t="shared" si="90"/>
        <v>1</v>
      </c>
      <c r="AV60">
        <f t="shared" si="91"/>
        <v>1</v>
      </c>
      <c r="AW60" s="202">
        <v>1</v>
      </c>
      <c r="AX60">
        <f t="shared" si="92"/>
        <v>1</v>
      </c>
      <c r="AY60">
        <f t="shared" si="68"/>
        <v>0</v>
      </c>
      <c r="AZ60">
        <f t="shared" si="126"/>
        <v>1</v>
      </c>
      <c r="BA60">
        <f t="shared" si="93"/>
        <v>1</v>
      </c>
      <c r="BB60" s="236">
        <v>5.7126933259000002E-3</v>
      </c>
      <c r="BC60" s="194"/>
      <c r="BD60">
        <f t="shared" si="94"/>
        <v>1</v>
      </c>
      <c r="BE60">
        <f t="shared" si="95"/>
        <v>1</v>
      </c>
      <c r="BF60">
        <f>VLOOKUP($A60,'FuturesInfo (3)'!$A$2:$V$80,22)</f>
        <v>3</v>
      </c>
      <c r="BG60">
        <f t="shared" si="96"/>
        <v>-1</v>
      </c>
      <c r="BH60">
        <f t="shared" si="97"/>
        <v>2</v>
      </c>
      <c r="BI60" s="137">
        <f>VLOOKUP($A60,'FuturesInfo (3)'!$A$2:$O$80,15)*BF60</f>
        <v>214890</v>
      </c>
      <c r="BJ60" s="137">
        <f>VLOOKUP($A60,'FuturesInfo (3)'!$A$2:$O$80,15)*BH60</f>
        <v>143260</v>
      </c>
      <c r="BK60" s="188">
        <f t="shared" si="134"/>
        <v>-1227.6006688026509</v>
      </c>
      <c r="BL60" s="188">
        <f t="shared" si="69"/>
        <v>-1227.6006688026509</v>
      </c>
      <c r="BM60" s="188">
        <f t="shared" si="99"/>
        <v>-1227.6006688026509</v>
      </c>
      <c r="BN60" s="188">
        <f t="shared" si="100"/>
        <v>-1227.6006688026509</v>
      </c>
      <c r="BO60" s="188">
        <f t="shared" si="101"/>
        <v>1227.6006688026509</v>
      </c>
      <c r="BP60" s="188">
        <f t="shared" si="131"/>
        <v>1227.6006688026509</v>
      </c>
      <c r="BQ60" s="188">
        <f t="shared" si="103"/>
        <v>1227.6006688026509</v>
      </c>
      <c r="BR60" s="188">
        <f t="shared" si="127"/>
        <v>-1227.6006688026509</v>
      </c>
      <c r="BS60" s="188">
        <f t="shared" si="104"/>
        <v>1227.6006688026509</v>
      </c>
      <c r="BT60" s="188">
        <f>IF(IF(sym!$Q49=AW60,1,0)=1,ABS(BI60*BB60),-ABS(BI60*BB60))</f>
        <v>1227.6006688026509</v>
      </c>
      <c r="BU60" s="188">
        <f t="shared" si="105"/>
        <v>1227.6006688026509</v>
      </c>
      <c r="BV60" s="188">
        <f t="shared" si="106"/>
        <v>1227.6006688026509</v>
      </c>
      <c r="BX60">
        <f t="shared" si="107"/>
        <v>1</v>
      </c>
      <c r="BY60" s="227">
        <v>1</v>
      </c>
      <c r="BZ60" s="227">
        <v>1</v>
      </c>
      <c r="CA60" s="227">
        <v>-1</v>
      </c>
      <c r="CB60" s="202">
        <v>1</v>
      </c>
      <c r="CC60" s="228">
        <v>-1</v>
      </c>
      <c r="CD60">
        <v>-8</v>
      </c>
      <c r="CE60">
        <f t="shared" si="108"/>
        <v>-1</v>
      </c>
      <c r="CF60" s="202"/>
      <c r="CG60">
        <f t="shared" si="109"/>
        <v>0</v>
      </c>
      <c r="CH60">
        <f t="shared" si="70"/>
        <v>0</v>
      </c>
      <c r="CI60">
        <f t="shared" si="128"/>
        <v>0</v>
      </c>
      <c r="CJ60">
        <f t="shared" si="110"/>
        <v>0</v>
      </c>
      <c r="CK60" s="236"/>
      <c r="CL60" s="194">
        <v>42572</v>
      </c>
      <c r="CM60">
        <f t="shared" si="111"/>
        <v>-1</v>
      </c>
      <c r="CN60">
        <f t="shared" si="112"/>
        <v>-1</v>
      </c>
      <c r="CO60">
        <f>VLOOKUP($A60,'FuturesInfo (3)'!$A$2:$V$80,22)</f>
        <v>3</v>
      </c>
      <c r="CP60">
        <f t="shared" si="113"/>
        <v>1</v>
      </c>
      <c r="CQ60">
        <f t="shared" si="114"/>
        <v>4</v>
      </c>
      <c r="CR60" s="137">
        <f>VLOOKUP($A60,'FuturesInfo (3)'!$A$2:$O$80,15)*CO60</f>
        <v>214890</v>
      </c>
      <c r="CS60" s="137">
        <f>VLOOKUP($A60,'FuturesInfo (3)'!$A$2:$O$80,15)*CQ60</f>
        <v>286520</v>
      </c>
      <c r="CT60" s="188">
        <f t="shared" si="135"/>
        <v>0</v>
      </c>
      <c r="CU60" s="188">
        <f t="shared" si="71"/>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2"/>
        <v>1</v>
      </c>
      <c r="M61">
        <f t="shared" si="73"/>
        <v>1</v>
      </c>
      <c r="N61">
        <v>-1</v>
      </c>
      <c r="O61">
        <f t="shared" si="74"/>
        <v>0</v>
      </c>
      <c r="P61">
        <f t="shared" si="66"/>
        <v>1</v>
      </c>
      <c r="Q61">
        <f t="shared" si="124"/>
        <v>0</v>
      </c>
      <c r="R61">
        <f t="shared" si="75"/>
        <v>0</v>
      </c>
      <c r="S61">
        <v>-3.6509040333800001E-2</v>
      </c>
      <c r="T61" s="194">
        <v>42571</v>
      </c>
      <c r="U61">
        <f t="shared" si="76"/>
        <v>-1</v>
      </c>
      <c r="V61">
        <f t="shared" si="77"/>
        <v>-1</v>
      </c>
      <c r="W61">
        <f>VLOOKUP($A61,'FuturesInfo (3)'!$A$2:$V$80,22)</f>
        <v>3</v>
      </c>
      <c r="X61">
        <f t="shared" si="78"/>
        <v>-1</v>
      </c>
      <c r="Y61">
        <f t="shared" si="79"/>
        <v>3</v>
      </c>
      <c r="Z61" s="137">
        <v>83130</v>
      </c>
      <c r="AA61" s="137">
        <v>55420</v>
      </c>
      <c r="AB61" s="188">
        <f t="shared" si="133"/>
        <v>-3034.9965229487939</v>
      </c>
      <c r="AC61" s="188">
        <f t="shared" si="67"/>
        <v>3034.9965229487939</v>
      </c>
      <c r="AD61" s="188">
        <f t="shared" si="81"/>
        <v>-3034.9965229487939</v>
      </c>
      <c r="AE61" s="188">
        <f t="shared" si="82"/>
        <v>3034.9965229487939</v>
      </c>
      <c r="AF61" s="188">
        <f t="shared" si="83"/>
        <v>-3034.9965229487939</v>
      </c>
      <c r="AG61" s="188">
        <f t="shared" si="130"/>
        <v>-3034.9965229487939</v>
      </c>
      <c r="AH61" s="188">
        <f t="shared" si="85"/>
        <v>-3034.9965229487939</v>
      </c>
      <c r="AI61" s="188">
        <f t="shared" si="125"/>
        <v>-3034.9965229487939</v>
      </c>
      <c r="AJ61" s="188">
        <f t="shared" si="86"/>
        <v>3034.9965229487939</v>
      </c>
      <c r="AK61" s="188">
        <f>IF(IF(sym!$Q50=N61,1,0)=1,ABS(Z61*S61),-ABS(Z61*S61))</f>
        <v>-3034.9965229487939</v>
      </c>
      <c r="AL61" s="188">
        <f t="shared" si="87"/>
        <v>3034.9965229487939</v>
      </c>
      <c r="AM61" s="188">
        <f t="shared" si="88"/>
        <v>3034.9965229487939</v>
      </c>
      <c r="AO61">
        <f t="shared" si="89"/>
        <v>-1</v>
      </c>
      <c r="AP61" s="227">
        <v>1</v>
      </c>
      <c r="AQ61" s="227">
        <v>-1</v>
      </c>
      <c r="AR61" s="227">
        <v>1</v>
      </c>
      <c r="AS61" s="202">
        <v>-1</v>
      </c>
      <c r="AT61" s="228">
        <v>-8</v>
      </c>
      <c r="AU61">
        <f t="shared" si="90"/>
        <v>1</v>
      </c>
      <c r="AV61">
        <f t="shared" si="91"/>
        <v>1</v>
      </c>
      <c r="AW61" s="202">
        <v>-1</v>
      </c>
      <c r="AX61">
        <f t="shared" si="92"/>
        <v>1</v>
      </c>
      <c r="AY61">
        <f t="shared" si="68"/>
        <v>1</v>
      </c>
      <c r="AZ61">
        <f t="shared" si="126"/>
        <v>0</v>
      </c>
      <c r="BA61">
        <f t="shared" si="93"/>
        <v>0</v>
      </c>
      <c r="BB61" s="236">
        <v>-1.37134608445E-2</v>
      </c>
      <c r="BC61" s="194"/>
      <c r="BD61">
        <f t="shared" si="94"/>
        <v>1</v>
      </c>
      <c r="BE61">
        <f t="shared" si="95"/>
        <v>1</v>
      </c>
      <c r="BF61">
        <f>VLOOKUP($A61,'FuturesInfo (3)'!$A$2:$V$80,22)</f>
        <v>3</v>
      </c>
      <c r="BG61">
        <f t="shared" si="96"/>
        <v>1</v>
      </c>
      <c r="BH61">
        <f t="shared" si="97"/>
        <v>4</v>
      </c>
      <c r="BI61" s="137">
        <f>VLOOKUP($A61,'FuturesInfo (3)'!$A$2:$O$80,15)*BF61</f>
        <v>85020</v>
      </c>
      <c r="BJ61" s="137">
        <f>VLOOKUP($A61,'FuturesInfo (3)'!$A$2:$O$80,15)*BH61</f>
        <v>113360</v>
      </c>
      <c r="BK61" s="188">
        <f t="shared" si="134"/>
        <v>-1165.91844099939</v>
      </c>
      <c r="BL61" s="188">
        <f t="shared" si="69"/>
        <v>-1165.91844099939</v>
      </c>
      <c r="BM61" s="188">
        <f t="shared" si="99"/>
        <v>1165.91844099939</v>
      </c>
      <c r="BN61" s="188">
        <f t="shared" si="100"/>
        <v>1165.91844099939</v>
      </c>
      <c r="BO61" s="188">
        <f t="shared" si="101"/>
        <v>-1165.91844099939</v>
      </c>
      <c r="BP61" s="188">
        <f t="shared" si="131"/>
        <v>-1165.91844099939</v>
      </c>
      <c r="BQ61" s="188">
        <f t="shared" si="103"/>
        <v>1165.91844099939</v>
      </c>
      <c r="BR61" s="188">
        <f t="shared" si="127"/>
        <v>-1165.91844099939</v>
      </c>
      <c r="BS61" s="188">
        <f t="shared" si="104"/>
        <v>-1165.91844099939</v>
      </c>
      <c r="BT61" s="188">
        <f>IF(IF(sym!$Q50=AW61,1,0)=1,ABS(BI61*BB61),-ABS(BI61*BB61))</f>
        <v>-1165.91844099939</v>
      </c>
      <c r="BU61" s="188">
        <f t="shared" si="105"/>
        <v>-1165.91844099939</v>
      </c>
      <c r="BV61" s="188">
        <f t="shared" si="106"/>
        <v>1165.91844099939</v>
      </c>
      <c r="BX61">
        <f t="shared" si="107"/>
        <v>-1</v>
      </c>
      <c r="BY61" s="227">
        <v>-1</v>
      </c>
      <c r="BZ61" s="227">
        <v>1</v>
      </c>
      <c r="CA61" s="227">
        <v>1</v>
      </c>
      <c r="CB61" s="202">
        <v>1</v>
      </c>
      <c r="CC61" s="228">
        <v>-1</v>
      </c>
      <c r="CD61">
        <v>-9</v>
      </c>
      <c r="CE61">
        <f t="shared" si="108"/>
        <v>-1</v>
      </c>
      <c r="CF61" s="202"/>
      <c r="CG61">
        <f t="shared" si="109"/>
        <v>0</v>
      </c>
      <c r="CH61">
        <f t="shared" si="70"/>
        <v>0</v>
      </c>
      <c r="CI61">
        <f t="shared" si="128"/>
        <v>0</v>
      </c>
      <c r="CJ61">
        <f t="shared" si="110"/>
        <v>0</v>
      </c>
      <c r="CK61" s="236"/>
      <c r="CL61" s="194">
        <v>42571</v>
      </c>
      <c r="CM61">
        <f t="shared" si="111"/>
        <v>-1</v>
      </c>
      <c r="CN61">
        <f t="shared" si="112"/>
        <v>-1</v>
      </c>
      <c r="CO61">
        <f>VLOOKUP($A61,'FuturesInfo (3)'!$A$2:$V$80,22)</f>
        <v>3</v>
      </c>
      <c r="CP61">
        <f t="shared" si="113"/>
        <v>1</v>
      </c>
      <c r="CQ61">
        <f t="shared" si="114"/>
        <v>4</v>
      </c>
      <c r="CR61" s="137">
        <f>VLOOKUP($A61,'FuturesInfo (3)'!$A$2:$O$80,15)*CO61</f>
        <v>85020</v>
      </c>
      <c r="CS61" s="137">
        <f>VLOOKUP($A61,'FuturesInfo (3)'!$A$2:$O$80,15)*CQ61</f>
        <v>113360</v>
      </c>
      <c r="CT61" s="188">
        <f t="shared" si="135"/>
        <v>0</v>
      </c>
      <c r="CU61" s="188">
        <f t="shared" si="71"/>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2"/>
        <v>1</v>
      </c>
      <c r="M62">
        <f t="shared" si="73"/>
        <v>1</v>
      </c>
      <c r="N62">
        <v>1</v>
      </c>
      <c r="O62">
        <f t="shared" si="74"/>
        <v>1</v>
      </c>
      <c r="P62">
        <f t="shared" si="66"/>
        <v>0</v>
      </c>
      <c r="Q62">
        <f t="shared" si="124"/>
        <v>1</v>
      </c>
      <c r="R62">
        <f t="shared" si="75"/>
        <v>1</v>
      </c>
      <c r="S62">
        <v>7.9656862745099994E-3</v>
      </c>
      <c r="T62" s="194">
        <v>42570</v>
      </c>
      <c r="U62">
        <f t="shared" si="76"/>
        <v>1</v>
      </c>
      <c r="V62">
        <f t="shared" si="77"/>
        <v>1</v>
      </c>
      <c r="W62">
        <f>VLOOKUP($A62,'FuturesInfo (3)'!$A$2:$V$80,22)</f>
        <v>2</v>
      </c>
      <c r="X62">
        <f t="shared" si="78"/>
        <v>1</v>
      </c>
      <c r="Y62">
        <f t="shared" si="79"/>
        <v>2</v>
      </c>
      <c r="Z62" s="137">
        <v>160628.84483937116</v>
      </c>
      <c r="AA62" s="137">
        <v>240943.26725905674</v>
      </c>
      <c r="AB62" s="188">
        <f t="shared" si="133"/>
        <v>1279.5189846273752</v>
      </c>
      <c r="AC62" s="188">
        <f t="shared" si="67"/>
        <v>1279.5189846273752</v>
      </c>
      <c r="AD62" s="188">
        <f t="shared" si="81"/>
        <v>-1279.5189846273752</v>
      </c>
      <c r="AE62" s="188">
        <f t="shared" si="82"/>
        <v>-1279.5189846273752</v>
      </c>
      <c r="AF62" s="188">
        <f t="shared" si="83"/>
        <v>1279.5189846273752</v>
      </c>
      <c r="AG62" s="188">
        <f t="shared" si="130"/>
        <v>1279.5189846273752</v>
      </c>
      <c r="AH62" s="188">
        <f t="shared" si="85"/>
        <v>1279.5189846273752</v>
      </c>
      <c r="AI62" s="188">
        <f t="shared" si="125"/>
        <v>-1279.5189846273752</v>
      </c>
      <c r="AJ62" s="188">
        <f t="shared" si="86"/>
        <v>1279.5189846273752</v>
      </c>
      <c r="AK62" s="188">
        <f>IF(IF(sym!$Q51=N62,1,0)=1,ABS(Z62*S62),-ABS(Z62*S62))</f>
        <v>1279.5189846273752</v>
      </c>
      <c r="AL62" s="188">
        <f t="shared" si="87"/>
        <v>1279.5189846273752</v>
      </c>
      <c r="AM62" s="188">
        <f t="shared" si="88"/>
        <v>1279.5189846273752</v>
      </c>
      <c r="AO62">
        <f t="shared" si="89"/>
        <v>1</v>
      </c>
      <c r="AP62" s="227">
        <v>1</v>
      </c>
      <c r="AQ62" s="227">
        <v>1</v>
      </c>
      <c r="AR62" s="227">
        <v>-1</v>
      </c>
      <c r="AS62" s="202">
        <v>-1</v>
      </c>
      <c r="AT62" s="228">
        <v>-9</v>
      </c>
      <c r="AU62">
        <f t="shared" si="90"/>
        <v>1</v>
      </c>
      <c r="AV62">
        <f t="shared" si="91"/>
        <v>1</v>
      </c>
      <c r="AW62" s="202">
        <v>-1</v>
      </c>
      <c r="AX62">
        <f t="shared" si="92"/>
        <v>0</v>
      </c>
      <c r="AY62">
        <f t="shared" si="68"/>
        <v>1</v>
      </c>
      <c r="AZ62">
        <f t="shared" si="126"/>
        <v>0</v>
      </c>
      <c r="BA62">
        <f t="shared" si="93"/>
        <v>0</v>
      </c>
      <c r="BB62" s="236">
        <v>-2.1580547112500001E-2</v>
      </c>
      <c r="BC62" s="194"/>
      <c r="BD62">
        <f t="shared" si="94"/>
        <v>1</v>
      </c>
      <c r="BE62">
        <f t="shared" si="95"/>
        <v>1</v>
      </c>
      <c r="BF62">
        <f>VLOOKUP($A62,'FuturesInfo (3)'!$A$2:$V$80,22)</f>
        <v>2</v>
      </c>
      <c r="BG62">
        <f t="shared" si="96"/>
        <v>-1</v>
      </c>
      <c r="BH62">
        <f t="shared" si="97"/>
        <v>2</v>
      </c>
      <c r="BI62" s="137">
        <f>VLOOKUP($A62,'FuturesInfo (3)'!$A$2:$O$80,15)*BF62</f>
        <v>158382.97041304561</v>
      </c>
      <c r="BJ62" s="137">
        <f>VLOOKUP($A62,'FuturesInfo (3)'!$A$2:$O$80,15)*BH62</f>
        <v>158382.97041304561</v>
      </c>
      <c r="BK62" s="188">
        <f t="shared" si="134"/>
        <v>-3417.9911548164246</v>
      </c>
      <c r="BL62" s="188">
        <f t="shared" si="69"/>
        <v>3417.9911548164246</v>
      </c>
      <c r="BM62" s="188">
        <f t="shared" si="99"/>
        <v>-3417.9911548164246</v>
      </c>
      <c r="BN62" s="188">
        <f t="shared" si="100"/>
        <v>3417.9911548164246</v>
      </c>
      <c r="BO62" s="188">
        <f t="shared" si="101"/>
        <v>-3417.9911548164246</v>
      </c>
      <c r="BP62" s="188">
        <f t="shared" si="131"/>
        <v>-3417.9911548164246</v>
      </c>
      <c r="BQ62" s="188">
        <f t="shared" si="103"/>
        <v>-3417.9911548164246</v>
      </c>
      <c r="BR62" s="188">
        <f t="shared" si="127"/>
        <v>3417.9911548164246</v>
      </c>
      <c r="BS62" s="188">
        <f t="shared" si="104"/>
        <v>-3417.9911548164246</v>
      </c>
      <c r="BT62" s="188">
        <f>IF(IF(sym!$Q51=AW62,1,0)=1,ABS(BI62*BB62),-ABS(BI62*BB62))</f>
        <v>-3417.9911548164246</v>
      </c>
      <c r="BU62" s="188">
        <f t="shared" si="105"/>
        <v>-3417.9911548164246</v>
      </c>
      <c r="BV62" s="188">
        <f t="shared" si="106"/>
        <v>3417.9911548164246</v>
      </c>
      <c r="BX62">
        <f t="shared" si="107"/>
        <v>-1</v>
      </c>
      <c r="BY62" s="227">
        <v>-1</v>
      </c>
      <c r="BZ62" s="227">
        <v>-1</v>
      </c>
      <c r="CA62" s="227">
        <v>-1</v>
      </c>
      <c r="CB62" s="202">
        <v>-1</v>
      </c>
      <c r="CC62" s="228">
        <v>-1</v>
      </c>
      <c r="CD62">
        <v>9</v>
      </c>
      <c r="CE62">
        <f t="shared" si="108"/>
        <v>1</v>
      </c>
      <c r="CF62" s="202"/>
      <c r="CG62">
        <f t="shared" si="109"/>
        <v>0</v>
      </c>
      <c r="CH62">
        <f t="shared" si="70"/>
        <v>0</v>
      </c>
      <c r="CI62">
        <f t="shared" si="128"/>
        <v>0</v>
      </c>
      <c r="CJ62">
        <f t="shared" si="110"/>
        <v>0</v>
      </c>
      <c r="CK62" s="236"/>
      <c r="CL62" s="194">
        <v>42571</v>
      </c>
      <c r="CM62">
        <f t="shared" si="111"/>
        <v>1</v>
      </c>
      <c r="CN62">
        <f t="shared" si="112"/>
        <v>1</v>
      </c>
      <c r="CO62">
        <f>VLOOKUP($A62,'FuturesInfo (3)'!$A$2:$V$80,22)</f>
        <v>2</v>
      </c>
      <c r="CP62">
        <f t="shared" si="113"/>
        <v>-1</v>
      </c>
      <c r="CQ62">
        <f t="shared" si="114"/>
        <v>2</v>
      </c>
      <c r="CR62" s="137">
        <f>VLOOKUP($A62,'FuturesInfo (3)'!$A$2:$O$80,15)*CO62</f>
        <v>158382.97041304561</v>
      </c>
      <c r="CS62" s="137">
        <f>VLOOKUP($A62,'FuturesInfo (3)'!$A$2:$O$80,15)*CQ62</f>
        <v>158382.97041304561</v>
      </c>
      <c r="CT62" s="188">
        <f t="shared" si="135"/>
        <v>0</v>
      </c>
      <c r="CU62" s="188">
        <f t="shared" si="71"/>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2"/>
        <v>1</v>
      </c>
      <c r="M63">
        <f t="shared" si="73"/>
        <v>1</v>
      </c>
      <c r="N63">
        <v>1</v>
      </c>
      <c r="O63">
        <f t="shared" si="74"/>
        <v>1</v>
      </c>
      <c r="P63">
        <f t="shared" si="66"/>
        <v>0</v>
      </c>
      <c r="Q63">
        <f t="shared" si="124"/>
        <v>1</v>
      </c>
      <c r="R63">
        <f t="shared" si="75"/>
        <v>1</v>
      </c>
      <c r="S63">
        <v>3.7552229333099999E-3</v>
      </c>
      <c r="T63" s="194">
        <v>42570</v>
      </c>
      <c r="U63">
        <f t="shared" si="76"/>
        <v>-1</v>
      </c>
      <c r="V63">
        <f t="shared" si="77"/>
        <v>-1</v>
      </c>
      <c r="W63">
        <f>VLOOKUP($A63,'FuturesInfo (3)'!$A$2:$V$80,22)</f>
        <v>3</v>
      </c>
      <c r="X63">
        <f t="shared" si="78"/>
        <v>-1</v>
      </c>
      <c r="Y63">
        <f t="shared" si="79"/>
        <v>3</v>
      </c>
      <c r="Z63" s="137">
        <v>284670</v>
      </c>
      <c r="AA63" s="137">
        <v>189780</v>
      </c>
      <c r="AB63" s="188">
        <f t="shared" si="133"/>
        <v>1068.9993124253576</v>
      </c>
      <c r="AC63" s="188">
        <f t="shared" si="67"/>
        <v>-1068.9993124253576</v>
      </c>
      <c r="AD63" s="188">
        <f t="shared" si="81"/>
        <v>1068.9993124253576</v>
      </c>
      <c r="AE63" s="188">
        <f t="shared" si="82"/>
        <v>-1068.9993124253576</v>
      </c>
      <c r="AF63" s="188">
        <f t="shared" si="83"/>
        <v>1068.9993124253576</v>
      </c>
      <c r="AG63" s="188">
        <f t="shared" si="130"/>
        <v>1068.9993124253576</v>
      </c>
      <c r="AH63" s="188">
        <f t="shared" si="85"/>
        <v>1068.9993124253576</v>
      </c>
      <c r="AI63" s="188">
        <f t="shared" si="125"/>
        <v>1068.9993124253576</v>
      </c>
      <c r="AJ63" s="188">
        <f t="shared" si="86"/>
        <v>-1068.9993124253576</v>
      </c>
      <c r="AK63" s="188">
        <f>IF(IF(sym!$Q52=N63,1,0)=1,ABS(Z63*S63),-ABS(Z63*S63))</f>
        <v>1068.9993124253576</v>
      </c>
      <c r="AL63" s="188">
        <f t="shared" si="87"/>
        <v>-1068.9993124253576</v>
      </c>
      <c r="AM63" s="188">
        <f t="shared" si="88"/>
        <v>1068.9993124253576</v>
      </c>
      <c r="AO63">
        <f t="shared" si="89"/>
        <v>1</v>
      </c>
      <c r="AP63" s="227">
        <v>1</v>
      </c>
      <c r="AQ63" s="227">
        <v>-1</v>
      </c>
      <c r="AR63" s="227">
        <v>1</v>
      </c>
      <c r="AS63" s="202">
        <v>-1</v>
      </c>
      <c r="AT63" s="228">
        <v>-9</v>
      </c>
      <c r="AU63">
        <f t="shared" si="90"/>
        <v>-1</v>
      </c>
      <c r="AV63">
        <f t="shared" si="91"/>
        <v>1</v>
      </c>
      <c r="AW63" s="202">
        <v>-1</v>
      </c>
      <c r="AX63">
        <f t="shared" si="92"/>
        <v>1</v>
      </c>
      <c r="AY63">
        <f t="shared" si="68"/>
        <v>1</v>
      </c>
      <c r="AZ63">
        <f t="shared" si="126"/>
        <v>1</v>
      </c>
      <c r="BA63">
        <f t="shared" si="93"/>
        <v>0</v>
      </c>
      <c r="BB63" s="236">
        <v>-6.3758035620200002E-3</v>
      </c>
      <c r="BC63" s="194"/>
      <c r="BD63">
        <f t="shared" si="94"/>
        <v>-1</v>
      </c>
      <c r="BE63">
        <f t="shared" si="95"/>
        <v>-1</v>
      </c>
      <c r="BF63">
        <f>VLOOKUP($A63,'FuturesInfo (3)'!$A$2:$V$80,22)</f>
        <v>3</v>
      </c>
      <c r="BG63">
        <f t="shared" si="96"/>
        <v>-1</v>
      </c>
      <c r="BH63">
        <f t="shared" si="97"/>
        <v>2</v>
      </c>
      <c r="BI63" s="137">
        <f>VLOOKUP($A63,'FuturesInfo (3)'!$A$2:$O$80,15)*BF63</f>
        <v>284625</v>
      </c>
      <c r="BJ63" s="137">
        <f>VLOOKUP($A63,'FuturesInfo (3)'!$A$2:$O$80,15)*BH63</f>
        <v>189750</v>
      </c>
      <c r="BK63" s="188">
        <f t="shared" si="134"/>
        <v>-1814.7130888399427</v>
      </c>
      <c r="BL63" s="188">
        <f t="shared" si="69"/>
        <v>1814.7130888399427</v>
      </c>
      <c r="BM63" s="188">
        <f t="shared" si="99"/>
        <v>-1814.7130888399427</v>
      </c>
      <c r="BN63" s="188">
        <f t="shared" si="100"/>
        <v>1814.7130888399427</v>
      </c>
      <c r="BO63" s="188">
        <f t="shared" si="101"/>
        <v>1814.7130888399427</v>
      </c>
      <c r="BP63" s="188">
        <f t="shared" si="131"/>
        <v>-1814.7130888399427</v>
      </c>
      <c r="BQ63" s="188">
        <f t="shared" si="103"/>
        <v>1814.7130888399427</v>
      </c>
      <c r="BR63" s="188">
        <f t="shared" si="127"/>
        <v>-1814.7130888399427</v>
      </c>
      <c r="BS63" s="188">
        <f t="shared" si="104"/>
        <v>1814.7130888399427</v>
      </c>
      <c r="BT63" s="188">
        <f>IF(IF(sym!$Q52=AW63,1,0)=1,ABS(BI63*BB63),-ABS(BI63*BB63))</f>
        <v>-1814.7130888399427</v>
      </c>
      <c r="BU63" s="188">
        <f t="shared" si="105"/>
        <v>1814.7130888399427</v>
      </c>
      <c r="BV63" s="188">
        <f t="shared" si="106"/>
        <v>1814.7130888399427</v>
      </c>
      <c r="BX63">
        <f t="shared" si="107"/>
        <v>-1</v>
      </c>
      <c r="BY63" s="227">
        <v>-1</v>
      </c>
      <c r="BZ63" s="227">
        <v>1</v>
      </c>
      <c r="CA63" s="227">
        <v>-1</v>
      </c>
      <c r="CB63" s="202">
        <v>1</v>
      </c>
      <c r="CC63" s="228">
        <v>-1</v>
      </c>
      <c r="CD63">
        <v>-10</v>
      </c>
      <c r="CE63">
        <f t="shared" si="108"/>
        <v>-1</v>
      </c>
      <c r="CF63" s="202"/>
      <c r="CG63">
        <f t="shared" si="109"/>
        <v>0</v>
      </c>
      <c r="CH63">
        <f t="shared" si="70"/>
        <v>0</v>
      </c>
      <c r="CI63">
        <f t="shared" si="128"/>
        <v>0</v>
      </c>
      <c r="CJ63">
        <f t="shared" si="110"/>
        <v>0</v>
      </c>
      <c r="CK63" s="236"/>
      <c r="CL63" s="194">
        <v>42570</v>
      </c>
      <c r="CM63">
        <f t="shared" si="111"/>
        <v>1</v>
      </c>
      <c r="CN63">
        <f t="shared" si="112"/>
        <v>-1</v>
      </c>
      <c r="CO63">
        <f>VLOOKUP($A63,'FuturesInfo (3)'!$A$2:$V$80,22)</f>
        <v>3</v>
      </c>
      <c r="CP63">
        <f t="shared" si="113"/>
        <v>1</v>
      </c>
      <c r="CQ63">
        <f t="shared" si="114"/>
        <v>4</v>
      </c>
      <c r="CR63" s="137">
        <f>VLOOKUP($A63,'FuturesInfo (3)'!$A$2:$O$80,15)*CO63</f>
        <v>284625</v>
      </c>
      <c r="CS63" s="137">
        <f>VLOOKUP($A63,'FuturesInfo (3)'!$A$2:$O$80,15)*CQ63</f>
        <v>379500</v>
      </c>
      <c r="CT63" s="188">
        <f t="shared" si="135"/>
        <v>0</v>
      </c>
      <c r="CU63" s="188">
        <f t="shared" si="71"/>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2"/>
        <v>-1</v>
      </c>
      <c r="M64">
        <f t="shared" si="73"/>
        <v>-1</v>
      </c>
      <c r="N64">
        <v>-1</v>
      </c>
      <c r="O64">
        <f t="shared" si="74"/>
        <v>1</v>
      </c>
      <c r="P64">
        <f t="shared" si="66"/>
        <v>0</v>
      </c>
      <c r="Q64">
        <f t="shared" si="124"/>
        <v>1</v>
      </c>
      <c r="R64">
        <f t="shared" si="75"/>
        <v>1</v>
      </c>
      <c r="S64">
        <v>-8.7829360100399999E-3</v>
      </c>
      <c r="T64" s="194">
        <v>42572</v>
      </c>
      <c r="U64">
        <f t="shared" si="76"/>
        <v>-1</v>
      </c>
      <c r="V64">
        <f t="shared" si="77"/>
        <v>-1</v>
      </c>
      <c r="W64">
        <f>VLOOKUP($A64,'FuturesInfo (3)'!$A$2:$V$80,22)</f>
        <v>8</v>
      </c>
      <c r="X64">
        <f t="shared" si="78"/>
        <v>-1</v>
      </c>
      <c r="Y64">
        <f t="shared" si="79"/>
        <v>8</v>
      </c>
      <c r="Z64" s="137">
        <v>79000</v>
      </c>
      <c r="AA64" s="137">
        <v>59250</v>
      </c>
      <c r="AB64" s="188">
        <f t="shared" si="133"/>
        <v>693.85194479315999</v>
      </c>
      <c r="AC64" s="188">
        <f t="shared" si="67"/>
        <v>693.85194479315999</v>
      </c>
      <c r="AD64" s="188">
        <f t="shared" si="81"/>
        <v>-693.85194479315999</v>
      </c>
      <c r="AE64" s="188">
        <f t="shared" si="82"/>
        <v>-693.85194479315999</v>
      </c>
      <c r="AF64" s="188">
        <f t="shared" si="83"/>
        <v>693.85194479315999</v>
      </c>
      <c r="AG64" s="188">
        <f t="shared" si="130"/>
        <v>693.85194479315999</v>
      </c>
      <c r="AH64" s="188">
        <f t="shared" si="85"/>
        <v>693.85194479315999</v>
      </c>
      <c r="AI64" s="188">
        <f t="shared" si="125"/>
        <v>693.85194479315999</v>
      </c>
      <c r="AJ64" s="188">
        <f t="shared" si="86"/>
        <v>693.85194479315999</v>
      </c>
      <c r="AK64" s="188">
        <f>IF(IF(sym!$Q53=N64,1,0)=1,ABS(Z64*S64),-ABS(Z64*S64))</f>
        <v>-693.85194479315999</v>
      </c>
      <c r="AL64" s="188">
        <f t="shared" si="87"/>
        <v>693.85194479315999</v>
      </c>
      <c r="AM64" s="188">
        <f t="shared" si="88"/>
        <v>693.85194479315999</v>
      </c>
      <c r="AO64">
        <f t="shared" si="89"/>
        <v>-1</v>
      </c>
      <c r="AP64" s="227">
        <v>1</v>
      </c>
      <c r="AQ64" s="227">
        <v>1</v>
      </c>
      <c r="AR64" s="227">
        <v>-1</v>
      </c>
      <c r="AS64" s="202">
        <v>-1</v>
      </c>
      <c r="AT64" s="228">
        <v>-7</v>
      </c>
      <c r="AU64">
        <f t="shared" si="90"/>
        <v>1</v>
      </c>
      <c r="AV64">
        <f t="shared" si="91"/>
        <v>1</v>
      </c>
      <c r="AW64" s="202">
        <v>-1</v>
      </c>
      <c r="AX64">
        <f t="shared" si="92"/>
        <v>0</v>
      </c>
      <c r="AY64">
        <f t="shared" si="68"/>
        <v>1</v>
      </c>
      <c r="AZ64">
        <f t="shared" si="126"/>
        <v>0</v>
      </c>
      <c r="BA64">
        <f t="shared" si="93"/>
        <v>0</v>
      </c>
      <c r="BB64" s="236">
        <v>-3.4177215189900002E-2</v>
      </c>
      <c r="BC64" s="194"/>
      <c r="BD64">
        <f t="shared" si="94"/>
        <v>1</v>
      </c>
      <c r="BE64">
        <f t="shared" si="95"/>
        <v>1</v>
      </c>
      <c r="BF64">
        <f>VLOOKUP($A64,'FuturesInfo (3)'!$A$2:$V$80,22)</f>
        <v>8</v>
      </c>
      <c r="BG64">
        <f t="shared" si="96"/>
        <v>1</v>
      </c>
      <c r="BH64">
        <f t="shared" si="97"/>
        <v>10</v>
      </c>
      <c r="BI64" s="137">
        <f>VLOOKUP($A64,'FuturesInfo (3)'!$A$2:$O$80,15)*BF64</f>
        <v>74300</v>
      </c>
      <c r="BJ64" s="137">
        <f>VLOOKUP($A64,'FuturesInfo (3)'!$A$2:$O$80,15)*BH64</f>
        <v>92875</v>
      </c>
      <c r="BK64" s="188">
        <f t="shared" si="134"/>
        <v>-2539.3670886095701</v>
      </c>
      <c r="BL64" s="188">
        <f t="shared" si="69"/>
        <v>-2539.3670886095701</v>
      </c>
      <c r="BM64" s="188">
        <f t="shared" si="99"/>
        <v>2539.3670886095701</v>
      </c>
      <c r="BN64" s="188">
        <f t="shared" si="100"/>
        <v>2539.3670886095701</v>
      </c>
      <c r="BO64" s="188">
        <f t="shared" si="101"/>
        <v>-2539.3670886095701</v>
      </c>
      <c r="BP64" s="188">
        <f t="shared" si="131"/>
        <v>-2539.3670886095701</v>
      </c>
      <c r="BQ64" s="188">
        <f t="shared" si="103"/>
        <v>-2539.3670886095701</v>
      </c>
      <c r="BR64" s="188">
        <f t="shared" si="127"/>
        <v>2539.3670886095701</v>
      </c>
      <c r="BS64" s="188">
        <f t="shared" si="104"/>
        <v>-2539.3670886095701</v>
      </c>
      <c r="BT64" s="188">
        <f>IF(IF(sym!$Q53=AW64,1,0)=1,ABS(BI64*BB64),-ABS(BI64*BB64))</f>
        <v>-2539.3670886095701</v>
      </c>
      <c r="BU64" s="188">
        <f t="shared" si="105"/>
        <v>-2539.3670886095701</v>
      </c>
      <c r="BV64" s="188">
        <f t="shared" si="106"/>
        <v>2539.3670886095701</v>
      </c>
      <c r="BX64">
        <f t="shared" si="107"/>
        <v>-1</v>
      </c>
      <c r="BY64" s="227">
        <v>-1</v>
      </c>
      <c r="BZ64" s="227">
        <v>1</v>
      </c>
      <c r="CA64" s="227">
        <v>1</v>
      </c>
      <c r="CB64" s="202">
        <v>-1</v>
      </c>
      <c r="CC64" s="228">
        <v>-1</v>
      </c>
      <c r="CD64">
        <v>-8</v>
      </c>
      <c r="CE64">
        <f t="shared" si="108"/>
        <v>1</v>
      </c>
      <c r="CF64" s="202"/>
      <c r="CG64">
        <f t="shared" si="109"/>
        <v>0</v>
      </c>
      <c r="CH64">
        <f t="shared" si="70"/>
        <v>0</v>
      </c>
      <c r="CI64">
        <f t="shared" si="128"/>
        <v>0</v>
      </c>
      <c r="CJ64">
        <f t="shared" si="110"/>
        <v>0</v>
      </c>
      <c r="CK64" s="236"/>
      <c r="CL64" s="194">
        <v>42572</v>
      </c>
      <c r="CM64">
        <f t="shared" si="111"/>
        <v>1</v>
      </c>
      <c r="CN64">
        <f t="shared" si="112"/>
        <v>-1</v>
      </c>
      <c r="CO64">
        <f>VLOOKUP($A64,'FuturesInfo (3)'!$A$2:$V$80,22)</f>
        <v>8</v>
      </c>
      <c r="CP64">
        <f t="shared" si="113"/>
        <v>-1</v>
      </c>
      <c r="CQ64">
        <f t="shared" si="114"/>
        <v>6</v>
      </c>
      <c r="CR64" s="137">
        <f>VLOOKUP($A64,'FuturesInfo (3)'!$A$2:$O$80,15)*CO64</f>
        <v>74300</v>
      </c>
      <c r="CS64" s="137">
        <f>VLOOKUP($A64,'FuturesInfo (3)'!$A$2:$O$80,15)*CQ64</f>
        <v>55725</v>
      </c>
      <c r="CT64" s="188">
        <f t="shared" si="135"/>
        <v>0</v>
      </c>
      <c r="CU64" s="188">
        <f t="shared" si="71"/>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2"/>
        <v>1</v>
      </c>
      <c r="M65">
        <f t="shared" si="73"/>
        <v>1</v>
      </c>
      <c r="N65">
        <v>1</v>
      </c>
      <c r="O65">
        <f t="shared" si="74"/>
        <v>1</v>
      </c>
      <c r="P65">
        <f t="shared" si="66"/>
        <v>0</v>
      </c>
      <c r="Q65">
        <f t="shared" si="124"/>
        <v>1</v>
      </c>
      <c r="R65">
        <f t="shared" si="75"/>
        <v>1</v>
      </c>
      <c r="S65">
        <v>3.5499570569699997E-2</v>
      </c>
      <c r="T65" s="194">
        <v>42563</v>
      </c>
      <c r="U65">
        <f t="shared" si="76"/>
        <v>1</v>
      </c>
      <c r="V65">
        <f t="shared" si="77"/>
        <v>1</v>
      </c>
      <c r="W65">
        <f>VLOOKUP($A65,'FuturesInfo (3)'!$A$2:$V$80,22)</f>
        <v>3</v>
      </c>
      <c r="X65">
        <f t="shared" si="78"/>
        <v>1</v>
      </c>
      <c r="Y65">
        <f t="shared" si="79"/>
        <v>3</v>
      </c>
      <c r="Z65" s="137">
        <v>81382.5</v>
      </c>
      <c r="AA65" s="137">
        <v>108510</v>
      </c>
      <c r="AB65" s="188">
        <f t="shared" si="133"/>
        <v>2889.0438018886098</v>
      </c>
      <c r="AC65" s="188">
        <f t="shared" si="67"/>
        <v>2889.0438018886098</v>
      </c>
      <c r="AD65" s="188">
        <f t="shared" si="81"/>
        <v>-2889.0438018886098</v>
      </c>
      <c r="AE65" s="188">
        <f t="shared" si="82"/>
        <v>-2889.0438018886098</v>
      </c>
      <c r="AF65" s="188">
        <f t="shared" si="83"/>
        <v>2889.0438018886098</v>
      </c>
      <c r="AG65" s="188">
        <f t="shared" si="130"/>
        <v>2889.0438018886098</v>
      </c>
      <c r="AH65" s="188">
        <f t="shared" si="85"/>
        <v>2889.0438018886098</v>
      </c>
      <c r="AI65" s="188">
        <f t="shared" si="125"/>
        <v>2889.0438018886098</v>
      </c>
      <c r="AJ65" s="188">
        <f t="shared" si="86"/>
        <v>2889.0438018886098</v>
      </c>
      <c r="AK65" s="188">
        <f>IF(IF(sym!$Q54=N65,1,0)=1,ABS(Z65*S65),-ABS(Z65*S65))</f>
        <v>2889.0438018886098</v>
      </c>
      <c r="AL65" s="188">
        <f t="shared" si="87"/>
        <v>2889.0438018886098</v>
      </c>
      <c r="AM65" s="188">
        <f t="shared" si="88"/>
        <v>2889.0438018886098</v>
      </c>
      <c r="AO65">
        <f t="shared" si="89"/>
        <v>1</v>
      </c>
      <c r="AP65" s="229">
        <v>-1</v>
      </c>
      <c r="AQ65" s="229">
        <v>-1</v>
      </c>
      <c r="AR65" s="229">
        <v>1</v>
      </c>
      <c r="AS65" s="202">
        <v>-1</v>
      </c>
      <c r="AT65" s="228">
        <v>-4</v>
      </c>
      <c r="AU65">
        <f t="shared" si="90"/>
        <v>-1</v>
      </c>
      <c r="AV65">
        <f t="shared" si="91"/>
        <v>1</v>
      </c>
      <c r="AW65" s="233">
        <v>-1</v>
      </c>
      <c r="AX65">
        <f t="shared" si="92"/>
        <v>1</v>
      </c>
      <c r="AY65">
        <f t="shared" si="68"/>
        <v>1</v>
      </c>
      <c r="AZ65">
        <f t="shared" si="126"/>
        <v>1</v>
      </c>
      <c r="BA65">
        <f t="shared" si="93"/>
        <v>0</v>
      </c>
      <c r="BB65" s="234">
        <v>-5.5294442908499997E-2</v>
      </c>
      <c r="BC65" s="194"/>
      <c r="BD65">
        <f t="shared" si="94"/>
        <v>-1</v>
      </c>
      <c r="BE65">
        <f t="shared" si="95"/>
        <v>-1</v>
      </c>
      <c r="BF65">
        <f>VLOOKUP($A65,'FuturesInfo (3)'!$A$2:$V$80,22)</f>
        <v>3</v>
      </c>
      <c r="BG65">
        <f t="shared" si="96"/>
        <v>-1</v>
      </c>
      <c r="BH65">
        <f t="shared" si="97"/>
        <v>2</v>
      </c>
      <c r="BI65" s="137">
        <f>VLOOKUP($A65,'FuturesInfo (3)'!$A$2:$O$80,15)*BF65</f>
        <v>78817.5</v>
      </c>
      <c r="BJ65" s="137">
        <f>VLOOKUP($A65,'FuturesInfo (3)'!$A$2:$O$80,15)*BH65</f>
        <v>52545</v>
      </c>
      <c r="BK65" s="188">
        <f t="shared" si="134"/>
        <v>4358.1697539406987</v>
      </c>
      <c r="BL65" s="188">
        <f t="shared" si="69"/>
        <v>4358.1697539406987</v>
      </c>
      <c r="BM65" s="188">
        <f t="shared" si="99"/>
        <v>-4358.1697539406987</v>
      </c>
      <c r="BN65" s="188">
        <f t="shared" si="100"/>
        <v>4358.1697539406987</v>
      </c>
      <c r="BO65" s="188">
        <f t="shared" si="101"/>
        <v>4358.1697539406987</v>
      </c>
      <c r="BP65" s="188">
        <f t="shared" si="131"/>
        <v>-4358.1697539406987</v>
      </c>
      <c r="BQ65" s="188">
        <f t="shared" si="103"/>
        <v>4358.1697539406987</v>
      </c>
      <c r="BR65" s="188">
        <f t="shared" si="127"/>
        <v>-4358.1697539406987</v>
      </c>
      <c r="BS65" s="188">
        <f t="shared" si="104"/>
        <v>4358.1697539406987</v>
      </c>
      <c r="BT65" s="188">
        <f>IF(IF(sym!$Q54=AW65,1,0)=1,ABS(BI65*BB65),-ABS(BI65*BB65))</f>
        <v>-4358.1697539406987</v>
      </c>
      <c r="BU65" s="188">
        <f t="shared" si="105"/>
        <v>4358.1697539406987</v>
      </c>
      <c r="BV65" s="188">
        <f t="shared" si="106"/>
        <v>4358.1697539406987</v>
      </c>
      <c r="BX65">
        <f t="shared" si="107"/>
        <v>-1</v>
      </c>
      <c r="BY65" s="229">
        <v>-1</v>
      </c>
      <c r="BZ65" s="229">
        <v>1</v>
      </c>
      <c r="CA65" s="229">
        <v>1</v>
      </c>
      <c r="CB65" s="202">
        <v>-1</v>
      </c>
      <c r="CC65" s="228">
        <v>-1</v>
      </c>
      <c r="CD65">
        <v>5</v>
      </c>
      <c r="CE65">
        <f t="shared" si="108"/>
        <v>1</v>
      </c>
      <c r="CF65" s="233"/>
      <c r="CG65">
        <f t="shared" si="109"/>
        <v>0</v>
      </c>
      <c r="CH65">
        <f t="shared" si="70"/>
        <v>0</v>
      </c>
      <c r="CI65">
        <f t="shared" si="128"/>
        <v>0</v>
      </c>
      <c r="CJ65">
        <f t="shared" si="110"/>
        <v>0</v>
      </c>
      <c r="CK65" s="234"/>
      <c r="CL65" s="194">
        <v>42577</v>
      </c>
      <c r="CM65">
        <f t="shared" si="111"/>
        <v>1</v>
      </c>
      <c r="CN65">
        <f t="shared" si="112"/>
        <v>1</v>
      </c>
      <c r="CO65">
        <f>VLOOKUP($A65,'FuturesInfo (3)'!$A$2:$V$80,22)</f>
        <v>3</v>
      </c>
      <c r="CP65">
        <f t="shared" si="113"/>
        <v>-1</v>
      </c>
      <c r="CQ65">
        <f t="shared" si="114"/>
        <v>2</v>
      </c>
      <c r="CR65" s="137">
        <f>VLOOKUP($A65,'FuturesInfo (3)'!$A$2:$O$80,15)*CO65</f>
        <v>78817.5</v>
      </c>
      <c r="CS65" s="137">
        <f>VLOOKUP($A65,'FuturesInfo (3)'!$A$2:$O$80,15)*CQ65</f>
        <v>52545</v>
      </c>
      <c r="CT65" s="188">
        <f t="shared" si="135"/>
        <v>0</v>
      </c>
      <c r="CU65" s="188">
        <f t="shared" si="71"/>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2"/>
        <v>-1</v>
      </c>
      <c r="M66">
        <f t="shared" si="73"/>
        <v>-1</v>
      </c>
      <c r="N66">
        <v>1</v>
      </c>
      <c r="O66">
        <f t="shared" si="74"/>
        <v>0</v>
      </c>
      <c r="P66">
        <f t="shared" si="66"/>
        <v>0</v>
      </c>
      <c r="Q66">
        <f t="shared" si="124"/>
        <v>0</v>
      </c>
      <c r="R66">
        <f t="shared" si="75"/>
        <v>0</v>
      </c>
      <c r="S66">
        <v>9.1581542796799996E-3</v>
      </c>
      <c r="T66" s="194">
        <v>42548</v>
      </c>
      <c r="U66">
        <f t="shared" si="76"/>
        <v>-1</v>
      </c>
      <c r="V66">
        <f t="shared" si="77"/>
        <v>-1</v>
      </c>
      <c r="W66">
        <f>VLOOKUP($A66,'FuturesInfo (3)'!$A$2:$V$80,22)</f>
        <v>2</v>
      </c>
      <c r="X66">
        <f t="shared" si="78"/>
        <v>-1</v>
      </c>
      <c r="Y66">
        <f t="shared" si="79"/>
        <v>2</v>
      </c>
      <c r="Z66" s="137">
        <v>143250</v>
      </c>
      <c r="AA66" s="137">
        <v>143250</v>
      </c>
      <c r="AB66" s="188">
        <f t="shared" si="133"/>
        <v>1311.9056005641598</v>
      </c>
      <c r="AC66" s="188">
        <f t="shared" si="67"/>
        <v>-1311.9056005641598</v>
      </c>
      <c r="AD66" s="188">
        <f t="shared" si="81"/>
        <v>1311.9056005641598</v>
      </c>
      <c r="AE66" s="188">
        <f t="shared" si="82"/>
        <v>-1311.9056005641598</v>
      </c>
      <c r="AF66" s="188">
        <f t="shared" si="83"/>
        <v>-1311.9056005641598</v>
      </c>
      <c r="AG66" s="188">
        <f t="shared" si="130"/>
        <v>-1311.9056005641598</v>
      </c>
      <c r="AH66" s="188">
        <f t="shared" si="85"/>
        <v>-1311.9056005641598</v>
      </c>
      <c r="AI66" s="188">
        <f t="shared" si="125"/>
        <v>1311.9056005641598</v>
      </c>
      <c r="AJ66" s="188">
        <f t="shared" si="86"/>
        <v>-1311.9056005641598</v>
      </c>
      <c r="AK66" s="188">
        <f>IF(IF(sym!$Q55=N66,1,0)=1,ABS(Z66*S66),-ABS(Z66*S66))</f>
        <v>1311.9056005641598</v>
      </c>
      <c r="AL66" s="188">
        <f t="shared" si="87"/>
        <v>-1311.9056005641598</v>
      </c>
      <c r="AM66" s="188">
        <f t="shared" si="88"/>
        <v>1311.9056005641598</v>
      </c>
      <c r="AO66">
        <f t="shared" si="89"/>
        <v>1</v>
      </c>
      <c r="AP66" s="227">
        <v>1</v>
      </c>
      <c r="AQ66" s="227">
        <v>-1</v>
      </c>
      <c r="AR66" s="227">
        <v>1</v>
      </c>
      <c r="AS66" s="202">
        <v>-1</v>
      </c>
      <c r="AT66" s="228">
        <v>24</v>
      </c>
      <c r="AU66">
        <f t="shared" si="90"/>
        <v>-1</v>
      </c>
      <c r="AV66">
        <f t="shared" si="91"/>
        <v>-1</v>
      </c>
      <c r="AW66" s="202">
        <v>1</v>
      </c>
      <c r="AX66">
        <f t="shared" si="92"/>
        <v>0</v>
      </c>
      <c r="AY66">
        <f t="shared" si="68"/>
        <v>0</v>
      </c>
      <c r="AZ66">
        <f t="shared" si="126"/>
        <v>0</v>
      </c>
      <c r="BA66">
        <f t="shared" si="93"/>
        <v>0</v>
      </c>
      <c r="BB66" s="236">
        <v>2.0244328097699998E-3</v>
      </c>
      <c r="BC66" s="194"/>
      <c r="BD66">
        <f t="shared" si="94"/>
        <v>-1</v>
      </c>
      <c r="BE66">
        <f t="shared" si="95"/>
        <v>-1</v>
      </c>
      <c r="BF66">
        <f>VLOOKUP($A66,'FuturesInfo (3)'!$A$2:$V$80,22)</f>
        <v>2</v>
      </c>
      <c r="BG66">
        <f t="shared" si="96"/>
        <v>-1</v>
      </c>
      <c r="BH66">
        <f t="shared" si="97"/>
        <v>2</v>
      </c>
      <c r="BI66" s="137">
        <f>VLOOKUP($A66,'FuturesInfo (3)'!$A$2:$O$80,15)*BF66</f>
        <v>141200</v>
      </c>
      <c r="BJ66" s="137">
        <f>VLOOKUP($A66,'FuturesInfo (3)'!$A$2:$O$80,15)*BH66</f>
        <v>141200</v>
      </c>
      <c r="BK66" s="188">
        <f t="shared" si="134"/>
        <v>285.84991273952397</v>
      </c>
      <c r="BL66" s="188">
        <f t="shared" si="69"/>
        <v>-285.84991273952397</v>
      </c>
      <c r="BM66" s="188">
        <f t="shared" si="99"/>
        <v>285.84991273952397</v>
      </c>
      <c r="BN66" s="188">
        <f t="shared" si="100"/>
        <v>-285.84991273952397</v>
      </c>
      <c r="BO66" s="188">
        <f t="shared" si="101"/>
        <v>-285.84991273952397</v>
      </c>
      <c r="BP66" s="188">
        <f t="shared" si="131"/>
        <v>-285.84991273952397</v>
      </c>
      <c r="BQ66" s="188">
        <f t="shared" si="103"/>
        <v>-285.84991273952397</v>
      </c>
      <c r="BR66" s="188">
        <f t="shared" si="127"/>
        <v>285.84991273952397</v>
      </c>
      <c r="BS66" s="188">
        <f t="shared" si="104"/>
        <v>-285.84991273952397</v>
      </c>
      <c r="BT66" s="188">
        <f>IF(IF(sym!$Q55=AW66,1,0)=1,ABS(BI66*BB66),-ABS(BI66*BB66))</f>
        <v>285.84991273952397</v>
      </c>
      <c r="BU66" s="188">
        <f t="shared" si="105"/>
        <v>-285.84991273952397</v>
      </c>
      <c r="BV66" s="188">
        <f t="shared" si="106"/>
        <v>285.84991273952397</v>
      </c>
      <c r="BX66">
        <f t="shared" si="107"/>
        <v>1</v>
      </c>
      <c r="BY66" s="227">
        <v>1</v>
      </c>
      <c r="BZ66" s="227">
        <v>1</v>
      </c>
      <c r="CA66" s="227">
        <v>-1</v>
      </c>
      <c r="CB66" s="202">
        <v>1</v>
      </c>
      <c r="CC66" s="228">
        <v>-1</v>
      </c>
      <c r="CD66">
        <v>25</v>
      </c>
      <c r="CE66">
        <f t="shared" si="108"/>
        <v>-1</v>
      </c>
      <c r="CF66" s="202"/>
      <c r="CG66">
        <f t="shared" si="109"/>
        <v>0</v>
      </c>
      <c r="CH66">
        <f t="shared" si="70"/>
        <v>0</v>
      </c>
      <c r="CI66">
        <f t="shared" si="128"/>
        <v>0</v>
      </c>
      <c r="CJ66">
        <f t="shared" si="110"/>
        <v>0</v>
      </c>
      <c r="CK66" s="236"/>
      <c r="CL66" s="194">
        <v>42548</v>
      </c>
      <c r="CM66">
        <f t="shared" si="111"/>
        <v>-1</v>
      </c>
      <c r="CN66">
        <f t="shared" si="112"/>
        <v>1</v>
      </c>
      <c r="CO66">
        <f>VLOOKUP($A66,'FuturesInfo (3)'!$A$2:$V$80,22)</f>
        <v>2</v>
      </c>
      <c r="CP66">
        <f t="shared" si="113"/>
        <v>1</v>
      </c>
      <c r="CQ66">
        <f t="shared" si="114"/>
        <v>3</v>
      </c>
      <c r="CR66" s="137">
        <f>VLOOKUP($A66,'FuturesInfo (3)'!$A$2:$O$80,15)*CO66</f>
        <v>141200</v>
      </c>
      <c r="CS66" s="137">
        <f>VLOOKUP($A66,'FuturesInfo (3)'!$A$2:$O$80,15)*CQ66</f>
        <v>211800</v>
      </c>
      <c r="CT66" s="188">
        <f t="shared" si="135"/>
        <v>0</v>
      </c>
      <c r="CU66" s="188">
        <f t="shared" si="71"/>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2"/>
        <v>-1</v>
      </c>
      <c r="M67">
        <f t="shared" si="73"/>
        <v>-1</v>
      </c>
      <c r="N67">
        <v>1</v>
      </c>
      <c r="O67">
        <f t="shared" si="74"/>
        <v>1</v>
      </c>
      <c r="P67">
        <f t="shared" si="66"/>
        <v>0</v>
      </c>
      <c r="Q67">
        <f t="shared" si="124"/>
        <v>0</v>
      </c>
      <c r="R67">
        <f t="shared" si="75"/>
        <v>0</v>
      </c>
      <c r="S67">
        <v>1.10377194507E-2</v>
      </c>
      <c r="T67" s="194">
        <v>42548</v>
      </c>
      <c r="U67">
        <f t="shared" si="76"/>
        <v>-1</v>
      </c>
      <c r="V67">
        <f t="shared" si="77"/>
        <v>-1</v>
      </c>
      <c r="W67">
        <f>VLOOKUP($A67,'FuturesInfo (3)'!$A$2:$V$80,22)</f>
        <v>2</v>
      </c>
      <c r="X67">
        <f t="shared" si="78"/>
        <v>-1</v>
      </c>
      <c r="Y67">
        <f t="shared" si="79"/>
        <v>2</v>
      </c>
      <c r="Z67" s="137">
        <v>116330</v>
      </c>
      <c r="AA67" s="137">
        <v>116330</v>
      </c>
      <c r="AB67" s="188">
        <f t="shared" si="133"/>
        <v>1284.0179036999309</v>
      </c>
      <c r="AC67" s="188">
        <f t="shared" si="67"/>
        <v>-1284.0179036999309</v>
      </c>
      <c r="AD67" s="188">
        <f t="shared" si="81"/>
        <v>1284.0179036999309</v>
      </c>
      <c r="AE67" s="188">
        <f t="shared" si="82"/>
        <v>-1284.0179036999309</v>
      </c>
      <c r="AF67" s="188">
        <f t="shared" si="83"/>
        <v>-1284.0179036999309</v>
      </c>
      <c r="AG67" s="188">
        <f t="shared" si="130"/>
        <v>-1284.0179036999309</v>
      </c>
      <c r="AH67" s="188">
        <f t="shared" si="85"/>
        <v>1284.0179036999309</v>
      </c>
      <c r="AI67" s="188">
        <f t="shared" si="125"/>
        <v>1284.0179036999309</v>
      </c>
      <c r="AJ67" s="188">
        <f t="shared" si="86"/>
        <v>-1284.0179036999309</v>
      </c>
      <c r="AK67" s="188">
        <f>IF(IF(sym!$Q56=N67,1,0)=1,ABS(Z67*S67),-ABS(Z67*S67))</f>
        <v>-1284.0179036999309</v>
      </c>
      <c r="AL67" s="188">
        <f t="shared" si="87"/>
        <v>-1284.0179036999309</v>
      </c>
      <c r="AM67" s="188">
        <f t="shared" si="88"/>
        <v>1284.0179036999309</v>
      </c>
      <c r="AO67">
        <f t="shared" si="89"/>
        <v>1</v>
      </c>
      <c r="AP67" s="227">
        <v>1</v>
      </c>
      <c r="AQ67" s="227">
        <v>-1</v>
      </c>
      <c r="AR67" s="227">
        <v>1</v>
      </c>
      <c r="AS67" s="202">
        <v>-1</v>
      </c>
      <c r="AT67" s="228">
        <v>24</v>
      </c>
      <c r="AU67">
        <f t="shared" si="90"/>
        <v>-1</v>
      </c>
      <c r="AV67">
        <f t="shared" si="91"/>
        <v>-1</v>
      </c>
      <c r="AW67" s="202">
        <v>1</v>
      </c>
      <c r="AX67">
        <f t="shared" si="92"/>
        <v>0</v>
      </c>
      <c r="AY67">
        <f t="shared" si="68"/>
        <v>0</v>
      </c>
      <c r="AZ67">
        <f t="shared" si="126"/>
        <v>0</v>
      </c>
      <c r="BA67">
        <f t="shared" si="93"/>
        <v>0</v>
      </c>
      <c r="BB67" s="236">
        <v>7.5646866672400004E-3</v>
      </c>
      <c r="BC67" s="194"/>
      <c r="BD67">
        <f t="shared" si="94"/>
        <v>-1</v>
      </c>
      <c r="BE67">
        <f t="shared" si="95"/>
        <v>-1</v>
      </c>
      <c r="BF67">
        <f>VLOOKUP($A67,'FuturesInfo (3)'!$A$2:$V$80,22)</f>
        <v>2</v>
      </c>
      <c r="BG67">
        <f t="shared" si="96"/>
        <v>-1</v>
      </c>
      <c r="BH67">
        <f t="shared" si="97"/>
        <v>2</v>
      </c>
      <c r="BI67" s="137">
        <f>VLOOKUP($A67,'FuturesInfo (3)'!$A$2:$O$80,15)*BF67</f>
        <v>116500</v>
      </c>
      <c r="BJ67" s="137">
        <f>VLOOKUP($A67,'FuturesInfo (3)'!$A$2:$O$80,15)*BH67</f>
        <v>116500</v>
      </c>
      <c r="BK67" s="188">
        <f t="shared" si="134"/>
        <v>881.28599673346002</v>
      </c>
      <c r="BL67" s="188">
        <f t="shared" si="69"/>
        <v>-881.28599673346002</v>
      </c>
      <c r="BM67" s="188">
        <f t="shared" si="99"/>
        <v>881.28599673346002</v>
      </c>
      <c r="BN67" s="188">
        <f t="shared" si="100"/>
        <v>-881.28599673346002</v>
      </c>
      <c r="BO67" s="188">
        <f t="shared" si="101"/>
        <v>-881.28599673346002</v>
      </c>
      <c r="BP67" s="188">
        <f t="shared" si="131"/>
        <v>-881.28599673346002</v>
      </c>
      <c r="BQ67" s="188">
        <f t="shared" si="103"/>
        <v>-881.28599673346002</v>
      </c>
      <c r="BR67" s="188">
        <f t="shared" si="127"/>
        <v>881.28599673346002</v>
      </c>
      <c r="BS67" s="188">
        <f t="shared" si="104"/>
        <v>-881.28599673346002</v>
      </c>
      <c r="BT67" s="188">
        <f>IF(IF(sym!$Q56=AW67,1,0)=1,ABS(BI67*BB67),-ABS(BI67*BB67))</f>
        <v>-881.28599673346002</v>
      </c>
      <c r="BU67" s="188">
        <f t="shared" si="105"/>
        <v>-881.28599673346002</v>
      </c>
      <c r="BV67" s="188">
        <f t="shared" si="106"/>
        <v>881.28599673346002</v>
      </c>
      <c r="BX67">
        <f t="shared" si="107"/>
        <v>1</v>
      </c>
      <c r="BY67" s="227">
        <v>1</v>
      </c>
      <c r="BZ67" s="227">
        <v>1</v>
      </c>
      <c r="CA67" s="227">
        <v>-1</v>
      </c>
      <c r="CB67" s="202">
        <v>1</v>
      </c>
      <c r="CC67" s="228">
        <v>-1</v>
      </c>
      <c r="CD67">
        <v>25</v>
      </c>
      <c r="CE67">
        <f t="shared" si="108"/>
        <v>-1</v>
      </c>
      <c r="CF67" s="202"/>
      <c r="CG67">
        <f t="shared" si="109"/>
        <v>0</v>
      </c>
      <c r="CH67">
        <f t="shared" si="70"/>
        <v>0</v>
      </c>
      <c r="CI67">
        <f t="shared" si="128"/>
        <v>0</v>
      </c>
      <c r="CJ67">
        <f t="shared" si="110"/>
        <v>0</v>
      </c>
      <c r="CK67" s="236"/>
      <c r="CL67" s="194">
        <v>42548</v>
      </c>
      <c r="CM67">
        <f t="shared" si="111"/>
        <v>-1</v>
      </c>
      <c r="CN67">
        <f t="shared" si="112"/>
        <v>1</v>
      </c>
      <c r="CO67">
        <f>VLOOKUP($A67,'FuturesInfo (3)'!$A$2:$V$80,22)</f>
        <v>2</v>
      </c>
      <c r="CP67">
        <f t="shared" si="113"/>
        <v>1</v>
      </c>
      <c r="CQ67">
        <f t="shared" si="114"/>
        <v>3</v>
      </c>
      <c r="CR67" s="137">
        <f>VLOOKUP($A67,'FuturesInfo (3)'!$A$2:$O$80,15)*CO67</f>
        <v>116500</v>
      </c>
      <c r="CS67" s="137">
        <f>VLOOKUP($A67,'FuturesInfo (3)'!$A$2:$O$80,15)*CQ67</f>
        <v>174750</v>
      </c>
      <c r="CT67" s="188">
        <f t="shared" si="135"/>
        <v>0</v>
      </c>
      <c r="CU67" s="188">
        <f t="shared" si="71"/>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2"/>
        <v>-1</v>
      </c>
      <c r="M68">
        <f t="shared" si="73"/>
        <v>1</v>
      </c>
      <c r="N68">
        <v>-1</v>
      </c>
      <c r="O68">
        <f t="shared" si="74"/>
        <v>1</v>
      </c>
      <c r="P68">
        <f t="shared" si="66"/>
        <v>1</v>
      </c>
      <c r="Q68">
        <f t="shared" si="124"/>
        <v>1</v>
      </c>
      <c r="R68">
        <f t="shared" si="75"/>
        <v>0</v>
      </c>
      <c r="S68">
        <v>-1.1975140215200001E-2</v>
      </c>
      <c r="T68" s="194">
        <v>42576</v>
      </c>
      <c r="U68">
        <f t="shared" si="76"/>
        <v>-1</v>
      </c>
      <c r="V68">
        <f t="shared" si="77"/>
        <v>-1</v>
      </c>
      <c r="W68">
        <f>VLOOKUP($A68,'FuturesInfo (3)'!$A$2:$V$80,22)</f>
        <v>2</v>
      </c>
      <c r="X68">
        <f t="shared" si="78"/>
        <v>-1</v>
      </c>
      <c r="Y68">
        <f t="shared" si="79"/>
        <v>2</v>
      </c>
      <c r="Z68" s="137">
        <v>109502.40000000001</v>
      </c>
      <c r="AA68" s="137">
        <v>109502.40000000001</v>
      </c>
      <c r="AB68" s="188">
        <f t="shared" si="133"/>
        <v>-1311.3065939009166</v>
      </c>
      <c r="AC68" s="188">
        <f t="shared" si="67"/>
        <v>1311.3065939009166</v>
      </c>
      <c r="AD68" s="188">
        <f t="shared" si="81"/>
        <v>-1311.3065939009166</v>
      </c>
      <c r="AE68" s="188">
        <f t="shared" si="82"/>
        <v>1311.3065939009166</v>
      </c>
      <c r="AF68" s="188">
        <f t="shared" si="83"/>
        <v>1311.3065939009166</v>
      </c>
      <c r="AG68" s="188">
        <f t="shared" si="130"/>
        <v>-1311.3065939009166</v>
      </c>
      <c r="AH68" s="188">
        <f t="shared" si="85"/>
        <v>1311.3065939009166</v>
      </c>
      <c r="AI68" s="188">
        <f t="shared" si="125"/>
        <v>-1311.3065939009166</v>
      </c>
      <c r="AJ68" s="188">
        <f t="shared" si="86"/>
        <v>1311.3065939009166</v>
      </c>
      <c r="AK68" s="188">
        <f>IF(IF(sym!$Q57=N68,1,0)=1,ABS(Z68*S68),-ABS(Z68*S68))</f>
        <v>-1311.3065939009166</v>
      </c>
      <c r="AL68" s="188">
        <f t="shared" si="87"/>
        <v>1311.3065939009166</v>
      </c>
      <c r="AM68" s="188">
        <f t="shared" si="88"/>
        <v>1311.3065939009166</v>
      </c>
      <c r="AO68">
        <f t="shared" si="89"/>
        <v>-1</v>
      </c>
      <c r="AP68" s="229">
        <v>-1</v>
      </c>
      <c r="AQ68" s="229">
        <v>-1</v>
      </c>
      <c r="AR68" s="229">
        <v>-1</v>
      </c>
      <c r="AS68" s="202">
        <v>-1</v>
      </c>
      <c r="AT68" s="228">
        <v>-5</v>
      </c>
      <c r="AU68">
        <f t="shared" si="90"/>
        <v>1</v>
      </c>
      <c r="AV68">
        <f t="shared" si="91"/>
        <v>1</v>
      </c>
      <c r="AW68" s="233">
        <v>1</v>
      </c>
      <c r="AX68">
        <f t="shared" si="92"/>
        <v>0</v>
      </c>
      <c r="AY68">
        <f t="shared" si="68"/>
        <v>0</v>
      </c>
      <c r="AZ68">
        <f t="shared" si="126"/>
        <v>1</v>
      </c>
      <c r="BA68">
        <f t="shared" si="93"/>
        <v>1</v>
      </c>
      <c r="BB68" s="234">
        <v>6.1368517950299998E-3</v>
      </c>
      <c r="BC68" s="194"/>
      <c r="BD68">
        <f t="shared" si="94"/>
        <v>1</v>
      </c>
      <c r="BE68">
        <f t="shared" si="95"/>
        <v>1</v>
      </c>
      <c r="BF68">
        <f>VLOOKUP($A68,'FuturesInfo (3)'!$A$2:$V$80,22)</f>
        <v>2</v>
      </c>
      <c r="BG68">
        <f t="shared" si="96"/>
        <v>-1</v>
      </c>
      <c r="BH68">
        <f t="shared" si="97"/>
        <v>2</v>
      </c>
      <c r="BI68" s="137">
        <f>VLOOKUP($A68,'FuturesInfo (3)'!$A$2:$O$80,15)*BF68</f>
        <v>114912.00000000001</v>
      </c>
      <c r="BJ68" s="137">
        <f>VLOOKUP($A68,'FuturesInfo (3)'!$A$2:$O$80,15)*BH68</f>
        <v>114912.00000000001</v>
      </c>
      <c r="BK68" s="188">
        <f t="shared" si="134"/>
        <v>-705.19791347048738</v>
      </c>
      <c r="BL68" s="188">
        <f t="shared" si="69"/>
        <v>-705.19791347048738</v>
      </c>
      <c r="BM68" s="188">
        <f t="shared" si="99"/>
        <v>-705.19791347048738</v>
      </c>
      <c r="BN68" s="188">
        <f t="shared" si="100"/>
        <v>-705.19791347048738</v>
      </c>
      <c r="BO68" s="188">
        <f t="shared" si="101"/>
        <v>705.19791347048738</v>
      </c>
      <c r="BP68" s="188">
        <f t="shared" si="131"/>
        <v>705.19791347048738</v>
      </c>
      <c r="BQ68" s="188">
        <f t="shared" si="103"/>
        <v>-705.19791347048738</v>
      </c>
      <c r="BR68" s="188">
        <f t="shared" si="127"/>
        <v>-705.19791347048738</v>
      </c>
      <c r="BS68" s="188">
        <f t="shared" si="104"/>
        <v>705.19791347048738</v>
      </c>
      <c r="BT68" s="188">
        <f>IF(IF(sym!$Q57=AW68,1,0)=1,ABS(BI68*BB68),-ABS(BI68*BB68))</f>
        <v>705.19791347048738</v>
      </c>
      <c r="BU68" s="188">
        <f t="shared" si="105"/>
        <v>705.19791347048738</v>
      </c>
      <c r="BV68" s="188">
        <f t="shared" si="106"/>
        <v>705.19791347048738</v>
      </c>
      <c r="BX68">
        <f t="shared" si="107"/>
        <v>1</v>
      </c>
      <c r="BY68" s="229">
        <v>1</v>
      </c>
      <c r="BZ68" s="229">
        <v>-1</v>
      </c>
      <c r="CA68" s="229">
        <v>1</v>
      </c>
      <c r="CB68" s="202">
        <v>-1</v>
      </c>
      <c r="CC68" s="228">
        <v>-1</v>
      </c>
      <c r="CD68">
        <v>-6</v>
      </c>
      <c r="CE68">
        <f t="shared" si="108"/>
        <v>1</v>
      </c>
      <c r="CF68" s="233"/>
      <c r="CG68">
        <f t="shared" si="109"/>
        <v>0</v>
      </c>
      <c r="CH68">
        <f t="shared" si="70"/>
        <v>0</v>
      </c>
      <c r="CI68">
        <f t="shared" si="128"/>
        <v>0</v>
      </c>
      <c r="CJ68">
        <f t="shared" si="110"/>
        <v>0</v>
      </c>
      <c r="CK68" s="234"/>
      <c r="CL68" s="194">
        <v>42576</v>
      </c>
      <c r="CM68">
        <f t="shared" si="111"/>
        <v>-1</v>
      </c>
      <c r="CN68">
        <f t="shared" si="112"/>
        <v>-1</v>
      </c>
      <c r="CO68">
        <f>VLOOKUP($A68,'FuturesInfo (3)'!$A$2:$V$80,22)</f>
        <v>2</v>
      </c>
      <c r="CP68">
        <f t="shared" si="113"/>
        <v>-1</v>
      </c>
      <c r="CQ68">
        <f t="shared" si="114"/>
        <v>2</v>
      </c>
      <c r="CR68" s="137">
        <f>VLOOKUP($A68,'FuturesInfo (3)'!$A$2:$O$80,15)*CO68</f>
        <v>114912.00000000001</v>
      </c>
      <c r="CS68" s="137">
        <f>VLOOKUP($A68,'FuturesInfo (3)'!$A$2:$O$80,15)*CQ68</f>
        <v>114912.00000000001</v>
      </c>
      <c r="CT68" s="188">
        <f t="shared" si="135"/>
        <v>0</v>
      </c>
      <c r="CU68" s="188">
        <f t="shared" si="71"/>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2"/>
        <v>-1</v>
      </c>
      <c r="M69">
        <f t="shared" si="73"/>
        <v>1</v>
      </c>
      <c r="N69">
        <v>-1</v>
      </c>
      <c r="O69">
        <f t="shared" si="74"/>
        <v>1</v>
      </c>
      <c r="P69">
        <f t="shared" si="66"/>
        <v>1</v>
      </c>
      <c r="Q69">
        <f t="shared" si="124"/>
        <v>1</v>
      </c>
      <c r="R69">
        <f t="shared" si="75"/>
        <v>0</v>
      </c>
      <c r="S69">
        <v>-2.56539235412E-2</v>
      </c>
      <c r="T69" s="194">
        <v>42558</v>
      </c>
      <c r="U69">
        <f t="shared" si="76"/>
        <v>-1</v>
      </c>
      <c r="V69">
        <f t="shared" si="77"/>
        <v>-1</v>
      </c>
      <c r="W69">
        <f>VLOOKUP($A69,'FuturesInfo (3)'!$A$2:$V$80,22)</f>
        <v>5</v>
      </c>
      <c r="X69">
        <f t="shared" si="78"/>
        <v>-1</v>
      </c>
      <c r="Y69">
        <f t="shared" si="79"/>
        <v>5</v>
      </c>
      <c r="Z69" s="137">
        <v>96850</v>
      </c>
      <c r="AA69" s="137">
        <v>77480</v>
      </c>
      <c r="AB69" s="188">
        <f t="shared" si="133"/>
        <v>-2484.5824949652201</v>
      </c>
      <c r="AC69" s="188">
        <f t="shared" si="67"/>
        <v>2484.5824949652201</v>
      </c>
      <c r="AD69" s="188">
        <f t="shared" si="81"/>
        <v>-2484.5824949652201</v>
      </c>
      <c r="AE69" s="188">
        <f t="shared" si="82"/>
        <v>2484.5824949652201</v>
      </c>
      <c r="AF69" s="188">
        <f t="shared" si="83"/>
        <v>2484.5824949652201</v>
      </c>
      <c r="AG69" s="188">
        <f t="shared" si="130"/>
        <v>-2484.5824949652201</v>
      </c>
      <c r="AH69" s="188">
        <f t="shared" si="85"/>
        <v>2484.5824949652201</v>
      </c>
      <c r="AI69" s="188">
        <f t="shared" si="125"/>
        <v>-2484.5824949652201</v>
      </c>
      <c r="AJ69" s="188">
        <f t="shared" si="86"/>
        <v>2484.5824949652201</v>
      </c>
      <c r="AK69" s="188">
        <f>IF(IF(sym!$Q58=N69,1,0)=1,ABS(Z69*S69),-ABS(Z69*S69))</f>
        <v>-2484.5824949652201</v>
      </c>
      <c r="AL69" s="188">
        <f t="shared" si="87"/>
        <v>2484.5824949652201</v>
      </c>
      <c r="AM69" s="188">
        <f t="shared" si="88"/>
        <v>2484.5824949652201</v>
      </c>
      <c r="AO69">
        <f t="shared" si="89"/>
        <v>-1</v>
      </c>
      <c r="AP69" s="227">
        <v>-1</v>
      </c>
      <c r="AQ69" s="227">
        <v>1</v>
      </c>
      <c r="AR69" s="227">
        <v>-1</v>
      </c>
      <c r="AS69" s="202">
        <v>-1</v>
      </c>
      <c r="AT69" s="228">
        <v>-17</v>
      </c>
      <c r="AU69">
        <f t="shared" si="90"/>
        <v>1</v>
      </c>
      <c r="AV69">
        <f t="shared" si="91"/>
        <v>1</v>
      </c>
      <c r="AW69" s="202">
        <v>-1</v>
      </c>
      <c r="AX69">
        <f t="shared" si="92"/>
        <v>0</v>
      </c>
      <c r="AY69">
        <f t="shared" si="68"/>
        <v>1</v>
      </c>
      <c r="AZ69">
        <f t="shared" si="126"/>
        <v>0</v>
      </c>
      <c r="BA69">
        <f t="shared" si="93"/>
        <v>0</v>
      </c>
      <c r="BB69" s="236">
        <v>-1.23902942695E-2</v>
      </c>
      <c r="BC69" s="194"/>
      <c r="BD69">
        <f t="shared" si="94"/>
        <v>1</v>
      </c>
      <c r="BE69">
        <f t="shared" si="95"/>
        <v>1</v>
      </c>
      <c r="BF69">
        <f>VLOOKUP($A69,'FuturesInfo (3)'!$A$2:$V$80,22)</f>
        <v>5</v>
      </c>
      <c r="BG69">
        <f t="shared" si="96"/>
        <v>-1</v>
      </c>
      <c r="BH69">
        <f t="shared" si="97"/>
        <v>4</v>
      </c>
      <c r="BI69" s="137">
        <f>VLOOKUP($A69,'FuturesInfo (3)'!$A$2:$O$80,15)*BF69</f>
        <v>93250</v>
      </c>
      <c r="BJ69" s="137">
        <f>VLOOKUP($A69,'FuturesInfo (3)'!$A$2:$O$80,15)*BH69</f>
        <v>74600</v>
      </c>
      <c r="BK69" s="188">
        <f t="shared" si="134"/>
        <v>1155.394940630875</v>
      </c>
      <c r="BL69" s="188">
        <f t="shared" si="69"/>
        <v>1155.394940630875</v>
      </c>
      <c r="BM69" s="188">
        <f t="shared" si="99"/>
        <v>1155.394940630875</v>
      </c>
      <c r="BN69" s="188">
        <f t="shared" si="100"/>
        <v>1155.394940630875</v>
      </c>
      <c r="BO69" s="188">
        <f t="shared" si="101"/>
        <v>-1155.394940630875</v>
      </c>
      <c r="BP69" s="188">
        <f t="shared" si="131"/>
        <v>-1155.394940630875</v>
      </c>
      <c r="BQ69" s="188">
        <f t="shared" si="103"/>
        <v>-1155.394940630875</v>
      </c>
      <c r="BR69" s="188">
        <f t="shared" si="127"/>
        <v>1155.394940630875</v>
      </c>
      <c r="BS69" s="188">
        <f t="shared" si="104"/>
        <v>-1155.394940630875</v>
      </c>
      <c r="BT69" s="188">
        <f>IF(IF(sym!$Q58=AW69,1,0)=1,ABS(BI69*BB69),-ABS(BI69*BB69))</f>
        <v>-1155.394940630875</v>
      </c>
      <c r="BU69" s="188">
        <f t="shared" si="105"/>
        <v>-1155.394940630875</v>
      </c>
      <c r="BV69" s="188">
        <f t="shared" si="106"/>
        <v>1155.394940630875</v>
      </c>
      <c r="BX69">
        <f t="shared" si="107"/>
        <v>-1</v>
      </c>
      <c r="BY69" s="227">
        <v>-1</v>
      </c>
      <c r="BZ69" s="227">
        <v>-1</v>
      </c>
      <c r="CA69" s="227">
        <v>1</v>
      </c>
      <c r="CB69" s="202">
        <v>-1</v>
      </c>
      <c r="CC69" s="228">
        <v>-1</v>
      </c>
      <c r="CD69">
        <v>-18</v>
      </c>
      <c r="CE69">
        <f t="shared" si="108"/>
        <v>1</v>
      </c>
      <c r="CF69" s="202"/>
      <c r="CG69">
        <f t="shared" si="109"/>
        <v>0</v>
      </c>
      <c r="CH69">
        <f t="shared" si="70"/>
        <v>0</v>
      </c>
      <c r="CI69">
        <f t="shared" si="128"/>
        <v>0</v>
      </c>
      <c r="CJ69">
        <f t="shared" si="110"/>
        <v>0</v>
      </c>
      <c r="CK69" s="236"/>
      <c r="CL69" s="194">
        <v>42558</v>
      </c>
      <c r="CM69">
        <f t="shared" si="111"/>
        <v>1</v>
      </c>
      <c r="CN69">
        <f t="shared" si="112"/>
        <v>-1</v>
      </c>
      <c r="CO69">
        <f>VLOOKUP($A69,'FuturesInfo (3)'!$A$2:$V$80,22)</f>
        <v>5</v>
      </c>
      <c r="CP69">
        <f t="shared" si="113"/>
        <v>-1</v>
      </c>
      <c r="CQ69">
        <f t="shared" si="114"/>
        <v>4</v>
      </c>
      <c r="CR69" s="137">
        <f>VLOOKUP($A69,'FuturesInfo (3)'!$A$2:$O$80,15)*CO69</f>
        <v>93250</v>
      </c>
      <c r="CS69" s="137">
        <f>VLOOKUP($A69,'FuturesInfo (3)'!$A$2:$O$80,15)*CQ69</f>
        <v>74600</v>
      </c>
      <c r="CT69" s="188">
        <f t="shared" si="135"/>
        <v>0</v>
      </c>
      <c r="CU69" s="188">
        <f t="shared" si="71"/>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2"/>
        <v>-1</v>
      </c>
      <c r="M70">
        <f t="shared" si="73"/>
        <v>-1</v>
      </c>
      <c r="N70">
        <v>1</v>
      </c>
      <c r="O70">
        <f t="shared" si="74"/>
        <v>0</v>
      </c>
      <c r="P70">
        <f t="shared" si="66"/>
        <v>1</v>
      </c>
      <c r="Q70">
        <f t="shared" si="124"/>
        <v>0</v>
      </c>
      <c r="R70">
        <f t="shared" si="75"/>
        <v>0</v>
      </c>
      <c r="S70"/>
      <c r="T70" s="194">
        <v>42576</v>
      </c>
      <c r="U70">
        <f t="shared" si="76"/>
        <v>-1</v>
      </c>
      <c r="V70">
        <f t="shared" si="77"/>
        <v>-1</v>
      </c>
      <c r="W70">
        <f>VLOOKUP($A70,'FuturesInfo (3)'!$A$2:$V$80,22)</f>
        <v>15</v>
      </c>
      <c r="X70">
        <f t="shared" si="78"/>
        <v>1</v>
      </c>
      <c r="Y70">
        <f t="shared" si="79"/>
        <v>15</v>
      </c>
      <c r="Z70" s="137">
        <v>89929.132058218383</v>
      </c>
      <c r="AA70" s="137">
        <v>110682.00868703802</v>
      </c>
      <c r="AB70" s="188">
        <f t="shared" si="133"/>
        <v>0</v>
      </c>
      <c r="AC70" s="188">
        <f t="shared" si="67"/>
        <v>0</v>
      </c>
      <c r="AD70" s="188">
        <f t="shared" si="81"/>
        <v>0</v>
      </c>
      <c r="AE70" s="188">
        <f t="shared" si="82"/>
        <v>0</v>
      </c>
      <c r="AF70" s="188">
        <f t="shared" si="83"/>
        <v>0</v>
      </c>
      <c r="AG70" s="188">
        <f t="shared" si="130"/>
        <v>0</v>
      </c>
      <c r="AH70" s="188">
        <f t="shared" si="85"/>
        <v>0</v>
      </c>
      <c r="AI70" s="188">
        <f t="shared" si="125"/>
        <v>0</v>
      </c>
      <c r="AJ70" s="188">
        <f t="shared" si="86"/>
        <v>0</v>
      </c>
      <c r="AK70" s="188">
        <f>IF(IF(sym!$Q59=N70,1,0)=1,ABS(Z70*S70),-ABS(Z70*S70))</f>
        <v>0</v>
      </c>
      <c r="AL70" s="188">
        <f t="shared" si="87"/>
        <v>0</v>
      </c>
      <c r="AM70" s="188">
        <f t="shared" si="88"/>
        <v>0</v>
      </c>
      <c r="AO70">
        <f t="shared" si="89"/>
        <v>1</v>
      </c>
      <c r="AP70" s="227">
        <v>1</v>
      </c>
      <c r="AQ70" s="227">
        <v>-1</v>
      </c>
      <c r="AR70" s="227">
        <v>1</v>
      </c>
      <c r="AS70" s="202">
        <v>1</v>
      </c>
      <c r="AT70" s="228">
        <v>-4</v>
      </c>
      <c r="AU70">
        <f t="shared" si="90"/>
        <v>-1</v>
      </c>
      <c r="AV70">
        <f t="shared" si="91"/>
        <v>-1</v>
      </c>
      <c r="AW70" s="202">
        <v>-1</v>
      </c>
      <c r="AX70">
        <f t="shared" si="92"/>
        <v>1</v>
      </c>
      <c r="AY70">
        <f t="shared" si="68"/>
        <v>0</v>
      </c>
      <c r="AZ70">
        <f t="shared" si="126"/>
        <v>1</v>
      </c>
      <c r="BA70">
        <f t="shared" si="93"/>
        <v>1</v>
      </c>
      <c r="BB70" s="236">
        <v>-1.4100022031299999E-2</v>
      </c>
      <c r="BC70" s="194"/>
      <c r="BD70">
        <f t="shared" si="94"/>
        <v>-1</v>
      </c>
      <c r="BE70">
        <f t="shared" si="95"/>
        <v>-1</v>
      </c>
      <c r="BF70">
        <f>VLOOKUP($A70,'FuturesInfo (3)'!$A$2:$V$80,22)</f>
        <v>15</v>
      </c>
      <c r="BG70">
        <f t="shared" si="96"/>
        <v>1</v>
      </c>
      <c r="BH70">
        <f t="shared" si="97"/>
        <v>19</v>
      </c>
      <c r="BI70" s="137">
        <f>VLOOKUP($A70,'FuturesInfo (3)'!$A$2:$O$80,15)*BF70</f>
        <v>102164.13929741675</v>
      </c>
      <c r="BJ70" s="137">
        <f>VLOOKUP($A70,'FuturesInfo (3)'!$A$2:$O$80,15)*BH70</f>
        <v>129407.90977672789</v>
      </c>
      <c r="BK70" s="188">
        <f t="shared" si="134"/>
        <v>-1440.5166149023783</v>
      </c>
      <c r="BL70" s="188">
        <f t="shared" si="69"/>
        <v>-1440.5166149023783</v>
      </c>
      <c r="BM70" s="188">
        <f t="shared" si="99"/>
        <v>-1440.5166149023783</v>
      </c>
      <c r="BN70" s="188">
        <f t="shared" si="100"/>
        <v>-1440.5166149023783</v>
      </c>
      <c r="BO70" s="188">
        <f t="shared" si="101"/>
        <v>1440.5166149023783</v>
      </c>
      <c r="BP70" s="188">
        <f t="shared" si="131"/>
        <v>1440.5166149023783</v>
      </c>
      <c r="BQ70" s="188">
        <f t="shared" si="103"/>
        <v>1440.5166149023783</v>
      </c>
      <c r="BR70" s="188">
        <f t="shared" si="127"/>
        <v>-1440.5166149023783</v>
      </c>
      <c r="BS70" s="188">
        <f t="shared" si="104"/>
        <v>1440.5166149023783</v>
      </c>
      <c r="BT70" s="188">
        <f>IF(IF(sym!$Q59=AW70,1,0)=1,ABS(BI70*BB70),-ABS(BI70*BB70))</f>
        <v>-1440.5166149023783</v>
      </c>
      <c r="BU70" s="188">
        <f t="shared" si="105"/>
        <v>1440.5166149023783</v>
      </c>
      <c r="BV70" s="188">
        <f t="shared" si="106"/>
        <v>1440.5166149023783</v>
      </c>
      <c r="BX70">
        <f t="shared" si="107"/>
        <v>-1</v>
      </c>
      <c r="BY70" s="227">
        <v>-1</v>
      </c>
      <c r="BZ70" s="227">
        <v>-1</v>
      </c>
      <c r="CA70" s="227">
        <v>1</v>
      </c>
      <c r="CB70" s="202">
        <v>-1</v>
      </c>
      <c r="CC70" s="228">
        <v>1</v>
      </c>
      <c r="CD70">
        <v>3</v>
      </c>
      <c r="CE70">
        <f t="shared" si="108"/>
        <v>-1</v>
      </c>
      <c r="CF70" s="202"/>
      <c r="CG70">
        <f t="shared" si="109"/>
        <v>0</v>
      </c>
      <c r="CH70">
        <f t="shared" si="70"/>
        <v>0</v>
      </c>
      <c r="CI70">
        <f t="shared" si="128"/>
        <v>0</v>
      </c>
      <c r="CJ70">
        <f t="shared" si="110"/>
        <v>0</v>
      </c>
      <c r="CK70" s="236"/>
      <c r="CL70" s="194">
        <v>42576</v>
      </c>
      <c r="CM70">
        <f t="shared" si="111"/>
        <v>-1</v>
      </c>
      <c r="CN70">
        <f t="shared" si="112"/>
        <v>1</v>
      </c>
      <c r="CO70">
        <f>VLOOKUP($A70,'FuturesInfo (3)'!$A$2:$V$80,22)</f>
        <v>15</v>
      </c>
      <c r="CP70">
        <f t="shared" si="113"/>
        <v>-1</v>
      </c>
      <c r="CQ70">
        <f t="shared" si="114"/>
        <v>11</v>
      </c>
      <c r="CR70" s="137">
        <f>VLOOKUP($A70,'FuturesInfo (3)'!$A$2:$O$80,15)*CO70</f>
        <v>102164.13929741675</v>
      </c>
      <c r="CS70" s="137">
        <f>VLOOKUP($A70,'FuturesInfo (3)'!$A$2:$O$80,15)*CQ70</f>
        <v>74920.36881810562</v>
      </c>
      <c r="CT70" s="188">
        <f t="shared" si="135"/>
        <v>0</v>
      </c>
      <c r="CU70" s="188">
        <f t="shared" si="71"/>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2"/>
        <v>-1</v>
      </c>
      <c r="M71">
        <f t="shared" si="73"/>
        <v>-1</v>
      </c>
      <c r="N71">
        <v>-1</v>
      </c>
      <c r="O71">
        <f t="shared" si="74"/>
        <v>0</v>
      </c>
      <c r="P71">
        <f t="shared" si="66"/>
        <v>0</v>
      </c>
      <c r="Q71">
        <f t="shared" si="124"/>
        <v>1</v>
      </c>
      <c r="R71">
        <f t="shared" si="75"/>
        <v>1</v>
      </c>
      <c r="S71">
        <v>-4.1375872382899997E-2</v>
      </c>
      <c r="T71" s="194">
        <v>42576</v>
      </c>
      <c r="U71">
        <f t="shared" si="76"/>
        <v>-1</v>
      </c>
      <c r="V71">
        <f t="shared" si="77"/>
        <v>-1</v>
      </c>
      <c r="W71">
        <f>VLOOKUP($A71,'FuturesInfo (3)'!$A$2:$V$80,22)</f>
        <v>2</v>
      </c>
      <c r="X71">
        <f t="shared" si="78"/>
        <v>1</v>
      </c>
      <c r="Y71">
        <f t="shared" si="79"/>
        <v>2</v>
      </c>
      <c r="Z71" s="137">
        <v>96150</v>
      </c>
      <c r="AA71" s="137">
        <v>144225</v>
      </c>
      <c r="AB71" s="188">
        <f t="shared" si="133"/>
        <v>-3978.2901296158348</v>
      </c>
      <c r="AC71" s="188">
        <f t="shared" si="67"/>
        <v>-3978.2901296158348</v>
      </c>
      <c r="AD71" s="188">
        <f t="shared" si="81"/>
        <v>-3978.2901296158348</v>
      </c>
      <c r="AE71" s="188">
        <f t="shared" si="82"/>
        <v>-3978.2901296158348</v>
      </c>
      <c r="AF71" s="188">
        <f t="shared" si="83"/>
        <v>3978.2901296158348</v>
      </c>
      <c r="AG71" s="188">
        <f t="shared" si="130"/>
        <v>3978.2901296158348</v>
      </c>
      <c r="AH71" s="188">
        <f t="shared" si="85"/>
        <v>-3978.2901296158348</v>
      </c>
      <c r="AI71" s="188">
        <f t="shared" si="125"/>
        <v>-3978.2901296158348</v>
      </c>
      <c r="AJ71" s="188">
        <f t="shared" si="86"/>
        <v>3978.2901296158348</v>
      </c>
      <c r="AK71" s="188">
        <f>IF(IF(sym!$Q60=N71,1,0)=1,ABS(Z71*S71),-ABS(Z71*S71))</f>
        <v>-3978.2901296158348</v>
      </c>
      <c r="AL71" s="188">
        <f t="shared" si="87"/>
        <v>3978.2901296158348</v>
      </c>
      <c r="AM71" s="188">
        <f t="shared" si="88"/>
        <v>3978.2901296158348</v>
      </c>
      <c r="AO71">
        <f t="shared" si="89"/>
        <v>-1</v>
      </c>
      <c r="AP71" s="227">
        <v>1</v>
      </c>
      <c r="AQ71" s="227">
        <v>-1</v>
      </c>
      <c r="AR71" s="227">
        <v>1</v>
      </c>
      <c r="AS71" s="202">
        <v>-1</v>
      </c>
      <c r="AT71" s="228">
        <v>-1</v>
      </c>
      <c r="AU71">
        <f t="shared" si="90"/>
        <v>1</v>
      </c>
      <c r="AV71">
        <f t="shared" si="91"/>
        <v>1</v>
      </c>
      <c r="AW71" s="202">
        <v>-1</v>
      </c>
      <c r="AX71">
        <f t="shared" si="92"/>
        <v>1</v>
      </c>
      <c r="AY71">
        <f t="shared" si="68"/>
        <v>1</v>
      </c>
      <c r="AZ71">
        <f t="shared" si="126"/>
        <v>0</v>
      </c>
      <c r="BA71">
        <f t="shared" si="93"/>
        <v>0</v>
      </c>
      <c r="BB71" s="236">
        <v>-8.8403536141399997E-3</v>
      </c>
      <c r="BC71" s="194"/>
      <c r="BD71">
        <f t="shared" si="94"/>
        <v>1</v>
      </c>
      <c r="BE71">
        <f t="shared" si="95"/>
        <v>1</v>
      </c>
      <c r="BF71">
        <f>VLOOKUP($A71,'FuturesInfo (3)'!$A$2:$V$80,22)</f>
        <v>2</v>
      </c>
      <c r="BG71">
        <f t="shared" si="96"/>
        <v>1</v>
      </c>
      <c r="BH71">
        <f t="shared" si="97"/>
        <v>3</v>
      </c>
      <c r="BI71" s="137">
        <f>VLOOKUP($A71,'FuturesInfo (3)'!$A$2:$O$80,15)*BF71</f>
        <v>95675</v>
      </c>
      <c r="BJ71" s="137">
        <f>VLOOKUP($A71,'FuturesInfo (3)'!$A$2:$O$80,15)*BH71</f>
        <v>143512.5</v>
      </c>
      <c r="BK71" s="188">
        <f t="shared" si="134"/>
        <v>-845.80083203284448</v>
      </c>
      <c r="BL71" s="188">
        <f t="shared" si="69"/>
        <v>-845.80083203284448</v>
      </c>
      <c r="BM71" s="188">
        <f t="shared" si="99"/>
        <v>845.80083203284448</v>
      </c>
      <c r="BN71" s="188">
        <f t="shared" si="100"/>
        <v>845.80083203284448</v>
      </c>
      <c r="BO71" s="188">
        <f t="shared" si="101"/>
        <v>-845.80083203284448</v>
      </c>
      <c r="BP71" s="188">
        <f t="shared" si="131"/>
        <v>-845.80083203284448</v>
      </c>
      <c r="BQ71" s="188">
        <f t="shared" si="103"/>
        <v>845.80083203284448</v>
      </c>
      <c r="BR71" s="188">
        <f t="shared" si="127"/>
        <v>-845.80083203284448</v>
      </c>
      <c r="BS71" s="188">
        <f t="shared" si="104"/>
        <v>-845.80083203284448</v>
      </c>
      <c r="BT71" s="188">
        <f>IF(IF(sym!$Q60=AW71,1,0)=1,ABS(BI71*BB71),-ABS(BI71*BB71))</f>
        <v>-845.80083203284448</v>
      </c>
      <c r="BU71" s="188">
        <f t="shared" si="105"/>
        <v>-845.80083203284448</v>
      </c>
      <c r="BV71" s="188">
        <f t="shared" si="106"/>
        <v>845.80083203284448</v>
      </c>
      <c r="BX71">
        <f t="shared" si="107"/>
        <v>-1</v>
      </c>
      <c r="BY71" s="227">
        <v>-1</v>
      </c>
      <c r="BZ71" s="227">
        <v>-1</v>
      </c>
      <c r="CA71" s="227">
        <v>1</v>
      </c>
      <c r="CB71" s="202">
        <v>-1</v>
      </c>
      <c r="CC71" s="228">
        <v>-1</v>
      </c>
      <c r="CD71">
        <v>2</v>
      </c>
      <c r="CE71">
        <f t="shared" si="108"/>
        <v>1</v>
      </c>
      <c r="CF71" s="202"/>
      <c r="CG71">
        <f t="shared" si="109"/>
        <v>0</v>
      </c>
      <c r="CH71">
        <f t="shared" si="70"/>
        <v>0</v>
      </c>
      <c r="CI71">
        <f t="shared" si="128"/>
        <v>0</v>
      </c>
      <c r="CJ71">
        <f t="shared" si="110"/>
        <v>0</v>
      </c>
      <c r="CK71" s="236"/>
      <c r="CL71" s="194">
        <v>42576</v>
      </c>
      <c r="CM71">
        <f t="shared" si="111"/>
        <v>1</v>
      </c>
      <c r="CN71">
        <f t="shared" si="112"/>
        <v>1</v>
      </c>
      <c r="CO71">
        <f>VLOOKUP($A71,'FuturesInfo (3)'!$A$2:$V$80,22)</f>
        <v>2</v>
      </c>
      <c r="CP71">
        <f t="shared" si="113"/>
        <v>-1</v>
      </c>
      <c r="CQ71">
        <f t="shared" si="114"/>
        <v>2</v>
      </c>
      <c r="CR71" s="137">
        <f>VLOOKUP($A71,'FuturesInfo (3)'!$A$2:$O$80,15)*CO71</f>
        <v>95675</v>
      </c>
      <c r="CS71" s="137">
        <f>VLOOKUP($A71,'FuturesInfo (3)'!$A$2:$O$80,15)*CQ71</f>
        <v>95675</v>
      </c>
      <c r="CT71" s="188">
        <f t="shared" si="135"/>
        <v>0</v>
      </c>
      <c r="CU71" s="188">
        <f t="shared" si="71"/>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2"/>
        <v>1</v>
      </c>
      <c r="M72">
        <f t="shared" si="73"/>
        <v>1</v>
      </c>
      <c r="N72">
        <v>-1</v>
      </c>
      <c r="O72">
        <f t="shared" si="74"/>
        <v>0</v>
      </c>
      <c r="P72">
        <f t="shared" si="66"/>
        <v>1</v>
      </c>
      <c r="Q72">
        <f t="shared" si="124"/>
        <v>0</v>
      </c>
      <c r="R72">
        <f t="shared" si="75"/>
        <v>0</v>
      </c>
      <c r="S72">
        <v>-1.25984251969E-2</v>
      </c>
      <c r="T72" s="194">
        <v>42550</v>
      </c>
      <c r="U72">
        <f t="shared" si="76"/>
        <v>-1</v>
      </c>
      <c r="V72">
        <f t="shared" si="77"/>
        <v>-1</v>
      </c>
      <c r="W72">
        <f>VLOOKUP($A72,'FuturesInfo (3)'!$A$2:$V$80,22)</f>
        <v>4</v>
      </c>
      <c r="X72">
        <f t="shared" si="78"/>
        <v>-1</v>
      </c>
      <c r="Y72">
        <f t="shared" si="79"/>
        <v>4</v>
      </c>
      <c r="Z72" s="137">
        <v>63201.599999999991</v>
      </c>
      <c r="AA72" s="137">
        <v>42134.399999999994</v>
      </c>
      <c r="AB72" s="188">
        <f t="shared" si="133"/>
        <v>-796.24062992439497</v>
      </c>
      <c r="AC72" s="188">
        <f t="shared" si="67"/>
        <v>796.24062992439497</v>
      </c>
      <c r="AD72" s="188">
        <f t="shared" si="81"/>
        <v>-796.24062992439497</v>
      </c>
      <c r="AE72" s="188">
        <f t="shared" si="82"/>
        <v>796.24062992439497</v>
      </c>
      <c r="AF72" s="188">
        <f t="shared" si="83"/>
        <v>-796.24062992439497</v>
      </c>
      <c r="AG72" s="188">
        <f t="shared" si="130"/>
        <v>-796.24062992439497</v>
      </c>
      <c r="AH72" s="188">
        <f t="shared" si="85"/>
        <v>-796.24062992439497</v>
      </c>
      <c r="AI72" s="188">
        <f t="shared" si="125"/>
        <v>-796.24062992439497</v>
      </c>
      <c r="AJ72" s="188">
        <f t="shared" si="86"/>
        <v>796.24062992439497</v>
      </c>
      <c r="AK72" s="188">
        <f>IF(IF(sym!$Q61=N72,1,0)=1,ABS(Z72*S72),-ABS(Z72*S72))</f>
        <v>-796.24062992439497</v>
      </c>
      <c r="AL72" s="188">
        <f t="shared" si="87"/>
        <v>796.24062992439497</v>
      </c>
      <c r="AM72" s="188">
        <f t="shared" si="88"/>
        <v>796.24062992439497</v>
      </c>
      <c r="AO72">
        <f t="shared" si="89"/>
        <v>-1</v>
      </c>
      <c r="AP72" s="227">
        <v>-1</v>
      </c>
      <c r="AQ72" s="227">
        <v>-1</v>
      </c>
      <c r="AR72" s="227">
        <v>-1</v>
      </c>
      <c r="AS72" s="202">
        <v>-1</v>
      </c>
      <c r="AT72" s="228">
        <v>7</v>
      </c>
      <c r="AU72">
        <f t="shared" si="90"/>
        <v>-1</v>
      </c>
      <c r="AV72">
        <f t="shared" si="91"/>
        <v>-1</v>
      </c>
      <c r="AW72" s="202">
        <v>1</v>
      </c>
      <c r="AX72">
        <f t="shared" si="92"/>
        <v>0</v>
      </c>
      <c r="AY72">
        <f t="shared" si="68"/>
        <v>0</v>
      </c>
      <c r="AZ72">
        <f t="shared" si="126"/>
        <v>0</v>
      </c>
      <c r="BA72">
        <f t="shared" si="93"/>
        <v>0</v>
      </c>
      <c r="BB72" s="236">
        <v>1.27591706539E-2</v>
      </c>
      <c r="BC72" s="194"/>
      <c r="BD72">
        <f t="shared" si="94"/>
        <v>1</v>
      </c>
      <c r="BE72">
        <f t="shared" si="95"/>
        <v>-1</v>
      </c>
      <c r="BF72">
        <f>VLOOKUP($A72,'FuturesInfo (3)'!$A$2:$V$80,22)</f>
        <v>4</v>
      </c>
      <c r="BG72">
        <f t="shared" si="96"/>
        <v>-1</v>
      </c>
      <c r="BH72">
        <f t="shared" si="97"/>
        <v>3</v>
      </c>
      <c r="BI72" s="137">
        <f>VLOOKUP($A72,'FuturesInfo (3)'!$A$2:$O$80,15)*BF72</f>
        <v>88256</v>
      </c>
      <c r="BJ72" s="137">
        <f>VLOOKUP($A72,'FuturesInfo (3)'!$A$2:$O$80,15)*BH72</f>
        <v>66192</v>
      </c>
      <c r="BK72" s="188">
        <f t="shared" si="134"/>
        <v>-1126.0733652305985</v>
      </c>
      <c r="BL72" s="188">
        <f t="shared" si="69"/>
        <v>-1126.0733652305985</v>
      </c>
      <c r="BM72" s="188">
        <f t="shared" si="99"/>
        <v>-1126.0733652305985</v>
      </c>
      <c r="BN72" s="188">
        <f t="shared" si="100"/>
        <v>-1126.0733652305985</v>
      </c>
      <c r="BO72" s="188">
        <f t="shared" si="101"/>
        <v>-1126.0733652305985</v>
      </c>
      <c r="BP72" s="188">
        <f t="shared" si="131"/>
        <v>-1126.0733652305985</v>
      </c>
      <c r="BQ72" s="188">
        <f t="shared" si="103"/>
        <v>-1126.0733652305985</v>
      </c>
      <c r="BR72" s="188">
        <f t="shared" si="127"/>
        <v>-1126.0733652305985</v>
      </c>
      <c r="BS72" s="188">
        <f t="shared" si="104"/>
        <v>1126.0733652305985</v>
      </c>
      <c r="BT72" s="188">
        <f>IF(IF(sym!$Q61=AW72,1,0)=1,ABS(BI72*BB72),-ABS(BI72*BB72))</f>
        <v>1126.0733652305985</v>
      </c>
      <c r="BU72" s="188">
        <f t="shared" si="105"/>
        <v>-1126.0733652305985</v>
      </c>
      <c r="BV72" s="188">
        <f t="shared" si="106"/>
        <v>1126.0733652305985</v>
      </c>
      <c r="BX72">
        <f t="shared" si="107"/>
        <v>1</v>
      </c>
      <c r="BY72" s="227">
        <v>1</v>
      </c>
      <c r="BZ72" s="227">
        <v>-1</v>
      </c>
      <c r="CA72" s="227">
        <v>-1</v>
      </c>
      <c r="CB72" s="202">
        <v>-1</v>
      </c>
      <c r="CC72" s="228">
        <v>-1</v>
      </c>
      <c r="CD72">
        <v>-23</v>
      </c>
      <c r="CE72">
        <f t="shared" si="108"/>
        <v>1</v>
      </c>
      <c r="CF72" s="202"/>
      <c r="CG72">
        <f t="shared" si="109"/>
        <v>0</v>
      </c>
      <c r="CH72">
        <f t="shared" si="70"/>
        <v>0</v>
      </c>
      <c r="CI72">
        <f t="shared" si="128"/>
        <v>0</v>
      </c>
      <c r="CJ72">
        <f t="shared" si="110"/>
        <v>0</v>
      </c>
      <c r="CK72" s="236"/>
      <c r="CL72" s="194">
        <v>42550</v>
      </c>
      <c r="CM72">
        <f t="shared" si="111"/>
        <v>1</v>
      </c>
      <c r="CN72">
        <f t="shared" si="112"/>
        <v>-1</v>
      </c>
      <c r="CO72">
        <f>VLOOKUP($A72,'FuturesInfo (3)'!$A$2:$V$80,22)</f>
        <v>4</v>
      </c>
      <c r="CP72">
        <f t="shared" si="113"/>
        <v>-1</v>
      </c>
      <c r="CQ72">
        <f t="shared" si="114"/>
        <v>3</v>
      </c>
      <c r="CR72" s="137">
        <f>VLOOKUP($A72,'FuturesInfo (3)'!$A$2:$O$80,15)*CO72</f>
        <v>88256</v>
      </c>
      <c r="CS72" s="137">
        <f>VLOOKUP($A72,'FuturesInfo (3)'!$A$2:$O$80,15)*CQ72</f>
        <v>66192</v>
      </c>
      <c r="CT72" s="188">
        <f t="shared" si="135"/>
        <v>0</v>
      </c>
      <c r="CU72" s="188">
        <f t="shared" si="71"/>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2"/>
        <v>1</v>
      </c>
      <c r="M73">
        <f t="shared" si="73"/>
        <v>1</v>
      </c>
      <c r="N73">
        <v>1</v>
      </c>
      <c r="O73">
        <f t="shared" si="74"/>
        <v>1</v>
      </c>
      <c r="P73">
        <f t="shared" si="66"/>
        <v>1</v>
      </c>
      <c r="Q73">
        <f t="shared" si="124"/>
        <v>1</v>
      </c>
      <c r="R73">
        <f t="shared" si="75"/>
        <v>1</v>
      </c>
      <c r="S73">
        <v>8.6931324253800002E-4</v>
      </c>
      <c r="T73" s="194">
        <v>42544</v>
      </c>
      <c r="U73">
        <f t="shared" si="76"/>
        <v>1</v>
      </c>
      <c r="V73">
        <f t="shared" si="77"/>
        <v>1</v>
      </c>
      <c r="W73">
        <f>VLOOKUP($A73,'FuturesInfo (3)'!$A$2:$V$80,22)</f>
        <v>3</v>
      </c>
      <c r="X73">
        <f t="shared" si="78"/>
        <v>1</v>
      </c>
      <c r="Y73">
        <f t="shared" si="79"/>
        <v>3</v>
      </c>
      <c r="Z73" s="137">
        <v>388575</v>
      </c>
      <c r="AA73" s="137">
        <v>518100</v>
      </c>
      <c r="AB73" s="188">
        <f t="shared" si="133"/>
        <v>337.79339321920338</v>
      </c>
      <c r="AC73" s="188">
        <f t="shared" si="67"/>
        <v>337.79339321920338</v>
      </c>
      <c r="AD73" s="188">
        <f t="shared" si="81"/>
        <v>337.79339321920338</v>
      </c>
      <c r="AE73" s="188">
        <f t="shared" si="82"/>
        <v>337.79339321920338</v>
      </c>
      <c r="AF73" s="188">
        <f t="shared" si="83"/>
        <v>337.79339321920338</v>
      </c>
      <c r="AG73" s="188">
        <f t="shared" si="130"/>
        <v>337.79339321920338</v>
      </c>
      <c r="AH73" s="188">
        <f t="shared" si="85"/>
        <v>337.79339321920338</v>
      </c>
      <c r="AI73" s="188">
        <f t="shared" si="125"/>
        <v>-337.79339321920338</v>
      </c>
      <c r="AJ73" s="188">
        <f t="shared" si="86"/>
        <v>337.79339321920338</v>
      </c>
      <c r="AK73" s="188">
        <f>IF(IF(sym!$Q62=N73,1,0)=1,ABS(Z73*S73),-ABS(Z73*S73))</f>
        <v>337.79339321920338</v>
      </c>
      <c r="AL73" s="188">
        <f t="shared" si="87"/>
        <v>337.79339321920338</v>
      </c>
      <c r="AM73" s="188">
        <f t="shared" si="88"/>
        <v>337.79339321920338</v>
      </c>
      <c r="AO73">
        <f t="shared" si="89"/>
        <v>1</v>
      </c>
      <c r="AP73" s="227">
        <v>1</v>
      </c>
      <c r="AQ73" s="227">
        <v>-1</v>
      </c>
      <c r="AR73" s="227">
        <v>1</v>
      </c>
      <c r="AS73" s="202">
        <v>1</v>
      </c>
      <c r="AT73" s="228">
        <v>4</v>
      </c>
      <c r="AU73">
        <f t="shared" si="90"/>
        <v>-1</v>
      </c>
      <c r="AV73">
        <f t="shared" si="91"/>
        <v>1</v>
      </c>
      <c r="AW73" s="202">
        <v>1</v>
      </c>
      <c r="AX73">
        <f t="shared" si="92"/>
        <v>0</v>
      </c>
      <c r="AY73">
        <f t="shared" si="68"/>
        <v>1</v>
      </c>
      <c r="AZ73">
        <f t="shared" si="126"/>
        <v>0</v>
      </c>
      <c r="BA73">
        <f t="shared" si="93"/>
        <v>1</v>
      </c>
      <c r="BB73" s="236">
        <v>3.5707392395299999E-3</v>
      </c>
      <c r="BC73" s="194"/>
      <c r="BD73">
        <f t="shared" si="94"/>
        <v>-1</v>
      </c>
      <c r="BE73">
        <f t="shared" si="95"/>
        <v>-1</v>
      </c>
      <c r="BF73">
        <f>VLOOKUP($A73,'FuturesInfo (3)'!$A$2:$V$80,22)</f>
        <v>3</v>
      </c>
      <c r="BG73">
        <f t="shared" si="96"/>
        <v>1</v>
      </c>
      <c r="BH73">
        <f t="shared" si="97"/>
        <v>4</v>
      </c>
      <c r="BI73" s="137">
        <f>VLOOKUP($A73,'FuturesInfo (3)'!$A$2:$O$80,15)*BF73</f>
        <v>385987.50000000006</v>
      </c>
      <c r="BJ73" s="137">
        <f>VLOOKUP($A73,'FuturesInfo (3)'!$A$2:$O$80,15)*BH73</f>
        <v>514650.00000000006</v>
      </c>
      <c r="BK73" s="188">
        <f t="shared" si="134"/>
        <v>1378.2607122180859</v>
      </c>
      <c r="BL73" s="188">
        <f t="shared" si="69"/>
        <v>1378.2607122180859</v>
      </c>
      <c r="BM73" s="188">
        <f t="shared" si="99"/>
        <v>1378.2607122180859</v>
      </c>
      <c r="BN73" s="188">
        <f t="shared" si="100"/>
        <v>1378.2607122180859</v>
      </c>
      <c r="BO73" s="188">
        <f t="shared" si="101"/>
        <v>-1378.2607122180859</v>
      </c>
      <c r="BP73" s="188">
        <f t="shared" si="131"/>
        <v>1378.2607122180859</v>
      </c>
      <c r="BQ73" s="188">
        <f t="shared" si="103"/>
        <v>-1378.2607122180859</v>
      </c>
      <c r="BR73" s="188">
        <f t="shared" si="127"/>
        <v>1378.2607122180859</v>
      </c>
      <c r="BS73" s="188">
        <f t="shared" si="104"/>
        <v>-1378.2607122180859</v>
      </c>
      <c r="BT73" s="188">
        <f>IF(IF(sym!$Q62=AW73,1,0)=1,ABS(BI73*BB73),-ABS(BI73*BB73))</f>
        <v>1378.2607122180859</v>
      </c>
      <c r="BU73" s="188">
        <f t="shared" si="105"/>
        <v>-1378.2607122180859</v>
      </c>
      <c r="BV73" s="188">
        <f t="shared" si="106"/>
        <v>1378.2607122180859</v>
      </c>
      <c r="BX73">
        <f t="shared" si="107"/>
        <v>1</v>
      </c>
      <c r="BY73" s="227">
        <v>1</v>
      </c>
      <c r="BZ73" s="227">
        <v>1</v>
      </c>
      <c r="CA73" s="227">
        <v>-1</v>
      </c>
      <c r="CB73" s="202">
        <v>1</v>
      </c>
      <c r="CC73" s="228">
        <v>1</v>
      </c>
      <c r="CD73">
        <v>5</v>
      </c>
      <c r="CE73">
        <f t="shared" si="108"/>
        <v>1</v>
      </c>
      <c r="CF73" s="202"/>
      <c r="CG73">
        <f t="shared" si="109"/>
        <v>0</v>
      </c>
      <c r="CH73">
        <f t="shared" si="70"/>
        <v>0</v>
      </c>
      <c r="CI73">
        <f t="shared" si="128"/>
        <v>0</v>
      </c>
      <c r="CJ73">
        <f t="shared" si="110"/>
        <v>0</v>
      </c>
      <c r="CK73" s="236"/>
      <c r="CL73" s="194">
        <v>42577</v>
      </c>
      <c r="CM73">
        <f t="shared" si="111"/>
        <v>1</v>
      </c>
      <c r="CN73">
        <f t="shared" si="112"/>
        <v>1</v>
      </c>
      <c r="CO73">
        <f>VLOOKUP($A73,'FuturesInfo (3)'!$A$2:$V$80,22)</f>
        <v>3</v>
      </c>
      <c r="CP73">
        <f t="shared" si="113"/>
        <v>1</v>
      </c>
      <c r="CQ73">
        <f t="shared" si="114"/>
        <v>4</v>
      </c>
      <c r="CR73" s="137">
        <f>VLOOKUP($A73,'FuturesInfo (3)'!$A$2:$O$80,15)*CO73</f>
        <v>385987.50000000006</v>
      </c>
      <c r="CS73" s="137">
        <f>VLOOKUP($A73,'FuturesInfo (3)'!$A$2:$O$80,15)*CQ73</f>
        <v>514650.00000000006</v>
      </c>
      <c r="CT73" s="188">
        <f t="shared" si="135"/>
        <v>0</v>
      </c>
      <c r="CU73" s="188">
        <f t="shared" si="71"/>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2"/>
        <v>-1</v>
      </c>
      <c r="M74">
        <f t="shared" si="73"/>
        <v>-1</v>
      </c>
      <c r="N74">
        <v>1</v>
      </c>
      <c r="O74">
        <f t="shared" si="74"/>
        <v>0</v>
      </c>
      <c r="P74">
        <f t="shared" si="66"/>
        <v>1</v>
      </c>
      <c r="Q74">
        <f t="shared" si="124"/>
        <v>0</v>
      </c>
      <c r="R74">
        <f t="shared" si="75"/>
        <v>0</v>
      </c>
      <c r="S74">
        <v>7.51953604954E-3</v>
      </c>
      <c r="T74" s="194">
        <v>42571</v>
      </c>
      <c r="U74">
        <f t="shared" si="76"/>
        <v>-1</v>
      </c>
      <c r="V74">
        <f t="shared" si="77"/>
        <v>-1</v>
      </c>
      <c r="W74">
        <f>VLOOKUP($A74,'FuturesInfo (3)'!$A$2:$V$80,22)</f>
        <v>1</v>
      </c>
      <c r="X74">
        <f t="shared" si="78"/>
        <v>1</v>
      </c>
      <c r="Y74">
        <f t="shared" si="79"/>
        <v>1</v>
      </c>
      <c r="Z74" s="137">
        <v>102500</v>
      </c>
      <c r="AA74" s="137">
        <v>102500</v>
      </c>
      <c r="AB74" s="188">
        <f t="shared" si="133"/>
        <v>770.75244507784998</v>
      </c>
      <c r="AC74" s="188">
        <f t="shared" si="67"/>
        <v>770.75244507784998</v>
      </c>
      <c r="AD74" s="188">
        <f t="shared" si="81"/>
        <v>770.75244507784998</v>
      </c>
      <c r="AE74" s="188">
        <f t="shared" si="82"/>
        <v>770.75244507784998</v>
      </c>
      <c r="AF74" s="188">
        <f t="shared" si="83"/>
        <v>-770.75244507784998</v>
      </c>
      <c r="AG74" s="188">
        <f t="shared" si="130"/>
        <v>-770.75244507784998</v>
      </c>
      <c r="AH74" s="188">
        <f t="shared" si="85"/>
        <v>-770.75244507784998</v>
      </c>
      <c r="AI74" s="188">
        <f t="shared" si="125"/>
        <v>770.75244507784998</v>
      </c>
      <c r="AJ74" s="188">
        <f t="shared" si="86"/>
        <v>-770.75244507784998</v>
      </c>
      <c r="AK74" s="188">
        <f>IF(IF(sym!$Q63=N74,1,0)=1,ABS(Z74*S74),-ABS(Z74*S74))</f>
        <v>-770.75244507784998</v>
      </c>
      <c r="AL74" s="188">
        <f t="shared" si="87"/>
        <v>-770.75244507784998</v>
      </c>
      <c r="AM74" s="188">
        <f t="shared" si="88"/>
        <v>770.75244507784998</v>
      </c>
      <c r="AO74">
        <f t="shared" si="89"/>
        <v>1</v>
      </c>
      <c r="AP74" s="227">
        <v>1</v>
      </c>
      <c r="AQ74" s="227">
        <v>-1</v>
      </c>
      <c r="AR74" s="227">
        <v>1</v>
      </c>
      <c r="AS74" s="202">
        <v>-1</v>
      </c>
      <c r="AT74" s="228">
        <v>-8</v>
      </c>
      <c r="AU74">
        <f t="shared" si="90"/>
        <v>-1</v>
      </c>
      <c r="AV74">
        <f t="shared" si="91"/>
        <v>1</v>
      </c>
      <c r="AW74" s="202">
        <v>1</v>
      </c>
      <c r="AX74">
        <f t="shared" si="92"/>
        <v>0</v>
      </c>
      <c r="AY74">
        <f t="shared" si="68"/>
        <v>0</v>
      </c>
      <c r="AZ74">
        <f t="shared" si="126"/>
        <v>0</v>
      </c>
      <c r="BA74">
        <f t="shared" si="93"/>
        <v>1</v>
      </c>
      <c r="BB74" s="236">
        <v>9.8048780487800004E-3</v>
      </c>
      <c r="BC74" s="194"/>
      <c r="BD74">
        <f t="shared" si="94"/>
        <v>-1</v>
      </c>
      <c r="BE74">
        <f t="shared" si="95"/>
        <v>-1</v>
      </c>
      <c r="BF74">
        <f>VLOOKUP($A74,'FuturesInfo (3)'!$A$2:$V$80,22)</f>
        <v>1</v>
      </c>
      <c r="BG74">
        <f t="shared" si="96"/>
        <v>-1</v>
      </c>
      <c r="BH74">
        <f t="shared" si="97"/>
        <v>1</v>
      </c>
      <c r="BI74" s="137">
        <f>VLOOKUP($A74,'FuturesInfo (3)'!$A$2:$O$80,15)*BF74</f>
        <v>102215</v>
      </c>
      <c r="BJ74" s="137">
        <f>VLOOKUP($A74,'FuturesInfo (3)'!$A$2:$O$80,15)*BH74</f>
        <v>102215</v>
      </c>
      <c r="BK74" s="188">
        <f t="shared" si="134"/>
        <v>1002.2056097560477</v>
      </c>
      <c r="BL74" s="188">
        <f t="shared" si="69"/>
        <v>-1002.2056097560477</v>
      </c>
      <c r="BM74" s="188">
        <f t="shared" si="99"/>
        <v>1002.2056097560477</v>
      </c>
      <c r="BN74" s="188">
        <f t="shared" si="100"/>
        <v>-1002.2056097560477</v>
      </c>
      <c r="BO74" s="188">
        <f t="shared" si="101"/>
        <v>-1002.2056097560477</v>
      </c>
      <c r="BP74" s="188">
        <f t="shared" si="131"/>
        <v>1002.2056097560477</v>
      </c>
      <c r="BQ74" s="188">
        <f t="shared" si="103"/>
        <v>-1002.2056097560477</v>
      </c>
      <c r="BR74" s="188">
        <f t="shared" si="127"/>
        <v>1002.2056097560477</v>
      </c>
      <c r="BS74" s="188">
        <f t="shared" si="104"/>
        <v>-1002.2056097560477</v>
      </c>
      <c r="BT74" s="188">
        <f>IF(IF(sym!$Q63=AW74,1,0)=1,ABS(BI74*BB74),-ABS(BI74*BB74))</f>
        <v>-1002.2056097560477</v>
      </c>
      <c r="BU74" s="188">
        <f t="shared" si="105"/>
        <v>-1002.2056097560477</v>
      </c>
      <c r="BV74" s="188">
        <f t="shared" si="106"/>
        <v>1002.2056097560477</v>
      </c>
      <c r="BX74">
        <f t="shared" si="107"/>
        <v>1</v>
      </c>
      <c r="BY74" s="227">
        <v>1</v>
      </c>
      <c r="BZ74" s="227">
        <v>1</v>
      </c>
      <c r="CA74" s="227">
        <v>-1</v>
      </c>
      <c r="CB74" s="202">
        <v>1</v>
      </c>
      <c r="CC74" s="228">
        <v>-1</v>
      </c>
      <c r="CD74">
        <v>5</v>
      </c>
      <c r="CE74">
        <f t="shared" si="108"/>
        <v>-1</v>
      </c>
      <c r="CF74" s="202"/>
      <c r="CG74">
        <f t="shared" si="109"/>
        <v>0</v>
      </c>
      <c r="CH74">
        <f t="shared" si="70"/>
        <v>0</v>
      </c>
      <c r="CI74">
        <f t="shared" si="128"/>
        <v>0</v>
      </c>
      <c r="CJ74">
        <f t="shared" si="110"/>
        <v>0</v>
      </c>
      <c r="CK74" s="236"/>
      <c r="CL74" s="194">
        <v>42577</v>
      </c>
      <c r="CM74">
        <f t="shared" si="111"/>
        <v>-1</v>
      </c>
      <c r="CN74">
        <f t="shared" si="112"/>
        <v>1</v>
      </c>
      <c r="CO74">
        <f>VLOOKUP($A74,'FuturesInfo (3)'!$A$2:$V$80,22)</f>
        <v>1</v>
      </c>
      <c r="CP74">
        <f t="shared" si="113"/>
        <v>1</v>
      </c>
      <c r="CQ74">
        <f t="shared" si="114"/>
        <v>1</v>
      </c>
      <c r="CR74" s="137">
        <f>VLOOKUP($A74,'FuturesInfo (3)'!$A$2:$O$80,15)*CO74</f>
        <v>102215</v>
      </c>
      <c r="CS74" s="137">
        <f>VLOOKUP($A74,'FuturesInfo (3)'!$A$2:$O$80,15)*CQ74</f>
        <v>102215</v>
      </c>
      <c r="CT74" s="188">
        <f t="shared" si="135"/>
        <v>0</v>
      </c>
      <c r="CU74" s="188">
        <f t="shared" si="71"/>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2"/>
        <v>1</v>
      </c>
      <c r="M75">
        <f t="shared" si="73"/>
        <v>1</v>
      </c>
      <c r="N75">
        <v>1</v>
      </c>
      <c r="O75">
        <f t="shared" si="74"/>
        <v>1</v>
      </c>
      <c r="P75">
        <f t="shared" si="66"/>
        <v>0</v>
      </c>
      <c r="Q75">
        <f t="shared" si="124"/>
        <v>1</v>
      </c>
      <c r="R75">
        <f t="shared" si="75"/>
        <v>1</v>
      </c>
      <c r="S75" s="257">
        <v>5.7553956834599999E-5</v>
      </c>
      <c r="T75" s="194">
        <v>42572</v>
      </c>
      <c r="U75">
        <f t="shared" si="76"/>
        <v>1</v>
      </c>
      <c r="V75">
        <f t="shared" si="77"/>
        <v>1</v>
      </c>
      <c r="W75">
        <f>VLOOKUP($A75,'FuturesInfo (3)'!$A$2:$V$80,22)</f>
        <v>12</v>
      </c>
      <c r="X75">
        <f t="shared" si="78"/>
        <v>-1</v>
      </c>
      <c r="Y75">
        <f t="shared" si="79"/>
        <v>12</v>
      </c>
      <c r="Z75" s="137">
        <v>208512</v>
      </c>
      <c r="AA75" s="137">
        <v>156384</v>
      </c>
      <c r="AB75" s="188">
        <f t="shared" si="133"/>
        <v>-12.000690647496114</v>
      </c>
      <c r="AC75" s="188">
        <f t="shared" si="67"/>
        <v>-12.000690647496114</v>
      </c>
      <c r="AD75" s="188">
        <f t="shared" si="81"/>
        <v>-12.000690647496114</v>
      </c>
      <c r="AE75" s="188">
        <f t="shared" si="82"/>
        <v>-12.000690647496114</v>
      </c>
      <c r="AF75" s="188">
        <f t="shared" si="83"/>
        <v>12.000690647496114</v>
      </c>
      <c r="AG75" s="188">
        <f t="shared" si="130"/>
        <v>12.000690647496114</v>
      </c>
      <c r="AH75" s="188">
        <f t="shared" si="85"/>
        <v>12.000690647496114</v>
      </c>
      <c r="AI75" s="188">
        <f t="shared" si="125"/>
        <v>-12.000690647496114</v>
      </c>
      <c r="AJ75" s="188">
        <f t="shared" si="86"/>
        <v>12.000690647496114</v>
      </c>
      <c r="AK75" s="188">
        <f>IF(IF(sym!$Q64=N75,1,0)=1,ABS(Z75*S75),-ABS(Z75*S75))</f>
        <v>12.000690647496114</v>
      </c>
      <c r="AL75" s="188">
        <f t="shared" si="87"/>
        <v>12.000690647496114</v>
      </c>
      <c r="AM75" s="188">
        <f t="shared" si="88"/>
        <v>12.000690647496114</v>
      </c>
      <c r="AO75">
        <f t="shared" si="89"/>
        <v>1</v>
      </c>
      <c r="AP75" s="227">
        <v>1</v>
      </c>
      <c r="AQ75" s="227">
        <v>-1</v>
      </c>
      <c r="AR75" s="227">
        <v>1</v>
      </c>
      <c r="AS75" s="202">
        <v>-1</v>
      </c>
      <c r="AT75" s="228">
        <v>-7</v>
      </c>
      <c r="AU75">
        <f t="shared" si="90"/>
        <v>-1</v>
      </c>
      <c r="AV75">
        <f t="shared" si="91"/>
        <v>1</v>
      </c>
      <c r="AW75" s="202">
        <v>-1</v>
      </c>
      <c r="AX75">
        <f t="shared" si="92"/>
        <v>1</v>
      </c>
      <c r="AY75">
        <f t="shared" si="68"/>
        <v>1</v>
      </c>
      <c r="AZ75">
        <f t="shared" si="126"/>
        <v>1</v>
      </c>
      <c r="BA75">
        <f t="shared" si="93"/>
        <v>0</v>
      </c>
      <c r="BB75" s="236">
        <v>-3.2228360957599999E-3</v>
      </c>
      <c r="BC75" s="194"/>
      <c r="BD75">
        <f t="shared" si="94"/>
        <v>-1</v>
      </c>
      <c r="BE75">
        <f t="shared" si="95"/>
        <v>-1</v>
      </c>
      <c r="BF75">
        <f>VLOOKUP($A75,'FuturesInfo (3)'!$A$2:$V$80,22)</f>
        <v>12</v>
      </c>
      <c r="BG75">
        <f t="shared" si="96"/>
        <v>-1</v>
      </c>
      <c r="BH75">
        <f t="shared" si="97"/>
        <v>9</v>
      </c>
      <c r="BI75" s="137">
        <f>VLOOKUP($A75,'FuturesInfo (3)'!$A$2:$O$80,15)*BF75</f>
        <v>206496</v>
      </c>
      <c r="BJ75" s="137">
        <f>VLOOKUP($A75,'FuturesInfo (3)'!$A$2:$O$80,15)*BH75</f>
        <v>154872</v>
      </c>
      <c r="BK75" s="188">
        <f t="shared" si="134"/>
        <v>-665.50276243005692</v>
      </c>
      <c r="BL75" s="188">
        <f t="shared" si="69"/>
        <v>665.50276243005692</v>
      </c>
      <c r="BM75" s="188">
        <f t="shared" si="99"/>
        <v>-665.50276243005692</v>
      </c>
      <c r="BN75" s="188">
        <f t="shared" si="100"/>
        <v>665.50276243005692</v>
      </c>
      <c r="BO75" s="188">
        <f t="shared" si="101"/>
        <v>665.50276243005692</v>
      </c>
      <c r="BP75" s="188">
        <f t="shared" si="131"/>
        <v>-665.50276243005692</v>
      </c>
      <c r="BQ75" s="188">
        <f t="shared" si="103"/>
        <v>665.50276243005692</v>
      </c>
      <c r="BR75" s="188">
        <f t="shared" si="127"/>
        <v>-665.50276243005692</v>
      </c>
      <c r="BS75" s="188">
        <f t="shared" si="104"/>
        <v>665.50276243005692</v>
      </c>
      <c r="BT75" s="188">
        <f>IF(IF(sym!$Q64=AW75,1,0)=1,ABS(BI75*BB75),-ABS(BI75*BB75))</f>
        <v>-665.50276243005692</v>
      </c>
      <c r="BU75" s="188">
        <f t="shared" si="105"/>
        <v>665.50276243005692</v>
      </c>
      <c r="BV75" s="188">
        <f t="shared" si="106"/>
        <v>665.50276243005692</v>
      </c>
      <c r="BX75">
        <f t="shared" si="107"/>
        <v>-1</v>
      </c>
      <c r="BY75" s="227">
        <v>-1</v>
      </c>
      <c r="BZ75" s="227">
        <v>1</v>
      </c>
      <c r="CA75" s="227">
        <v>-1</v>
      </c>
      <c r="CB75" s="202">
        <v>1</v>
      </c>
      <c r="CC75" s="228">
        <v>-1</v>
      </c>
      <c r="CD75">
        <v>-8</v>
      </c>
      <c r="CE75">
        <f t="shared" si="108"/>
        <v>-1</v>
      </c>
      <c r="CF75" s="202"/>
      <c r="CG75">
        <f t="shared" si="109"/>
        <v>0</v>
      </c>
      <c r="CH75">
        <f t="shared" si="70"/>
        <v>0</v>
      </c>
      <c r="CI75">
        <f t="shared" si="128"/>
        <v>0</v>
      </c>
      <c r="CJ75">
        <f t="shared" si="110"/>
        <v>0</v>
      </c>
      <c r="CK75" s="236"/>
      <c r="CL75" s="194">
        <v>42572</v>
      </c>
      <c r="CM75">
        <f t="shared" si="111"/>
        <v>1</v>
      </c>
      <c r="CN75">
        <f t="shared" si="112"/>
        <v>-1</v>
      </c>
      <c r="CO75">
        <f>VLOOKUP($A75,'FuturesInfo (3)'!$A$2:$V$80,22)</f>
        <v>12</v>
      </c>
      <c r="CP75">
        <f t="shared" si="113"/>
        <v>1</v>
      </c>
      <c r="CQ75">
        <f t="shared" si="114"/>
        <v>15</v>
      </c>
      <c r="CR75" s="137">
        <f>VLOOKUP($A75,'FuturesInfo (3)'!$A$2:$O$80,15)*CO75</f>
        <v>206496</v>
      </c>
      <c r="CS75" s="137">
        <f>VLOOKUP($A75,'FuturesInfo (3)'!$A$2:$O$80,15)*CQ75</f>
        <v>258120</v>
      </c>
      <c r="CT75" s="188">
        <f t="shared" si="135"/>
        <v>0</v>
      </c>
      <c r="CU75" s="188">
        <f t="shared" si="71"/>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2"/>
        <v>1</v>
      </c>
      <c r="M76">
        <f t="shared" si="73"/>
        <v>-1</v>
      </c>
      <c r="N76">
        <v>-1</v>
      </c>
      <c r="O76">
        <f t="shared" si="74"/>
        <v>0</v>
      </c>
      <c r="P76">
        <f t="shared" si="66"/>
        <v>0</v>
      </c>
      <c r="Q76">
        <f t="shared" si="124"/>
        <v>0</v>
      </c>
      <c r="R76">
        <f t="shared" si="75"/>
        <v>1</v>
      </c>
      <c r="S76">
        <v>-3.1417724833099998E-3</v>
      </c>
      <c r="T76" s="194">
        <v>42569</v>
      </c>
      <c r="U76">
        <f t="shared" si="76"/>
        <v>-1</v>
      </c>
      <c r="V76">
        <f t="shared" si="77"/>
        <v>1</v>
      </c>
      <c r="W76">
        <f>VLOOKUP($A76,'FuturesInfo (3)'!$A$2:$V$80,22)</f>
        <v>5</v>
      </c>
      <c r="X76">
        <f t="shared" si="78"/>
        <v>1</v>
      </c>
      <c r="Y76">
        <f t="shared" si="79"/>
        <v>5</v>
      </c>
      <c r="Z76" s="137">
        <v>892295.67425056163</v>
      </c>
      <c r="AA76" s="137">
        <v>1189727.5656674155</v>
      </c>
      <c r="AB76" s="188">
        <f t="shared" si="133"/>
        <v>-2803.3899963369577</v>
      </c>
      <c r="AC76" s="188">
        <f t="shared" si="67"/>
        <v>-2803.3899963369577</v>
      </c>
      <c r="AD76" s="188">
        <f t="shared" si="81"/>
        <v>2803.3899963369577</v>
      </c>
      <c r="AE76" s="188">
        <f t="shared" si="82"/>
        <v>-2803.3899963369577</v>
      </c>
      <c r="AF76" s="188">
        <f t="shared" si="83"/>
        <v>-2803.3899963369577</v>
      </c>
      <c r="AG76" s="188">
        <f t="shared" si="130"/>
        <v>2803.3899963369577</v>
      </c>
      <c r="AH76" s="188">
        <f t="shared" si="85"/>
        <v>-2803.3899963369577</v>
      </c>
      <c r="AI76" s="188">
        <f t="shared" si="125"/>
        <v>-2803.3899963369577</v>
      </c>
      <c r="AJ76" s="188">
        <f t="shared" si="86"/>
        <v>2803.3899963369577</v>
      </c>
      <c r="AK76" s="188">
        <f>IF(IF(sym!$Q65=N76,1,0)=1,ABS(Z76*S76),-ABS(Z76*S76))</f>
        <v>2803.3899963369577</v>
      </c>
      <c r="AL76" s="188">
        <f t="shared" si="87"/>
        <v>-2803.3899963369577</v>
      </c>
      <c r="AM76" s="188">
        <f t="shared" si="88"/>
        <v>2803.3899963369577</v>
      </c>
      <c r="AO76">
        <f t="shared" si="89"/>
        <v>-1</v>
      </c>
      <c r="AP76" s="227">
        <v>-1</v>
      </c>
      <c r="AQ76" s="227">
        <v>-1</v>
      </c>
      <c r="AR76" s="227">
        <v>1</v>
      </c>
      <c r="AS76" s="202">
        <v>1</v>
      </c>
      <c r="AT76" s="228">
        <v>-3</v>
      </c>
      <c r="AU76">
        <f t="shared" si="90"/>
        <v>-1</v>
      </c>
      <c r="AV76">
        <f t="shared" si="91"/>
        <v>-1</v>
      </c>
      <c r="AW76" s="202">
        <v>-1</v>
      </c>
      <c r="AX76">
        <f t="shared" si="92"/>
        <v>1</v>
      </c>
      <c r="AY76">
        <f t="shared" si="68"/>
        <v>0</v>
      </c>
      <c r="AZ76">
        <f t="shared" si="126"/>
        <v>1</v>
      </c>
      <c r="BA76">
        <f t="shared" si="93"/>
        <v>1</v>
      </c>
      <c r="BB76" s="236">
        <v>-4.2678923177899997E-3</v>
      </c>
      <c r="BC76" s="194"/>
      <c r="BD76">
        <f t="shared" si="94"/>
        <v>-1</v>
      </c>
      <c r="BE76">
        <f t="shared" si="95"/>
        <v>-1</v>
      </c>
      <c r="BF76">
        <f>VLOOKUP($A76,'FuturesInfo (3)'!$A$2:$V$80,22)</f>
        <v>5</v>
      </c>
      <c r="BG76">
        <f t="shared" si="96"/>
        <v>1</v>
      </c>
      <c r="BH76">
        <f t="shared" si="97"/>
        <v>6</v>
      </c>
      <c r="BI76" s="137">
        <f>VLOOKUP($A76,'FuturesInfo (3)'!$A$2:$O$80,15)*BF76</f>
        <v>739283.2731178595</v>
      </c>
      <c r="BJ76" s="137">
        <f>VLOOKUP($A76,'FuturesInfo (3)'!$A$2:$O$80,15)*BH76</f>
        <v>887139.9277414314</v>
      </c>
      <c r="BK76" s="188">
        <f t="shared" si="134"/>
        <v>3155.1814020103589</v>
      </c>
      <c r="BL76" s="188">
        <f t="shared" si="69"/>
        <v>-3155.1814020103589</v>
      </c>
      <c r="BM76" s="188">
        <f t="shared" si="99"/>
        <v>3155.1814020103589</v>
      </c>
      <c r="BN76" s="188">
        <f t="shared" si="100"/>
        <v>-3155.1814020103589</v>
      </c>
      <c r="BO76" s="188">
        <f t="shared" si="101"/>
        <v>3155.1814020103589</v>
      </c>
      <c r="BP76" s="188">
        <f t="shared" si="131"/>
        <v>3155.1814020103589</v>
      </c>
      <c r="BQ76" s="188">
        <f t="shared" si="103"/>
        <v>3155.1814020103589</v>
      </c>
      <c r="BR76" s="188">
        <f t="shared" si="127"/>
        <v>-3155.1814020103589</v>
      </c>
      <c r="BS76" s="188">
        <f t="shared" si="104"/>
        <v>3155.1814020103589</v>
      </c>
      <c r="BT76" s="188">
        <f>IF(IF(sym!$Q65=AW76,1,0)=1,ABS(BI76*BB76),-ABS(BI76*BB76))</f>
        <v>3155.1814020103589</v>
      </c>
      <c r="BU76" s="188">
        <f t="shared" si="105"/>
        <v>3155.1814020103589</v>
      </c>
      <c r="BV76" s="188">
        <f t="shared" si="106"/>
        <v>3155.1814020103589</v>
      </c>
      <c r="BX76">
        <f t="shared" si="107"/>
        <v>-1</v>
      </c>
      <c r="BY76" s="227">
        <v>-1</v>
      </c>
      <c r="BZ76" s="227">
        <v>-1</v>
      </c>
      <c r="CA76" s="227">
        <v>1</v>
      </c>
      <c r="CB76" s="202">
        <v>-1</v>
      </c>
      <c r="CC76" s="228">
        <v>1</v>
      </c>
      <c r="CD76">
        <v>-4</v>
      </c>
      <c r="CE76">
        <f t="shared" si="108"/>
        <v>-1</v>
      </c>
      <c r="CF76" s="202"/>
      <c r="CG76">
        <f t="shared" si="109"/>
        <v>0</v>
      </c>
      <c r="CH76">
        <f t="shared" si="70"/>
        <v>0</v>
      </c>
      <c r="CI76">
        <f t="shared" si="128"/>
        <v>0</v>
      </c>
      <c r="CJ76">
        <f t="shared" si="110"/>
        <v>0</v>
      </c>
      <c r="CK76" s="236"/>
      <c r="CL76" s="194">
        <v>42578</v>
      </c>
      <c r="CM76">
        <f t="shared" si="111"/>
        <v>-1</v>
      </c>
      <c r="CN76">
        <f t="shared" si="112"/>
        <v>-1</v>
      </c>
      <c r="CO76">
        <f>VLOOKUP($A76,'FuturesInfo (3)'!$A$2:$V$80,22)</f>
        <v>5</v>
      </c>
      <c r="CP76">
        <f t="shared" si="113"/>
        <v>-1</v>
      </c>
      <c r="CQ76">
        <f t="shared" si="114"/>
        <v>4</v>
      </c>
      <c r="CR76" s="137">
        <f>VLOOKUP($A76,'FuturesInfo (3)'!$A$2:$O$80,15)*CO76</f>
        <v>739283.2731178595</v>
      </c>
      <c r="CS76" s="137">
        <f>VLOOKUP($A76,'FuturesInfo (3)'!$A$2:$O$80,15)*CQ76</f>
        <v>591426.6184942876</v>
      </c>
      <c r="CT76" s="188">
        <f t="shared" si="135"/>
        <v>0</v>
      </c>
      <c r="CU76" s="188">
        <f t="shared" si="71"/>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2"/>
        <v>-1</v>
      </c>
      <c r="M77">
        <f t="shared" si="73"/>
        <v>1</v>
      </c>
      <c r="N77">
        <v>-1</v>
      </c>
      <c r="O77">
        <f t="shared" si="74"/>
        <v>1</v>
      </c>
      <c r="P77">
        <f t="shared" si="66"/>
        <v>1</v>
      </c>
      <c r="Q77">
        <f t="shared" si="124"/>
        <v>1</v>
      </c>
      <c r="R77">
        <f t="shared" si="75"/>
        <v>0</v>
      </c>
      <c r="S77">
        <v>-4.63042853034E-2</v>
      </c>
      <c r="T77" s="194">
        <v>42576</v>
      </c>
      <c r="U77">
        <f t="shared" si="76"/>
        <v>-1</v>
      </c>
      <c r="V77">
        <f t="shared" si="77"/>
        <v>-1</v>
      </c>
      <c r="W77">
        <f>VLOOKUP($A77,'FuturesInfo (3)'!$A$2:$V$80,22)</f>
        <v>2</v>
      </c>
      <c r="X77">
        <f t="shared" si="78"/>
        <v>-1</v>
      </c>
      <c r="Y77">
        <f t="shared" si="79"/>
        <v>2</v>
      </c>
      <c r="Z77" s="137">
        <v>66320</v>
      </c>
      <c r="AA77" s="137">
        <v>66320</v>
      </c>
      <c r="AB77" s="188">
        <f t="shared" si="133"/>
        <v>-3070.9002013214881</v>
      </c>
      <c r="AC77" s="188">
        <f t="shared" si="67"/>
        <v>3070.9002013214881</v>
      </c>
      <c r="AD77" s="188">
        <f t="shared" si="81"/>
        <v>-3070.9002013214881</v>
      </c>
      <c r="AE77" s="188">
        <f t="shared" si="82"/>
        <v>3070.9002013214881</v>
      </c>
      <c r="AF77" s="188">
        <f t="shared" si="83"/>
        <v>3070.9002013214881</v>
      </c>
      <c r="AG77" s="188">
        <f t="shared" si="130"/>
        <v>-3070.9002013214881</v>
      </c>
      <c r="AH77" s="188">
        <f t="shared" si="85"/>
        <v>3070.9002013214881</v>
      </c>
      <c r="AI77" s="188">
        <f t="shared" si="125"/>
        <v>-3070.9002013214881</v>
      </c>
      <c r="AJ77" s="188">
        <f t="shared" si="86"/>
        <v>3070.9002013214881</v>
      </c>
      <c r="AK77" s="188">
        <f>IF(IF(sym!$Q66=N77,1,0)=1,ABS(Z77*S77),-ABS(Z77*S77))</f>
        <v>-3070.9002013214881</v>
      </c>
      <c r="AL77" s="188">
        <f t="shared" si="87"/>
        <v>3070.9002013214881</v>
      </c>
      <c r="AM77" s="188">
        <f t="shared" si="88"/>
        <v>3070.9002013214881</v>
      </c>
      <c r="AO77">
        <f t="shared" si="89"/>
        <v>-1</v>
      </c>
      <c r="AP77" s="227">
        <v>1</v>
      </c>
      <c r="AQ77" s="227">
        <v>1</v>
      </c>
      <c r="AR77" s="227">
        <v>1</v>
      </c>
      <c r="AS77" s="202">
        <v>-1</v>
      </c>
      <c r="AT77" s="228">
        <v>1</v>
      </c>
      <c r="AU77">
        <f t="shared" si="90"/>
        <v>1</v>
      </c>
      <c r="AV77">
        <f t="shared" si="91"/>
        <v>-1</v>
      </c>
      <c r="AW77" s="202">
        <v>-1</v>
      </c>
      <c r="AX77">
        <f t="shared" si="92"/>
        <v>0</v>
      </c>
      <c r="AY77">
        <f t="shared" si="68"/>
        <v>1</v>
      </c>
      <c r="AZ77">
        <f t="shared" si="126"/>
        <v>0</v>
      </c>
      <c r="BA77">
        <f t="shared" si="93"/>
        <v>1</v>
      </c>
      <c r="BB77" s="236">
        <v>-1.4776839565700001E-2</v>
      </c>
      <c r="BC77" s="194"/>
      <c r="BD77">
        <f t="shared" si="94"/>
        <v>-1</v>
      </c>
      <c r="BE77">
        <f t="shared" si="95"/>
        <v>1</v>
      </c>
      <c r="BF77">
        <f>VLOOKUP($A77,'FuturesInfo (3)'!$A$2:$V$80,22)</f>
        <v>2</v>
      </c>
      <c r="BG77">
        <f t="shared" si="96"/>
        <v>1</v>
      </c>
      <c r="BH77">
        <f t="shared" si="97"/>
        <v>3</v>
      </c>
      <c r="BI77" s="137">
        <f>VLOOKUP($A77,'FuturesInfo (3)'!$A$2:$O$80,15)*BF77</f>
        <v>64800</v>
      </c>
      <c r="BJ77" s="137">
        <f>VLOOKUP($A77,'FuturesInfo (3)'!$A$2:$O$80,15)*BH77</f>
        <v>97200</v>
      </c>
      <c r="BK77" s="188">
        <f t="shared" si="134"/>
        <v>-957.53920385736001</v>
      </c>
      <c r="BL77" s="188">
        <f t="shared" si="69"/>
        <v>-957.53920385736001</v>
      </c>
      <c r="BM77" s="188">
        <f t="shared" si="99"/>
        <v>957.53920385736001</v>
      </c>
      <c r="BN77" s="188">
        <f t="shared" si="100"/>
        <v>957.53920385736001</v>
      </c>
      <c r="BO77" s="188">
        <f t="shared" si="101"/>
        <v>-957.53920385736001</v>
      </c>
      <c r="BP77" s="188">
        <f t="shared" si="131"/>
        <v>957.53920385736001</v>
      </c>
      <c r="BQ77" s="188">
        <f t="shared" si="103"/>
        <v>-957.53920385736001</v>
      </c>
      <c r="BR77" s="188">
        <f t="shared" si="127"/>
        <v>-957.53920385736001</v>
      </c>
      <c r="BS77" s="188">
        <f t="shared" si="104"/>
        <v>957.53920385736001</v>
      </c>
      <c r="BT77" s="188">
        <f>IF(IF(sym!$Q66=AW77,1,0)=1,ABS(BI77*BB77),-ABS(BI77*BB77))</f>
        <v>-957.53920385736001</v>
      </c>
      <c r="BU77" s="188">
        <f t="shared" si="105"/>
        <v>-957.53920385736001</v>
      </c>
      <c r="BV77" s="188">
        <f t="shared" si="106"/>
        <v>957.53920385736001</v>
      </c>
      <c r="BX77">
        <f t="shared" si="107"/>
        <v>-1</v>
      </c>
      <c r="BY77" s="227">
        <v>-1</v>
      </c>
      <c r="BZ77" s="227">
        <v>-1</v>
      </c>
      <c r="CA77" s="227">
        <v>1</v>
      </c>
      <c r="CB77" s="202">
        <v>-1</v>
      </c>
      <c r="CC77" s="228">
        <v>-1</v>
      </c>
      <c r="CD77">
        <v>2</v>
      </c>
      <c r="CE77">
        <f t="shared" si="108"/>
        <v>1</v>
      </c>
      <c r="CF77" s="202"/>
      <c r="CG77">
        <f t="shared" si="109"/>
        <v>0</v>
      </c>
      <c r="CH77">
        <f t="shared" si="70"/>
        <v>0</v>
      </c>
      <c r="CI77">
        <f t="shared" si="128"/>
        <v>0</v>
      </c>
      <c r="CJ77">
        <f t="shared" si="110"/>
        <v>0</v>
      </c>
      <c r="CK77" s="236"/>
      <c r="CL77" s="194">
        <v>42576</v>
      </c>
      <c r="CM77">
        <f t="shared" si="111"/>
        <v>1</v>
      </c>
      <c r="CN77">
        <f t="shared" si="112"/>
        <v>1</v>
      </c>
      <c r="CO77">
        <f>VLOOKUP($A77,'FuturesInfo (3)'!$A$2:$V$80,22)</f>
        <v>2</v>
      </c>
      <c r="CP77">
        <f t="shared" si="113"/>
        <v>-1</v>
      </c>
      <c r="CQ77">
        <f t="shared" si="114"/>
        <v>2</v>
      </c>
      <c r="CR77" s="137">
        <f>VLOOKUP($A77,'FuturesInfo (3)'!$A$2:$O$80,15)*CO77</f>
        <v>64800</v>
      </c>
      <c r="CS77" s="137">
        <f>VLOOKUP($A77,'FuturesInfo (3)'!$A$2:$O$80,15)*CQ77</f>
        <v>64800</v>
      </c>
      <c r="CT77" s="188">
        <f t="shared" si="135"/>
        <v>0</v>
      </c>
      <c r="CU77" s="188">
        <f t="shared" si="71"/>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2"/>
        <v>-1</v>
      </c>
      <c r="M78">
        <f t="shared" si="73"/>
        <v>-1</v>
      </c>
      <c r="N78">
        <v>1</v>
      </c>
      <c r="O78">
        <f t="shared" si="74"/>
        <v>1</v>
      </c>
      <c r="P78">
        <f t="shared" ref="P78:P92" si="136">IF(N78=J78,1,0)</f>
        <v>1</v>
      </c>
      <c r="Q78">
        <f t="shared" si="124"/>
        <v>0</v>
      </c>
      <c r="R78">
        <f t="shared" si="75"/>
        <v>0</v>
      </c>
      <c r="T78" s="194">
        <v>42552</v>
      </c>
      <c r="U78">
        <f t="shared" si="76"/>
        <v>-1</v>
      </c>
      <c r="V78">
        <f t="shared" si="77"/>
        <v>-1</v>
      </c>
      <c r="W78">
        <f>VLOOKUP($A78,'FuturesInfo (3)'!$A$2:$V$80,22)</f>
        <v>3</v>
      </c>
      <c r="X78">
        <f t="shared" si="78"/>
        <v>1</v>
      </c>
      <c r="Y78">
        <f t="shared" si="79"/>
        <v>3</v>
      </c>
      <c r="Z78" s="137">
        <v>251951.6728624535</v>
      </c>
      <c r="AA78" s="137">
        <v>335935.56381660467</v>
      </c>
      <c r="AB78" s="188">
        <f t="shared" si="133"/>
        <v>0</v>
      </c>
      <c r="AC78" s="188">
        <f t="shared" ref="AC78:AC92" si="137">IF(IF(X78=N78,1,0)=1,ABS(Z78*S78),-ABS(Z78*S78))</f>
        <v>0</v>
      </c>
      <c r="AD78" s="188">
        <f t="shared" si="81"/>
        <v>0</v>
      </c>
      <c r="AE78" s="188">
        <f t="shared" si="82"/>
        <v>0</v>
      </c>
      <c r="AF78" s="188">
        <f t="shared" si="83"/>
        <v>0</v>
      </c>
      <c r="AG78" s="188">
        <f t="shared" si="130"/>
        <v>0</v>
      </c>
      <c r="AH78" s="188">
        <f t="shared" si="85"/>
        <v>0</v>
      </c>
      <c r="AI78" s="188">
        <f t="shared" si="125"/>
        <v>0</v>
      </c>
      <c r="AJ78" s="188">
        <f t="shared" si="86"/>
        <v>0</v>
      </c>
      <c r="AK78" s="188">
        <f>IF(IF(sym!$Q67=N78,1,0)=1,ABS(Z78*S78),-ABS(Z78*S78))</f>
        <v>0</v>
      </c>
      <c r="AL78" s="188">
        <f t="shared" si="87"/>
        <v>0</v>
      </c>
      <c r="AM78" s="188">
        <f t="shared" si="88"/>
        <v>0</v>
      </c>
      <c r="AO78">
        <f t="shared" si="89"/>
        <v>1</v>
      </c>
      <c r="AP78" s="227">
        <v>1</v>
      </c>
      <c r="AQ78" s="227">
        <v>1</v>
      </c>
      <c r="AR78" s="227">
        <v>1</v>
      </c>
      <c r="AS78" s="202">
        <v>1</v>
      </c>
      <c r="AT78" s="228">
        <v>-20</v>
      </c>
      <c r="AU78">
        <f t="shared" si="90"/>
        <v>-1</v>
      </c>
      <c r="AV78">
        <f t="shared" si="91"/>
        <v>-1</v>
      </c>
      <c r="AW78" s="202">
        <v>-1</v>
      </c>
      <c r="AX78">
        <f t="shared" si="92"/>
        <v>0</v>
      </c>
      <c r="AY78">
        <f t="shared" ref="AY78:AY92" si="138">IF(AW78=AS78,1,0)</f>
        <v>0</v>
      </c>
      <c r="AZ78">
        <f t="shared" si="126"/>
        <v>1</v>
      </c>
      <c r="BA78">
        <f t="shared" si="93"/>
        <v>1</v>
      </c>
      <c r="BB78" s="236">
        <v>-1.6230173367799999E-2</v>
      </c>
      <c r="BC78" s="194"/>
      <c r="BD78">
        <f t="shared" si="94"/>
        <v>-1</v>
      </c>
      <c r="BE78">
        <f t="shared" si="95"/>
        <v>-1</v>
      </c>
      <c r="BF78">
        <f>VLOOKUP($A78,'FuturesInfo (3)'!$A$2:$V$80,22)</f>
        <v>3</v>
      </c>
      <c r="BG78">
        <f t="shared" si="96"/>
        <v>1</v>
      </c>
      <c r="BH78">
        <f t="shared" si="97"/>
        <v>4</v>
      </c>
      <c r="BI78" s="137">
        <f>VLOOKUP($A78,'FuturesInfo (3)'!$A$2:$O$80,15)*BF78</f>
        <v>250154.8946716233</v>
      </c>
      <c r="BJ78" s="137">
        <f>VLOOKUP($A78,'FuturesInfo (3)'!$A$2:$O$80,15)*BH78</f>
        <v>333539.85956216441</v>
      </c>
      <c r="BK78" s="188">
        <f t="shared" si="134"/>
        <v>-4060.0573093241946</v>
      </c>
      <c r="BL78" s="188">
        <f t="shared" ref="BL78:BL92" si="139">IF(IF(BG78=AW78,1,0)=1,ABS(BI78*BB78),-ABS(BI78*BB78))</f>
        <v>-4060.0573093241946</v>
      </c>
      <c r="BM78" s="188">
        <f t="shared" si="99"/>
        <v>-4060.0573093241946</v>
      </c>
      <c r="BN78" s="188">
        <f t="shared" si="100"/>
        <v>-4060.0573093241946</v>
      </c>
      <c r="BO78" s="188">
        <f t="shared" si="101"/>
        <v>4060.0573093241946</v>
      </c>
      <c r="BP78" s="188">
        <f t="shared" si="131"/>
        <v>4060.0573093241946</v>
      </c>
      <c r="BQ78" s="188">
        <f t="shared" si="103"/>
        <v>-4060.0573093241946</v>
      </c>
      <c r="BR78" s="188">
        <f t="shared" si="127"/>
        <v>-4060.0573093241946</v>
      </c>
      <c r="BS78" s="188">
        <f t="shared" si="104"/>
        <v>4060.0573093241946</v>
      </c>
      <c r="BT78" s="188">
        <f>IF(IF(sym!$Q67=AW78,1,0)=1,ABS(BI78*BB78),-ABS(BI78*BB78))</f>
        <v>-4060.0573093241946</v>
      </c>
      <c r="BU78" s="188">
        <f t="shared" si="105"/>
        <v>4060.0573093241946</v>
      </c>
      <c r="BV78" s="188">
        <f t="shared" si="106"/>
        <v>4060.0573093241946</v>
      </c>
      <c r="BX78">
        <f t="shared" si="107"/>
        <v>-1</v>
      </c>
      <c r="BY78" s="227">
        <v>-1</v>
      </c>
      <c r="BZ78" s="227">
        <v>-1</v>
      </c>
      <c r="CA78" s="227">
        <v>-1</v>
      </c>
      <c r="CB78" s="202">
        <v>-1</v>
      </c>
      <c r="CC78" s="228">
        <v>-1</v>
      </c>
      <c r="CD78">
        <v>-4</v>
      </c>
      <c r="CE78">
        <f t="shared" si="108"/>
        <v>1</v>
      </c>
      <c r="CF78" s="202"/>
      <c r="CG78">
        <f t="shared" si="109"/>
        <v>0</v>
      </c>
      <c r="CH78">
        <f t="shared" ref="CH78:CH92" si="140">IF(CF78=CB78,1,0)</f>
        <v>0</v>
      </c>
      <c r="CI78">
        <f t="shared" si="128"/>
        <v>0</v>
      </c>
      <c r="CJ78">
        <f t="shared" si="110"/>
        <v>0</v>
      </c>
      <c r="CK78" s="236"/>
      <c r="CL78" s="194">
        <v>42577</v>
      </c>
      <c r="CM78">
        <f t="shared" si="111"/>
        <v>1</v>
      </c>
      <c r="CN78">
        <f t="shared" si="112"/>
        <v>-1</v>
      </c>
      <c r="CO78">
        <f>VLOOKUP($A78,'FuturesInfo (3)'!$A$2:$V$80,22)</f>
        <v>3</v>
      </c>
      <c r="CP78">
        <f t="shared" si="113"/>
        <v>-1</v>
      </c>
      <c r="CQ78">
        <f t="shared" si="114"/>
        <v>2</v>
      </c>
      <c r="CR78" s="137">
        <f>VLOOKUP($A78,'FuturesInfo (3)'!$A$2:$O$80,15)*CO78</f>
        <v>250154.8946716233</v>
      </c>
      <c r="CS78" s="137">
        <f>VLOOKUP($A78,'FuturesInfo (3)'!$A$2:$O$80,15)*CQ78</f>
        <v>166769.9297810822</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185552.23880597015</v>
      </c>
      <c r="BJ79" s="137">
        <f>VLOOKUP($A79,'FuturesInfo (3)'!$A$2:$O$80,15)*BH79</f>
        <v>139164.1791044776</v>
      </c>
      <c r="BK79" s="188">
        <f t="shared" si="134"/>
        <v>-2816.7322778804059</v>
      </c>
      <c r="BL79" s="188">
        <f t="shared" si="139"/>
        <v>2816.7322778804059</v>
      </c>
      <c r="BM79" s="188">
        <f t="shared" ref="BM79:BM92" si="166">IF(IF(AO79=AW79,1,0)=1,ABS(BI79*BB79),-ABS(BI79*BB79))</f>
        <v>-2816.7322778804059</v>
      </c>
      <c r="BN79" s="188">
        <f t="shared" ref="BN79:BN92" si="167">IF(AY79=1,ABS(BI79*BB79),-ABS(BI79*BB79))</f>
        <v>2816.7322778804059</v>
      </c>
      <c r="BO79" s="188">
        <f t="shared" ref="BO79:BO92" si="168">IF(IF(AW79=AU79,1,0)=1,ABS(BI79*BB79),-ABS(BI79*BB79))</f>
        <v>2816.7322778804059</v>
      </c>
      <c r="BP79" s="188">
        <f t="shared" si="131"/>
        <v>-2816.7322778804059</v>
      </c>
      <c r="BQ79" s="188">
        <f t="shared" ref="BQ79:BQ92" si="169">IF(IF(AQ79=AW79,1,0)=1,ABS(BI79*BB79),-ABS(BI79*BB79))</f>
        <v>2816.7322778804059</v>
      </c>
      <c r="BR79" s="188">
        <f t="shared" si="127"/>
        <v>-2816.7322778804059</v>
      </c>
      <c r="BS79" s="188">
        <f t="shared" ref="BS79:BS92" si="170">IF(IF(BD79=AW79,1,0)=1,ABS(BI79*BB79),-ABS(BI79*BB79))</f>
        <v>2816.7322778804059</v>
      </c>
      <c r="BT79" s="188">
        <f>IF(IF(sym!$Q68=AW79,1,0)=1,ABS(BI79*BB79),-ABS(BI79*BB79))</f>
        <v>-2816.7322778804059</v>
      </c>
      <c r="BU79" s="188">
        <f t="shared" ref="BU79:BU92" si="171">IF(IF(BE79=AW79,1,0)=1,ABS(BI79*BB79),-ABS(BI79*BB79))</f>
        <v>2816.7322778804059</v>
      </c>
      <c r="BV79" s="188">
        <f t="shared" ref="BV79:BV92" si="172">ABS(BI79*BB79)</f>
        <v>2816.7322778804059</v>
      </c>
      <c r="BX79">
        <f t="shared" ref="BX79:BX92" si="173">AW79</f>
        <v>-1</v>
      </c>
      <c r="BY79" s="227">
        <v>-1</v>
      </c>
      <c r="BZ79" s="227">
        <v>-1</v>
      </c>
      <c r="CA79" s="227">
        <v>1</v>
      </c>
      <c r="CB79" s="202">
        <v>-1</v>
      </c>
      <c r="CC79" s="228">
        <v>-1</v>
      </c>
      <c r="CD79">
        <v>8</v>
      </c>
      <c r="CE79">
        <f t="shared" ref="CE79:CE92" si="174">IF(CC79&lt;0,CB79*-1,CB79)</f>
        <v>1</v>
      </c>
      <c r="CF79" s="202"/>
      <c r="CG79">
        <f t="shared" ref="CG79:CG92" si="175">IF(BZ79=CF79,1,0)</f>
        <v>0</v>
      </c>
      <c r="CH79">
        <f t="shared" si="140"/>
        <v>0</v>
      </c>
      <c r="CI79">
        <f t="shared" si="128"/>
        <v>0</v>
      </c>
      <c r="CJ79">
        <f t="shared" ref="CJ79:CJ92" si="176">IF(CF79=CE79,1,0)</f>
        <v>0</v>
      </c>
      <c r="CK79" s="236"/>
      <c r="CL79" s="194">
        <v>42572</v>
      </c>
      <c r="CM79">
        <f t="shared" ref="CM79:CM92" si="177">IF(-BX79+-CA79+CE79&gt;0,1,-1)</f>
        <v>1</v>
      </c>
      <c r="CN79">
        <f t="shared" ref="CN79:CN92" si="178">IF(CM79+CP79+CD79&lt;0,-1,1)</f>
        <v>1</v>
      </c>
      <c r="CO79">
        <f>VLOOKUP($A79,'FuturesInfo (3)'!$A$2:$V$80,22)</f>
        <v>4</v>
      </c>
      <c r="CP79">
        <f t="shared" ref="CP79:CP92" si="179">IF(BY79+CB79+-1*BX79&gt;0,1,-1)</f>
        <v>-1</v>
      </c>
      <c r="CQ79">
        <f t="shared" ref="CQ79:CQ92" si="180">IF(CP79=1,ROUND(CO79*(1+CQ$13),0),ROUND(CO79*(1-CQ$13),0))</f>
        <v>3</v>
      </c>
      <c r="CR79" s="137">
        <f>VLOOKUP($A79,'FuturesInfo (3)'!$A$2:$O$80,15)*CO79</f>
        <v>185552.23880597015</v>
      </c>
      <c r="CS79" s="137">
        <f>VLOOKUP($A79,'FuturesInfo (3)'!$A$2:$O$80,15)*CQ79</f>
        <v>139164.1791044776</v>
      </c>
      <c r="CT79" s="188">
        <f t="shared" si="135"/>
        <v>0</v>
      </c>
      <c r="CU79" s="188">
        <f t="shared" si="141"/>
        <v>0</v>
      </c>
      <c r="CV79" s="188">
        <f t="shared" ref="CV79:CV92" si="181">IF(IF(BX79=CF79,1,0)=1,ABS(CR79*CK79),-ABS(CR79*CK79))</f>
        <v>0</v>
      </c>
      <c r="CW79" s="188">
        <f t="shared" ref="CW79:CW92" si="182">IF(CH79=1,ABS(CR79*CK79),-ABS(CR79*CK79))</f>
        <v>0</v>
      </c>
      <c r="CX79" s="188">
        <f t="shared" ref="CX79:CX92" si="183">IF(IF(CF79=CD79,1,0)=1,ABS(CR79*CK79),-ABS(CR79*CK79))</f>
        <v>0</v>
      </c>
      <c r="CY79" s="188">
        <f t="shared" si="132"/>
        <v>0</v>
      </c>
      <c r="CZ79" s="188">
        <f t="shared" ref="CZ79:CZ92" si="184">IF(IF(BZ79=CF79,1,0)=1,ABS(CR79*CK79),-ABS(CR79*CK79))</f>
        <v>0</v>
      </c>
      <c r="DA79" s="188">
        <f t="shared" si="129"/>
        <v>0</v>
      </c>
      <c r="DB79" s="188">
        <f t="shared" ref="DB79:DB92" si="185">IF(IF(CM79=CF79,1,0)=1,ABS(CR79*CK79),-ABS(CR79*CK79))</f>
        <v>0</v>
      </c>
      <c r="DC79" s="188">
        <f>IF(IF(sym!$Q68=CF79,1,0)=1,ABS(CR79*CK79),-ABS(CR79*CK79))</f>
        <v>0</v>
      </c>
      <c r="DD79" s="188">
        <f t="shared" ref="DD79:DD92" si="186">IF(IF(CN79=CF79,1,0)=1,ABS(CR79*CK79),-ABS(CR79*CK79))</f>
        <v>0</v>
      </c>
      <c r="DE79" s="188">
        <f t="shared" ref="DE79:DE92" si="187">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8">IF(N80=L80,1,0)</f>
        <v>1</v>
      </c>
      <c r="R80">
        <f t="shared" si="145"/>
        <v>1</v>
      </c>
      <c r="S80">
        <v>1.6521477921300001E-2</v>
      </c>
      <c r="T80" s="194">
        <v>42565</v>
      </c>
      <c r="U80">
        <f t="shared" si="146"/>
        <v>1</v>
      </c>
      <c r="V80">
        <f t="shared" si="147"/>
        <v>1</v>
      </c>
      <c r="W80">
        <f>VLOOKUP($A80,'FuturesInfo (3)'!$A$2:$V$80,22)</f>
        <v>5</v>
      </c>
      <c r="X80">
        <f t="shared" si="148"/>
        <v>-1</v>
      </c>
      <c r="Y80">
        <f t="shared" si="149"/>
        <v>5</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89">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0">IF(AW80=AU80,1,0)</f>
        <v>1</v>
      </c>
      <c r="BA80">
        <f t="shared" si="161"/>
        <v>1</v>
      </c>
      <c r="BB80" s="236">
        <v>-3.2505910165499998E-3</v>
      </c>
      <c r="BC80" s="194"/>
      <c r="BD80">
        <f t="shared" si="162"/>
        <v>-1</v>
      </c>
      <c r="BE80">
        <f t="shared" si="163"/>
        <v>-1</v>
      </c>
      <c r="BF80">
        <f>VLOOKUP($A80,'FuturesInfo (3)'!$A$2:$V$80,22)</f>
        <v>5</v>
      </c>
      <c r="BG80">
        <f t="shared" si="164"/>
        <v>-1</v>
      </c>
      <c r="BH80">
        <f t="shared" si="165"/>
        <v>4</v>
      </c>
      <c r="BI80" s="137">
        <f>VLOOKUP($A80,'FuturesInfo (3)'!$A$2:$O$80,15)*BF80</f>
        <v>167500</v>
      </c>
      <c r="BJ80" s="137">
        <f>VLOOKUP($A80,'FuturesInfo (3)'!$A$2:$O$80,15)*BH80</f>
        <v>134000</v>
      </c>
      <c r="BK80" s="188">
        <f t="shared" si="134"/>
        <v>544.47399527212497</v>
      </c>
      <c r="BL80" s="188">
        <f t="shared" si="139"/>
        <v>544.47399527212497</v>
      </c>
      <c r="BM80" s="188">
        <f t="shared" si="166"/>
        <v>-544.47399527212497</v>
      </c>
      <c r="BN80" s="188">
        <f t="shared" si="167"/>
        <v>544.47399527212497</v>
      </c>
      <c r="BO80" s="188">
        <f t="shared" si="168"/>
        <v>544.47399527212497</v>
      </c>
      <c r="BP80" s="188">
        <f t="shared" si="131"/>
        <v>544.47399527212497</v>
      </c>
      <c r="BQ80" s="188">
        <f t="shared" si="169"/>
        <v>544.47399527212497</v>
      </c>
      <c r="BR80" s="188">
        <f t="shared" ref="BR80:BR92" si="191">IF(IF(AR80=AW80,1,0)=1,ABS(BI80*BB80),-ABS(BI80*BB80))</f>
        <v>-544.47399527212497</v>
      </c>
      <c r="BS80" s="188">
        <f t="shared" si="170"/>
        <v>544.47399527212497</v>
      </c>
      <c r="BT80" s="188">
        <f>IF(IF(sym!$Q69=AW80,1,0)=1,ABS(BI80*BB80),-ABS(BI80*BB80))</f>
        <v>-544.47399527212497</v>
      </c>
      <c r="BU80" s="188">
        <f t="shared" si="171"/>
        <v>544.47399527212497</v>
      </c>
      <c r="BV80" s="188">
        <f t="shared" si="172"/>
        <v>544.47399527212497</v>
      </c>
      <c r="BX80">
        <f t="shared" si="173"/>
        <v>-1</v>
      </c>
      <c r="BY80" s="227">
        <v>-1</v>
      </c>
      <c r="BZ80" s="227">
        <v>-1</v>
      </c>
      <c r="CA80" s="227">
        <v>-1</v>
      </c>
      <c r="CB80" s="202">
        <v>1</v>
      </c>
      <c r="CC80" s="228">
        <v>-1</v>
      </c>
      <c r="CD80">
        <v>-13</v>
      </c>
      <c r="CE80">
        <f t="shared" si="174"/>
        <v>-1</v>
      </c>
      <c r="CF80" s="202"/>
      <c r="CG80">
        <f t="shared" si="175"/>
        <v>0</v>
      </c>
      <c r="CH80">
        <f t="shared" si="140"/>
        <v>0</v>
      </c>
      <c r="CI80">
        <f t="shared" ref="CI80:CI92" si="192">IF(CF80=CD80,1,0)</f>
        <v>0</v>
      </c>
      <c r="CJ80">
        <f t="shared" si="176"/>
        <v>0</v>
      </c>
      <c r="CK80" s="236"/>
      <c r="CL80" s="194">
        <v>42565</v>
      </c>
      <c r="CM80">
        <f t="shared" si="177"/>
        <v>1</v>
      </c>
      <c r="CN80">
        <f t="shared" si="178"/>
        <v>-1</v>
      </c>
      <c r="CO80">
        <f>VLOOKUP($A80,'FuturesInfo (3)'!$A$2:$V$80,22)</f>
        <v>5</v>
      </c>
      <c r="CP80">
        <f t="shared" si="179"/>
        <v>1</v>
      </c>
      <c r="CQ80">
        <f t="shared" si="180"/>
        <v>6</v>
      </c>
      <c r="CR80" s="137">
        <f>VLOOKUP($A80,'FuturesInfo (3)'!$A$2:$O$80,15)*CO80</f>
        <v>167500</v>
      </c>
      <c r="CS80" s="137">
        <f>VLOOKUP($A80,'FuturesInfo (3)'!$A$2:$O$80,15)*CQ80</f>
        <v>201000</v>
      </c>
      <c r="CT80" s="188">
        <f t="shared" si="135"/>
        <v>0</v>
      </c>
      <c r="CU80" s="188">
        <f t="shared" si="141"/>
        <v>0</v>
      </c>
      <c r="CV80" s="188">
        <f t="shared" si="181"/>
        <v>0</v>
      </c>
      <c r="CW80" s="188">
        <f t="shared" si="182"/>
        <v>0</v>
      </c>
      <c r="CX80" s="188">
        <f t="shared" si="183"/>
        <v>0</v>
      </c>
      <c r="CY80" s="188">
        <f t="shared" si="132"/>
        <v>0</v>
      </c>
      <c r="CZ80" s="188">
        <f t="shared" si="184"/>
        <v>0</v>
      </c>
      <c r="DA80" s="188">
        <f t="shared" ref="DA80:DA92" si="193">IF(IF(CA80=CF80,1,0)=1,ABS(CR80*CK80),-ABS(CR80*CK80))</f>
        <v>0</v>
      </c>
      <c r="DB80" s="188">
        <f t="shared" si="185"/>
        <v>0</v>
      </c>
      <c r="DC80" s="188">
        <f>IF(IF(sym!$Q69=CF80,1,0)=1,ABS(CR80*CK80),-ABS(CR80*CK80))</f>
        <v>0</v>
      </c>
      <c r="DD80" s="188">
        <f t="shared" si="186"/>
        <v>0</v>
      </c>
      <c r="DE80" s="188">
        <f t="shared" si="187"/>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8"/>
        <v>1</v>
      </c>
      <c r="R81">
        <f t="shared" si="145"/>
        <v>1</v>
      </c>
      <c r="S81">
        <v>-5.3637277908100004E-3</v>
      </c>
      <c r="T81" s="194">
        <v>42576</v>
      </c>
      <c r="U81">
        <f t="shared" si="146"/>
        <v>-1</v>
      </c>
      <c r="V81">
        <f t="shared" si="147"/>
        <v>-1</v>
      </c>
      <c r="W81">
        <f>VLOOKUP($A81,'FuturesInfo (3)'!$A$2:$V$80,22)</f>
        <v>5</v>
      </c>
      <c r="X81">
        <f t="shared" si="148"/>
        <v>-1</v>
      </c>
      <c r="Y81">
        <f t="shared" si="149"/>
        <v>5</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89"/>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0"/>
        <v>0</v>
      </c>
      <c r="BA81">
        <f t="shared" si="161"/>
        <v>0</v>
      </c>
      <c r="BB81" s="236">
        <v>-2.0559487697999999E-2</v>
      </c>
      <c r="BC81" s="194"/>
      <c r="BD81">
        <f t="shared" si="162"/>
        <v>1</v>
      </c>
      <c r="BE81">
        <f t="shared" si="163"/>
        <v>1</v>
      </c>
      <c r="BF81">
        <f>VLOOKUP($A81,'FuturesInfo (3)'!$A$2:$V$80,22)</f>
        <v>5</v>
      </c>
      <c r="BG81">
        <f t="shared" si="164"/>
        <v>-1</v>
      </c>
      <c r="BH81">
        <f t="shared" si="165"/>
        <v>4</v>
      </c>
      <c r="BI81" s="137">
        <f>VLOOKUP($A81,'FuturesInfo (3)'!$A$2:$O$80,15)*BF81</f>
        <v>163200.375</v>
      </c>
      <c r="BJ81" s="137">
        <f>VLOOKUP($A81,'FuturesInfo (3)'!$A$2:$O$80,15)*BH81</f>
        <v>130560.29999999999</v>
      </c>
      <c r="BK81" s="188">
        <f t="shared" si="134"/>
        <v>3355.3161021214864</v>
      </c>
      <c r="BL81" s="188">
        <f t="shared" si="139"/>
        <v>3355.3161021214864</v>
      </c>
      <c r="BM81" s="188">
        <f t="shared" si="166"/>
        <v>3355.3161021214864</v>
      </c>
      <c r="BN81" s="188">
        <f t="shared" si="167"/>
        <v>3355.3161021214864</v>
      </c>
      <c r="BO81" s="188">
        <f t="shared" si="168"/>
        <v>-3355.3161021214864</v>
      </c>
      <c r="BP81" s="188">
        <f t="shared" si="131"/>
        <v>-3355.3161021214864</v>
      </c>
      <c r="BQ81" s="188">
        <f t="shared" si="169"/>
        <v>3355.3161021214864</v>
      </c>
      <c r="BR81" s="188">
        <f t="shared" si="191"/>
        <v>3355.3161021214864</v>
      </c>
      <c r="BS81" s="188">
        <f t="shared" si="170"/>
        <v>-3355.3161021214864</v>
      </c>
      <c r="BT81" s="188">
        <f>IF(IF(sym!$Q70=AW81,1,0)=1,ABS(BI81*BB81),-ABS(BI81*BB81))</f>
        <v>-3355.3161021214864</v>
      </c>
      <c r="BU81" s="188">
        <f t="shared" si="171"/>
        <v>-3355.3161021214864</v>
      </c>
      <c r="BV81" s="188">
        <f t="shared" si="172"/>
        <v>3355.3161021214864</v>
      </c>
      <c r="BX81">
        <f t="shared" si="173"/>
        <v>-1</v>
      </c>
      <c r="BY81" s="227">
        <v>-1</v>
      </c>
      <c r="BZ81" s="227">
        <v>-1</v>
      </c>
      <c r="CA81" s="227">
        <v>1</v>
      </c>
      <c r="CB81" s="202">
        <v>-1</v>
      </c>
      <c r="CC81" s="228">
        <v>-1</v>
      </c>
      <c r="CD81">
        <v>6</v>
      </c>
      <c r="CE81">
        <f t="shared" si="174"/>
        <v>1</v>
      </c>
      <c r="CF81" s="202"/>
      <c r="CG81">
        <f t="shared" si="175"/>
        <v>0</v>
      </c>
      <c r="CH81">
        <f t="shared" si="140"/>
        <v>0</v>
      </c>
      <c r="CI81">
        <f t="shared" si="192"/>
        <v>0</v>
      </c>
      <c r="CJ81">
        <f t="shared" si="176"/>
        <v>0</v>
      </c>
      <c r="CK81" s="236"/>
      <c r="CL81" s="194">
        <v>42576</v>
      </c>
      <c r="CM81">
        <f t="shared" si="177"/>
        <v>1</v>
      </c>
      <c r="CN81">
        <f t="shared" si="178"/>
        <v>1</v>
      </c>
      <c r="CO81">
        <f>VLOOKUP($A81,'FuturesInfo (3)'!$A$2:$V$80,22)</f>
        <v>5</v>
      </c>
      <c r="CP81">
        <f t="shared" si="179"/>
        <v>-1</v>
      </c>
      <c r="CQ81">
        <f t="shared" si="180"/>
        <v>4</v>
      </c>
      <c r="CR81" s="137">
        <f>VLOOKUP($A81,'FuturesInfo (3)'!$A$2:$O$80,15)*CO81</f>
        <v>163200.375</v>
      </c>
      <c r="CS81" s="137">
        <f>VLOOKUP($A81,'FuturesInfo (3)'!$A$2:$O$80,15)*CQ81</f>
        <v>130560.29999999999</v>
      </c>
      <c r="CT81" s="188">
        <f t="shared" si="135"/>
        <v>0</v>
      </c>
      <c r="CU81" s="188">
        <f t="shared" si="141"/>
        <v>0</v>
      </c>
      <c r="CV81" s="188">
        <f t="shared" si="181"/>
        <v>0</v>
      </c>
      <c r="CW81" s="188">
        <f t="shared" si="182"/>
        <v>0</v>
      </c>
      <c r="CX81" s="188">
        <f t="shared" si="183"/>
        <v>0</v>
      </c>
      <c r="CY81" s="188">
        <f t="shared" si="132"/>
        <v>0</v>
      </c>
      <c r="CZ81" s="188">
        <f t="shared" si="184"/>
        <v>0</v>
      </c>
      <c r="DA81" s="188">
        <f t="shared" si="193"/>
        <v>0</v>
      </c>
      <c r="DB81" s="188">
        <f t="shared" si="185"/>
        <v>0</v>
      </c>
      <c r="DC81" s="188">
        <f>IF(IF(sym!$Q70=CF81,1,0)=1,ABS(CR81*CK81),-ABS(CR81*CK81))</f>
        <v>0</v>
      </c>
      <c r="DD81" s="188">
        <f t="shared" si="186"/>
        <v>0</v>
      </c>
      <c r="DE81" s="188">
        <f t="shared" si="187"/>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8"/>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89"/>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0"/>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242100</v>
      </c>
      <c r="BJ82" s="137">
        <f>VLOOKUP($A82,'FuturesInfo (3)'!$A$2:$O$80,15)*BH82</f>
        <v>363150</v>
      </c>
      <c r="BK82" s="188">
        <f t="shared" si="134"/>
        <v>-3480.16264170462</v>
      </c>
      <c r="BL82" s="188">
        <f t="shared" si="139"/>
        <v>-3480.16264170462</v>
      </c>
      <c r="BM82" s="188">
        <f t="shared" si="166"/>
        <v>-3480.16264170462</v>
      </c>
      <c r="BN82" s="188">
        <f t="shared" si="167"/>
        <v>-3480.16264170462</v>
      </c>
      <c r="BO82" s="188">
        <f t="shared" si="168"/>
        <v>3480.16264170462</v>
      </c>
      <c r="BP82" s="188">
        <f t="shared" si="131"/>
        <v>3480.16264170462</v>
      </c>
      <c r="BQ82" s="188">
        <f t="shared" si="169"/>
        <v>-3480.16264170462</v>
      </c>
      <c r="BR82" s="188">
        <f t="shared" si="191"/>
        <v>-3480.16264170462</v>
      </c>
      <c r="BS82" s="188">
        <f t="shared" si="170"/>
        <v>3480.16264170462</v>
      </c>
      <c r="BT82" s="188">
        <f>IF(IF(sym!$Q71=AW82,1,0)=1,ABS(BI82*BB82),-ABS(BI82*BB82))</f>
        <v>-3480.16264170462</v>
      </c>
      <c r="BU82" s="188">
        <f t="shared" si="171"/>
        <v>3480.16264170462</v>
      </c>
      <c r="BV82" s="188">
        <f t="shared" si="172"/>
        <v>3480.16264170462</v>
      </c>
      <c r="BX82">
        <f t="shared" si="173"/>
        <v>-1</v>
      </c>
      <c r="BY82" s="227">
        <v>-1</v>
      </c>
      <c r="BZ82" s="227">
        <v>1</v>
      </c>
      <c r="CA82" s="227">
        <v>1</v>
      </c>
      <c r="CB82" s="202">
        <v>1</v>
      </c>
      <c r="CC82" s="228">
        <v>1</v>
      </c>
      <c r="CD82">
        <v>-19</v>
      </c>
      <c r="CE82">
        <f t="shared" si="174"/>
        <v>1</v>
      </c>
      <c r="CF82" s="202"/>
      <c r="CG82">
        <f t="shared" si="175"/>
        <v>0</v>
      </c>
      <c r="CH82">
        <f t="shared" si="140"/>
        <v>0</v>
      </c>
      <c r="CI82">
        <f t="shared" si="192"/>
        <v>0</v>
      </c>
      <c r="CJ82">
        <f t="shared" si="176"/>
        <v>0</v>
      </c>
      <c r="CK82" s="236"/>
      <c r="CL82" s="194">
        <v>42557</v>
      </c>
      <c r="CM82">
        <f t="shared" si="177"/>
        <v>1</v>
      </c>
      <c r="CN82">
        <f t="shared" si="178"/>
        <v>-1</v>
      </c>
      <c r="CO82">
        <f>VLOOKUP($A82,'FuturesInfo (3)'!$A$2:$V$80,22)</f>
        <v>2</v>
      </c>
      <c r="CP82">
        <f t="shared" si="179"/>
        <v>1</v>
      </c>
      <c r="CQ82">
        <f t="shared" si="180"/>
        <v>3</v>
      </c>
      <c r="CR82" s="137">
        <f>VLOOKUP($A82,'FuturesInfo (3)'!$A$2:$O$80,15)*CO82</f>
        <v>242100</v>
      </c>
      <c r="CS82" s="137">
        <f>VLOOKUP($A82,'FuturesInfo (3)'!$A$2:$O$80,15)*CQ82</f>
        <v>363150</v>
      </c>
      <c r="CT82" s="188">
        <f t="shared" si="135"/>
        <v>0</v>
      </c>
      <c r="CU82" s="188">
        <f t="shared" si="141"/>
        <v>0</v>
      </c>
      <c r="CV82" s="188">
        <f t="shared" si="181"/>
        <v>0</v>
      </c>
      <c r="CW82" s="188">
        <f t="shared" si="182"/>
        <v>0</v>
      </c>
      <c r="CX82" s="188">
        <f t="shared" si="183"/>
        <v>0</v>
      </c>
      <c r="CY82" s="188">
        <f t="shared" si="132"/>
        <v>0</v>
      </c>
      <c r="CZ82" s="188">
        <f t="shared" si="184"/>
        <v>0</v>
      </c>
      <c r="DA82" s="188">
        <f t="shared" si="193"/>
        <v>0</v>
      </c>
      <c r="DB82" s="188">
        <f t="shared" si="185"/>
        <v>0</v>
      </c>
      <c r="DC82" s="188">
        <f>IF(IF(sym!$Q71=CF82,1,0)=1,ABS(CR82*CK82),-ABS(CR82*CK82))</f>
        <v>0</v>
      </c>
      <c r="DD82" s="188">
        <f t="shared" si="186"/>
        <v>0</v>
      </c>
      <c r="DE82" s="188">
        <f t="shared" si="187"/>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8"/>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89"/>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0"/>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2409343.75</v>
      </c>
      <c r="BJ83" s="137">
        <f>VLOOKUP($A83,'FuturesInfo (3)'!$A$2:$O$80,15)*BH83</f>
        <v>3066437.5</v>
      </c>
      <c r="BK83" s="188">
        <f t="shared" si="134"/>
        <v>171.9608700307337</v>
      </c>
      <c r="BL83" s="188">
        <f t="shared" si="139"/>
        <v>171.9608700307337</v>
      </c>
      <c r="BM83" s="188">
        <f t="shared" si="166"/>
        <v>-171.9608700307337</v>
      </c>
      <c r="BN83" s="188">
        <f t="shared" si="167"/>
        <v>171.9608700307337</v>
      </c>
      <c r="BO83" s="188">
        <f t="shared" si="168"/>
        <v>171.9608700307337</v>
      </c>
      <c r="BP83" s="188">
        <f t="shared" si="131"/>
        <v>171.9608700307337</v>
      </c>
      <c r="BQ83" s="188">
        <f t="shared" si="169"/>
        <v>171.9608700307337</v>
      </c>
      <c r="BR83" s="188">
        <f t="shared" si="191"/>
        <v>171.9608700307337</v>
      </c>
      <c r="BS83" s="188">
        <f t="shared" si="170"/>
        <v>171.9608700307337</v>
      </c>
      <c r="BT83" s="188">
        <f>IF(IF(sym!$Q72=AW83,1,0)=1,ABS(BI83*BB83),-ABS(BI83*BB83))</f>
        <v>-171.9608700307337</v>
      </c>
      <c r="BU83" s="188">
        <f t="shared" si="171"/>
        <v>171.9608700307337</v>
      </c>
      <c r="BV83" s="188">
        <f t="shared" si="172"/>
        <v>171.9608700307337</v>
      </c>
      <c r="BX83">
        <f t="shared" si="173"/>
        <v>1</v>
      </c>
      <c r="BY83" s="227">
        <v>1</v>
      </c>
      <c r="BZ83" s="227">
        <v>1</v>
      </c>
      <c r="CA83" s="227">
        <v>1</v>
      </c>
      <c r="CB83" s="202">
        <v>1</v>
      </c>
      <c r="CC83" s="228">
        <v>1</v>
      </c>
      <c r="CD83">
        <v>6</v>
      </c>
      <c r="CE83">
        <f t="shared" si="174"/>
        <v>1</v>
      </c>
      <c r="CF83" s="202"/>
      <c r="CG83">
        <f t="shared" si="175"/>
        <v>0</v>
      </c>
      <c r="CH83">
        <f t="shared" si="140"/>
        <v>0</v>
      </c>
      <c r="CI83">
        <f t="shared" si="192"/>
        <v>0</v>
      </c>
      <c r="CJ83">
        <f t="shared" si="176"/>
        <v>0</v>
      </c>
      <c r="CK83" s="236"/>
      <c r="CL83" s="194">
        <v>42576</v>
      </c>
      <c r="CM83">
        <f t="shared" si="177"/>
        <v>-1</v>
      </c>
      <c r="CN83">
        <f t="shared" si="178"/>
        <v>1</v>
      </c>
      <c r="CO83">
        <f>VLOOKUP($A83,'FuturesInfo (3)'!$A$2:$V$80,22)</f>
        <v>11</v>
      </c>
      <c r="CP83">
        <f t="shared" si="179"/>
        <v>1</v>
      </c>
      <c r="CQ83">
        <f t="shared" si="180"/>
        <v>14</v>
      </c>
      <c r="CR83" s="137">
        <f>VLOOKUP($A83,'FuturesInfo (3)'!$A$2:$O$80,15)*CO83</f>
        <v>2409343.75</v>
      </c>
      <c r="CS83" s="137">
        <f>VLOOKUP($A83,'FuturesInfo (3)'!$A$2:$O$80,15)*CQ83</f>
        <v>3066437.5</v>
      </c>
      <c r="CT83" s="188">
        <f t="shared" si="135"/>
        <v>0</v>
      </c>
      <c r="CU83" s="188">
        <f t="shared" si="141"/>
        <v>0</v>
      </c>
      <c r="CV83" s="188">
        <f t="shared" si="181"/>
        <v>0</v>
      </c>
      <c r="CW83" s="188">
        <f t="shared" si="182"/>
        <v>0</v>
      </c>
      <c r="CX83" s="188">
        <f t="shared" si="183"/>
        <v>0</v>
      </c>
      <c r="CY83" s="188">
        <f t="shared" si="132"/>
        <v>0</v>
      </c>
      <c r="CZ83" s="188">
        <f t="shared" si="184"/>
        <v>0</v>
      </c>
      <c r="DA83" s="188">
        <f t="shared" si="193"/>
        <v>0</v>
      </c>
      <c r="DB83" s="188">
        <f t="shared" si="185"/>
        <v>0</v>
      </c>
      <c r="DC83" s="188">
        <f>IF(IF(sym!$Q72=CF83,1,0)=1,ABS(CR83*CK83),-ABS(CR83*CK83))</f>
        <v>0</v>
      </c>
      <c r="DD83" s="188">
        <f t="shared" si="186"/>
        <v>0</v>
      </c>
      <c r="DE83" s="188">
        <f t="shared" si="187"/>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8"/>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89"/>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0"/>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531812.5</v>
      </c>
      <c r="BJ84" s="137">
        <f>VLOOKUP($A84,'FuturesInfo (3)'!$A$2:$O$80,15)*BH84</f>
        <v>664765.625</v>
      </c>
      <c r="BK84" s="188">
        <f t="shared" si="134"/>
        <v>-1001.1766090127925</v>
      </c>
      <c r="BL84" s="188">
        <f t="shared" si="139"/>
        <v>-1001.1766090127925</v>
      </c>
      <c r="BM84" s="188">
        <f t="shared" si="166"/>
        <v>1001.1766090127925</v>
      </c>
      <c r="BN84" s="188">
        <f t="shared" si="167"/>
        <v>-1001.1766090127925</v>
      </c>
      <c r="BO84" s="188">
        <f t="shared" si="168"/>
        <v>-1001.1766090127925</v>
      </c>
      <c r="BP84" s="188">
        <f t="shared" si="131"/>
        <v>-1001.1766090127925</v>
      </c>
      <c r="BQ84" s="188">
        <f t="shared" si="169"/>
        <v>1001.1766090127925</v>
      </c>
      <c r="BR84" s="188">
        <f t="shared" si="191"/>
        <v>-1001.1766090127925</v>
      </c>
      <c r="BS84" s="188">
        <f t="shared" si="170"/>
        <v>-1001.1766090127925</v>
      </c>
      <c r="BT84" s="188">
        <f>IF(IF(sym!$Q73=AW84,1,0)=1,ABS(BI84*BB84),-ABS(BI84*BB84))</f>
        <v>1001.1766090127925</v>
      </c>
      <c r="BU84" s="188">
        <f t="shared" si="171"/>
        <v>-1001.1766090127925</v>
      </c>
      <c r="BV84" s="188">
        <f t="shared" si="172"/>
        <v>1001.1766090127925</v>
      </c>
      <c r="BX84">
        <f t="shared" si="173"/>
        <v>-1</v>
      </c>
      <c r="BY84" s="227">
        <v>-1</v>
      </c>
      <c r="BZ84" s="227">
        <v>-1</v>
      </c>
      <c r="CA84" s="227">
        <v>-1</v>
      </c>
      <c r="CB84" s="202">
        <v>-1</v>
      </c>
      <c r="CC84" s="228">
        <v>1</v>
      </c>
      <c r="CD84">
        <v>12</v>
      </c>
      <c r="CE84">
        <f t="shared" si="174"/>
        <v>-1</v>
      </c>
      <c r="CF84" s="202"/>
      <c r="CG84">
        <f t="shared" si="175"/>
        <v>0</v>
      </c>
      <c r="CH84">
        <f t="shared" si="140"/>
        <v>0</v>
      </c>
      <c r="CI84">
        <f t="shared" si="192"/>
        <v>0</v>
      </c>
      <c r="CJ84">
        <f t="shared" si="176"/>
        <v>0</v>
      </c>
      <c r="CK84" s="236"/>
      <c r="CL84" s="194">
        <v>42566</v>
      </c>
      <c r="CM84">
        <f t="shared" si="177"/>
        <v>1</v>
      </c>
      <c r="CN84">
        <f t="shared" si="178"/>
        <v>1</v>
      </c>
      <c r="CO84">
        <f>VLOOKUP($A84,'FuturesInfo (3)'!$A$2:$V$80,22)</f>
        <v>4</v>
      </c>
      <c r="CP84">
        <f t="shared" si="179"/>
        <v>-1</v>
      </c>
      <c r="CQ84">
        <f t="shared" si="180"/>
        <v>3</v>
      </c>
      <c r="CR84" s="137">
        <f>VLOOKUP($A84,'FuturesInfo (3)'!$A$2:$O$80,15)*CO84</f>
        <v>531812.5</v>
      </c>
      <c r="CS84" s="137">
        <f>VLOOKUP($A84,'FuturesInfo (3)'!$A$2:$O$80,15)*CQ84</f>
        <v>398859.375</v>
      </c>
      <c r="CT84" s="188">
        <f t="shared" si="135"/>
        <v>0</v>
      </c>
      <c r="CU84" s="188">
        <f t="shared" si="141"/>
        <v>0</v>
      </c>
      <c r="CV84" s="188">
        <f t="shared" si="181"/>
        <v>0</v>
      </c>
      <c r="CW84" s="188">
        <f t="shared" si="182"/>
        <v>0</v>
      </c>
      <c r="CX84" s="188">
        <f t="shared" si="183"/>
        <v>0</v>
      </c>
      <c r="CY84" s="188">
        <f t="shared" si="132"/>
        <v>0</v>
      </c>
      <c r="CZ84" s="188">
        <f t="shared" si="184"/>
        <v>0</v>
      </c>
      <c r="DA84" s="188">
        <f t="shared" si="193"/>
        <v>0</v>
      </c>
      <c r="DB84" s="188">
        <f t="shared" si="185"/>
        <v>0</v>
      </c>
      <c r="DC84" s="188">
        <f>IF(IF(sym!$Q73=CF84,1,0)=1,ABS(CR84*CK84),-ABS(CR84*CK84))</f>
        <v>0</v>
      </c>
      <c r="DD84" s="188">
        <f t="shared" si="186"/>
        <v>0</v>
      </c>
      <c r="DE84" s="188">
        <f t="shared" si="187"/>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8"/>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89"/>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0"/>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346312.5</v>
      </c>
      <c r="BJ85" s="137">
        <f>VLOOKUP($A85,'FuturesInfo (3)'!$A$2:$O$80,15)*BH85</f>
        <v>519468.75</v>
      </c>
      <c r="BK85" s="188">
        <f t="shared" si="134"/>
        <v>2493.6993699379632</v>
      </c>
      <c r="BL85" s="188">
        <f t="shared" si="139"/>
        <v>-2493.6993699379632</v>
      </c>
      <c r="BM85" s="188">
        <f t="shared" si="166"/>
        <v>2493.6993699379632</v>
      </c>
      <c r="BN85" s="188">
        <f t="shared" si="167"/>
        <v>-2493.6993699379632</v>
      </c>
      <c r="BO85" s="188">
        <f t="shared" si="168"/>
        <v>-2493.6993699379632</v>
      </c>
      <c r="BP85" s="188">
        <f t="shared" si="131"/>
        <v>-2493.6993699379632</v>
      </c>
      <c r="BQ85" s="188">
        <f t="shared" si="169"/>
        <v>2493.6993699379632</v>
      </c>
      <c r="BR85" s="188">
        <f t="shared" si="191"/>
        <v>-2493.6993699379632</v>
      </c>
      <c r="BS85" s="188">
        <f t="shared" si="170"/>
        <v>-2493.6993699379632</v>
      </c>
      <c r="BT85" s="188">
        <f>IF(IF(sym!$Q74=AW85,1,0)=1,ABS(BI85*BB85),-ABS(BI85*BB85))</f>
        <v>2493.6993699379632</v>
      </c>
      <c r="BU85" s="188">
        <f t="shared" si="171"/>
        <v>-2493.6993699379632</v>
      </c>
      <c r="BV85" s="188">
        <f t="shared" si="172"/>
        <v>2493.6993699379632</v>
      </c>
      <c r="BX85">
        <f t="shared" si="173"/>
        <v>-1</v>
      </c>
      <c r="BY85" s="227">
        <v>-1</v>
      </c>
      <c r="BZ85" s="227">
        <v>-1</v>
      </c>
      <c r="CA85" s="227">
        <v>-1</v>
      </c>
      <c r="CB85" s="202">
        <v>-1</v>
      </c>
      <c r="CC85" s="228">
        <v>1</v>
      </c>
      <c r="CD85">
        <v>9</v>
      </c>
      <c r="CE85">
        <f t="shared" si="174"/>
        <v>-1</v>
      </c>
      <c r="CF85" s="202"/>
      <c r="CG85">
        <f t="shared" si="175"/>
        <v>0</v>
      </c>
      <c r="CH85">
        <f t="shared" si="140"/>
        <v>0</v>
      </c>
      <c r="CI85">
        <f t="shared" si="192"/>
        <v>0</v>
      </c>
      <c r="CJ85">
        <f t="shared" si="176"/>
        <v>0</v>
      </c>
      <c r="CK85" s="236"/>
      <c r="CL85" s="194">
        <v>42571</v>
      </c>
      <c r="CM85">
        <f t="shared" si="177"/>
        <v>1</v>
      </c>
      <c r="CN85">
        <f t="shared" si="178"/>
        <v>1</v>
      </c>
      <c r="CO85">
        <f>VLOOKUP($A85,'FuturesInfo (3)'!$A$2:$V$80,22)</f>
        <v>2</v>
      </c>
      <c r="CP85">
        <f t="shared" si="179"/>
        <v>-1</v>
      </c>
      <c r="CQ85">
        <f t="shared" si="180"/>
        <v>2</v>
      </c>
      <c r="CR85" s="137">
        <f>VLOOKUP($A85,'FuturesInfo (3)'!$A$2:$O$80,15)*CO85</f>
        <v>346312.5</v>
      </c>
      <c r="CS85" s="137">
        <f>VLOOKUP($A85,'FuturesInfo (3)'!$A$2:$O$80,15)*CQ85</f>
        <v>346312.5</v>
      </c>
      <c r="CT85" s="188">
        <f t="shared" si="135"/>
        <v>0</v>
      </c>
      <c r="CU85" s="188">
        <f t="shared" si="141"/>
        <v>0</v>
      </c>
      <c r="CV85" s="188">
        <f t="shared" si="181"/>
        <v>0</v>
      </c>
      <c r="CW85" s="188">
        <f t="shared" si="182"/>
        <v>0</v>
      </c>
      <c r="CX85" s="188">
        <f t="shared" si="183"/>
        <v>0</v>
      </c>
      <c r="CY85" s="188">
        <f t="shared" si="132"/>
        <v>0</v>
      </c>
      <c r="CZ85" s="188">
        <f t="shared" si="184"/>
        <v>0</v>
      </c>
      <c r="DA85" s="188">
        <f t="shared" si="193"/>
        <v>0</v>
      </c>
      <c r="DB85" s="188">
        <f t="shared" si="185"/>
        <v>0</v>
      </c>
      <c r="DC85" s="188">
        <f>IF(IF(sym!$Q74=CF85,1,0)=1,ABS(CR85*CK85),-ABS(CR85*CK85))</f>
        <v>0</v>
      </c>
      <c r="DD85" s="188">
        <f t="shared" si="186"/>
        <v>0</v>
      </c>
      <c r="DE85" s="188">
        <f t="shared" si="187"/>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8"/>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4">IF(R86=1,ABS(Z86*S86),-ABS(Z86*S86))</f>
        <v>591.32007233208753</v>
      </c>
      <c r="AH86" s="188">
        <f t="shared" si="153"/>
        <v>-591.32007233208753</v>
      </c>
      <c r="AI86" s="188">
        <f t="shared" si="189"/>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0"/>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40275</v>
      </c>
      <c r="BJ86" s="137">
        <f>VLOOKUP($A86,'FuturesInfo (3)'!$A$2:$O$80,15)*BH86</f>
        <v>53700</v>
      </c>
      <c r="BK86" s="188">
        <f t="shared" si="134"/>
        <v>-1773.5779816511174</v>
      </c>
      <c r="BL86" s="188">
        <f t="shared" si="139"/>
        <v>1773.5779816511174</v>
      </c>
      <c r="BM86" s="188">
        <f t="shared" si="166"/>
        <v>-1773.5779816511174</v>
      </c>
      <c r="BN86" s="188">
        <f t="shared" si="167"/>
        <v>1773.5779816511174</v>
      </c>
      <c r="BO86" s="188">
        <f t="shared" si="168"/>
        <v>1773.5779816511174</v>
      </c>
      <c r="BP86" s="188">
        <f t="shared" ref="BP86:BP92" si="195">IF(BA86=1,ABS(BI86*BB86),-ABS(BI86*BB86))</f>
        <v>-1773.5779816511174</v>
      </c>
      <c r="BQ86" s="188">
        <f t="shared" si="169"/>
        <v>1773.5779816511174</v>
      </c>
      <c r="BR86" s="188">
        <f t="shared" si="191"/>
        <v>-1773.5779816511174</v>
      </c>
      <c r="BS86" s="188">
        <f t="shared" si="170"/>
        <v>1773.5779816511174</v>
      </c>
      <c r="BT86" s="188">
        <f>IF(IF(sym!$Q75=AW86,1,0)=1,ABS(BI86*BB86),-ABS(BI86*BB86))</f>
        <v>-1773.5779816511174</v>
      </c>
      <c r="BU86" s="188">
        <f t="shared" si="171"/>
        <v>1773.5779816511174</v>
      </c>
      <c r="BV86" s="188">
        <f t="shared" si="172"/>
        <v>1773.5779816511174</v>
      </c>
      <c r="BX86">
        <f t="shared" si="173"/>
        <v>1</v>
      </c>
      <c r="BY86" s="227">
        <v>1</v>
      </c>
      <c r="BZ86" s="227">
        <v>1</v>
      </c>
      <c r="CA86" s="227">
        <v>-1</v>
      </c>
      <c r="CB86" s="202">
        <v>1</v>
      </c>
      <c r="CC86" s="228">
        <v>1</v>
      </c>
      <c r="CD86">
        <v>-7</v>
      </c>
      <c r="CE86">
        <f t="shared" si="174"/>
        <v>1</v>
      </c>
      <c r="CF86" s="202"/>
      <c r="CG86">
        <f t="shared" si="175"/>
        <v>0</v>
      </c>
      <c r="CH86">
        <f t="shared" si="140"/>
        <v>0</v>
      </c>
      <c r="CI86">
        <f t="shared" si="192"/>
        <v>0</v>
      </c>
      <c r="CJ86">
        <f t="shared" si="176"/>
        <v>0</v>
      </c>
      <c r="CK86" s="236"/>
      <c r="CL86" s="194">
        <v>42573</v>
      </c>
      <c r="CM86">
        <f t="shared" si="177"/>
        <v>1</v>
      </c>
      <c r="CN86">
        <f t="shared" si="178"/>
        <v>-1</v>
      </c>
      <c r="CO86">
        <f>VLOOKUP($A86,'FuturesInfo (3)'!$A$2:$V$80,22)</f>
        <v>3</v>
      </c>
      <c r="CP86">
        <f t="shared" si="179"/>
        <v>1</v>
      </c>
      <c r="CQ86">
        <f t="shared" si="180"/>
        <v>4</v>
      </c>
      <c r="CR86" s="137">
        <f>VLOOKUP($A86,'FuturesInfo (3)'!$A$2:$O$80,15)*CO86</f>
        <v>40275</v>
      </c>
      <c r="CS86" s="137">
        <f>VLOOKUP($A86,'FuturesInfo (3)'!$A$2:$O$80,15)*CQ86</f>
        <v>53700</v>
      </c>
      <c r="CT86" s="188">
        <f t="shared" si="135"/>
        <v>0</v>
      </c>
      <c r="CU86" s="188">
        <f t="shared" si="141"/>
        <v>0</v>
      </c>
      <c r="CV86" s="188">
        <f t="shared" si="181"/>
        <v>0</v>
      </c>
      <c r="CW86" s="188">
        <f t="shared" si="182"/>
        <v>0</v>
      </c>
      <c r="CX86" s="188">
        <f t="shared" si="183"/>
        <v>0</v>
      </c>
      <c r="CY86" s="188">
        <f t="shared" ref="CY86:CY92" si="196">IF(CJ86=1,ABS(CR86*CK86),-ABS(CR86*CK86))</f>
        <v>0</v>
      </c>
      <c r="CZ86" s="188">
        <f t="shared" si="184"/>
        <v>0</v>
      </c>
      <c r="DA86" s="188">
        <f t="shared" si="193"/>
        <v>0</v>
      </c>
      <c r="DB86" s="188">
        <f t="shared" si="185"/>
        <v>0</v>
      </c>
      <c r="DC86" s="188">
        <f>IF(IF(sym!$Q75=CF86,1,0)=1,ABS(CR86*CK86),-ABS(CR86*CK86))</f>
        <v>0</v>
      </c>
      <c r="DD86" s="188">
        <f t="shared" si="186"/>
        <v>0</v>
      </c>
      <c r="DE86" s="188">
        <f t="shared" si="187"/>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8"/>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4"/>
        <v>348.49785407707202</v>
      </c>
      <c r="AH87" s="188">
        <f t="shared" si="153"/>
        <v>348.49785407707202</v>
      </c>
      <c r="AI87" s="188">
        <f t="shared" si="189"/>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0"/>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80650</v>
      </c>
      <c r="BJ87" s="137">
        <f>VLOOKUP($A87,'FuturesInfo (3)'!$A$2:$O$80,15)*BH87</f>
        <v>100812.5</v>
      </c>
      <c r="BK87" s="188">
        <f t="shared" si="134"/>
        <v>-943.56527093898001</v>
      </c>
      <c r="BL87" s="188">
        <f t="shared" si="139"/>
        <v>-943.56527093898001</v>
      </c>
      <c r="BM87" s="188">
        <f t="shared" si="166"/>
        <v>943.56527093898001</v>
      </c>
      <c r="BN87" s="188">
        <f t="shared" si="167"/>
        <v>-943.56527093898001</v>
      </c>
      <c r="BO87" s="188">
        <f t="shared" si="168"/>
        <v>-943.56527093898001</v>
      </c>
      <c r="BP87" s="188">
        <f t="shared" si="195"/>
        <v>943.56527093898001</v>
      </c>
      <c r="BQ87" s="188">
        <f t="shared" si="169"/>
        <v>-943.56527093898001</v>
      </c>
      <c r="BR87" s="188">
        <f t="shared" si="191"/>
        <v>943.56527093898001</v>
      </c>
      <c r="BS87" s="188">
        <f t="shared" si="170"/>
        <v>-943.56527093898001</v>
      </c>
      <c r="BT87" s="188">
        <f>IF(IF(sym!$Q76=AW87,1,0)=1,ABS(BI87*BB87),-ABS(BI87*BB87))</f>
        <v>-943.56527093898001</v>
      </c>
      <c r="BU87" s="188">
        <f t="shared" si="171"/>
        <v>-943.56527093898001</v>
      </c>
      <c r="BV87" s="188">
        <f t="shared" si="172"/>
        <v>943.56527093898001</v>
      </c>
      <c r="BX87">
        <f t="shared" si="173"/>
        <v>-1</v>
      </c>
      <c r="BY87" s="227">
        <v>-1</v>
      </c>
      <c r="BZ87" s="227">
        <v>-1</v>
      </c>
      <c r="CA87" s="227">
        <v>1</v>
      </c>
      <c r="CB87" s="202">
        <v>-1</v>
      </c>
      <c r="CC87" s="228">
        <v>1</v>
      </c>
      <c r="CD87">
        <v>-2</v>
      </c>
      <c r="CE87">
        <f t="shared" si="174"/>
        <v>-1</v>
      </c>
      <c r="CF87" s="202"/>
      <c r="CG87">
        <f t="shared" si="175"/>
        <v>0</v>
      </c>
      <c r="CH87">
        <f t="shared" si="140"/>
        <v>0</v>
      </c>
      <c r="CI87">
        <f t="shared" si="192"/>
        <v>0</v>
      </c>
      <c r="CJ87">
        <f t="shared" si="176"/>
        <v>0</v>
      </c>
      <c r="CK87" s="236"/>
      <c r="CL87" s="194">
        <v>42576</v>
      </c>
      <c r="CM87">
        <f t="shared" si="177"/>
        <v>-1</v>
      </c>
      <c r="CN87">
        <f t="shared" si="178"/>
        <v>-1</v>
      </c>
      <c r="CO87">
        <f>VLOOKUP($A87,'FuturesInfo (3)'!$A$2:$V$80,22)</f>
        <v>4</v>
      </c>
      <c r="CP87">
        <f t="shared" si="179"/>
        <v>-1</v>
      </c>
      <c r="CQ87">
        <f t="shared" si="180"/>
        <v>3</v>
      </c>
      <c r="CR87" s="137">
        <f>VLOOKUP($A87,'FuturesInfo (3)'!$A$2:$O$80,15)*CO87</f>
        <v>80650</v>
      </c>
      <c r="CS87" s="137">
        <f>VLOOKUP($A87,'FuturesInfo (3)'!$A$2:$O$80,15)*CQ87</f>
        <v>60487.5</v>
      </c>
      <c r="CT87" s="188">
        <f t="shared" si="135"/>
        <v>0</v>
      </c>
      <c r="CU87" s="188">
        <f t="shared" si="141"/>
        <v>0</v>
      </c>
      <c r="CV87" s="188">
        <f t="shared" si="181"/>
        <v>0</v>
      </c>
      <c r="CW87" s="188">
        <f t="shared" si="182"/>
        <v>0</v>
      </c>
      <c r="CX87" s="188">
        <f t="shared" si="183"/>
        <v>0</v>
      </c>
      <c r="CY87" s="188">
        <f t="shared" si="196"/>
        <v>0</v>
      </c>
      <c r="CZ87" s="188">
        <f t="shared" si="184"/>
        <v>0</v>
      </c>
      <c r="DA87" s="188">
        <f t="shared" si="193"/>
        <v>0</v>
      </c>
      <c r="DB87" s="188">
        <f t="shared" si="185"/>
        <v>0</v>
      </c>
      <c r="DC87" s="188">
        <f>IF(IF(sym!$Q76=CF87,1,0)=1,ABS(CR87*CK87),-ABS(CR87*CK87))</f>
        <v>0</v>
      </c>
      <c r="DD87" s="188">
        <f t="shared" si="186"/>
        <v>0</v>
      </c>
      <c r="DE87" s="188">
        <f t="shared" si="187"/>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8"/>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4"/>
        <v>1533.3021878958218</v>
      </c>
      <c r="AH88" s="188">
        <f t="shared" si="153"/>
        <v>-1533.3021878958218</v>
      </c>
      <c r="AI88" s="188">
        <f t="shared" si="189"/>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0"/>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307145.4375</v>
      </c>
      <c r="BJ88" s="137">
        <f>VLOOKUP($A88,'FuturesInfo (3)'!$A$2:$O$80,15)*BH88</f>
        <v>204763.625</v>
      </c>
      <c r="BK88" s="188">
        <f t="shared" si="134"/>
        <v>-2547.5460016237303</v>
      </c>
      <c r="BL88" s="188">
        <f t="shared" si="139"/>
        <v>2547.5460016237303</v>
      </c>
      <c r="BM88" s="188">
        <f t="shared" si="166"/>
        <v>-2547.5460016237303</v>
      </c>
      <c r="BN88" s="188">
        <f t="shared" si="167"/>
        <v>2547.5460016237303</v>
      </c>
      <c r="BO88" s="188">
        <f t="shared" si="168"/>
        <v>2547.5460016237303</v>
      </c>
      <c r="BP88" s="188">
        <f t="shared" si="195"/>
        <v>-2547.5460016237303</v>
      </c>
      <c r="BQ88" s="188">
        <f t="shared" si="169"/>
        <v>2547.5460016237303</v>
      </c>
      <c r="BR88" s="188">
        <f t="shared" si="191"/>
        <v>-2547.5460016237303</v>
      </c>
      <c r="BS88" s="188">
        <f t="shared" si="170"/>
        <v>2547.5460016237303</v>
      </c>
      <c r="BT88" s="188">
        <f>IF(IF(sym!$Q77=AW88,1,0)=1,ABS(BI88*BB88),-ABS(BI88*BB88))</f>
        <v>-2547.5460016237303</v>
      </c>
      <c r="BU88" s="188">
        <f t="shared" si="171"/>
        <v>2547.5460016237303</v>
      </c>
      <c r="BV88" s="188">
        <f t="shared" si="172"/>
        <v>2547.5460016237303</v>
      </c>
      <c r="BX88">
        <f t="shared" si="173"/>
        <v>-1</v>
      </c>
      <c r="BY88" s="227">
        <v>-1</v>
      </c>
      <c r="BZ88" s="227">
        <v>1</v>
      </c>
      <c r="CA88" s="227">
        <v>-1</v>
      </c>
      <c r="CB88" s="202">
        <v>1</v>
      </c>
      <c r="CC88" s="228">
        <v>-1</v>
      </c>
      <c r="CD88">
        <v>-2</v>
      </c>
      <c r="CE88">
        <f t="shared" si="174"/>
        <v>-1</v>
      </c>
      <c r="CF88" s="202"/>
      <c r="CG88">
        <f t="shared" si="175"/>
        <v>0</v>
      </c>
      <c r="CH88">
        <f t="shared" si="140"/>
        <v>0</v>
      </c>
      <c r="CI88">
        <f t="shared" si="192"/>
        <v>0</v>
      </c>
      <c r="CJ88">
        <f t="shared" si="176"/>
        <v>0</v>
      </c>
      <c r="CK88" s="236"/>
      <c r="CL88" s="194">
        <v>42549</v>
      </c>
      <c r="CM88">
        <f t="shared" si="177"/>
        <v>1</v>
      </c>
      <c r="CN88">
        <f t="shared" si="178"/>
        <v>1</v>
      </c>
      <c r="CO88">
        <f>VLOOKUP($A88,'FuturesInfo (3)'!$A$2:$V$80,22)</f>
        <v>3</v>
      </c>
      <c r="CP88">
        <f t="shared" si="179"/>
        <v>1</v>
      </c>
      <c r="CQ88">
        <f t="shared" si="180"/>
        <v>4</v>
      </c>
      <c r="CR88" s="137">
        <f>VLOOKUP($A88,'FuturesInfo (3)'!$A$2:$O$80,15)*CO88</f>
        <v>307145.4375</v>
      </c>
      <c r="CS88" s="137">
        <f>VLOOKUP($A88,'FuturesInfo (3)'!$A$2:$O$80,15)*CQ88</f>
        <v>409527.25</v>
      </c>
      <c r="CT88" s="188">
        <f t="shared" si="135"/>
        <v>0</v>
      </c>
      <c r="CU88" s="188">
        <f t="shared" si="141"/>
        <v>0</v>
      </c>
      <c r="CV88" s="188">
        <f t="shared" si="181"/>
        <v>0</v>
      </c>
      <c r="CW88" s="188">
        <f t="shared" si="182"/>
        <v>0</v>
      </c>
      <c r="CX88" s="188">
        <f t="shared" si="183"/>
        <v>0</v>
      </c>
      <c r="CY88" s="188">
        <f t="shared" si="196"/>
        <v>0</v>
      </c>
      <c r="CZ88" s="188">
        <f t="shared" si="184"/>
        <v>0</v>
      </c>
      <c r="DA88" s="188">
        <f t="shared" si="193"/>
        <v>0</v>
      </c>
      <c r="DB88" s="188">
        <f t="shared" si="185"/>
        <v>0</v>
      </c>
      <c r="DC88" s="188">
        <f>IF(IF(sym!$Q77=CF88,1,0)=1,ABS(CR88*CK88),-ABS(CR88*CK88))</f>
        <v>0</v>
      </c>
      <c r="DD88" s="188">
        <f t="shared" si="186"/>
        <v>0</v>
      </c>
      <c r="DE88" s="188">
        <f t="shared" si="187"/>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8"/>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4"/>
        <v>0</v>
      </c>
      <c r="AH89" s="188">
        <f t="shared" si="153"/>
        <v>0</v>
      </c>
      <c r="AI89" s="188">
        <f t="shared" si="189"/>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0"/>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5"/>
        <v>0</v>
      </c>
      <c r="BQ89" s="188">
        <f t="shared" si="169"/>
        <v>0</v>
      </c>
      <c r="BR89" s="188">
        <f t="shared" si="191"/>
        <v>0</v>
      </c>
      <c r="BS89" s="188">
        <f t="shared" si="170"/>
        <v>0</v>
      </c>
      <c r="BT89" s="188">
        <f>IF(IF(sym!$Q78=AW89,1,0)=1,ABS(BI89*BB89),-ABS(BI89*BB89))</f>
        <v>0</v>
      </c>
      <c r="BU89" s="188">
        <f t="shared" si="171"/>
        <v>0</v>
      </c>
      <c r="BV89" s="188">
        <f t="shared" si="172"/>
        <v>0</v>
      </c>
      <c r="BX89">
        <f t="shared" si="173"/>
        <v>1</v>
      </c>
      <c r="BY89" s="227">
        <v>1</v>
      </c>
      <c r="BZ89" s="227">
        <v>1</v>
      </c>
      <c r="CA89" s="227">
        <v>1</v>
      </c>
      <c r="CB89" s="202">
        <v>1</v>
      </c>
      <c r="CC89" s="228">
        <v>-1</v>
      </c>
      <c r="CD89">
        <v>-8</v>
      </c>
      <c r="CE89">
        <f t="shared" si="174"/>
        <v>-1</v>
      </c>
      <c r="CF89" s="202"/>
      <c r="CG89">
        <f t="shared" si="175"/>
        <v>0</v>
      </c>
      <c r="CH89">
        <f t="shared" si="140"/>
        <v>0</v>
      </c>
      <c r="CI89">
        <f t="shared" si="192"/>
        <v>0</v>
      </c>
      <c r="CJ89">
        <f t="shared" si="176"/>
        <v>0</v>
      </c>
      <c r="CK89" s="236"/>
      <c r="CL89" s="194">
        <v>42572</v>
      </c>
      <c r="CM89">
        <f t="shared" si="177"/>
        <v>-1</v>
      </c>
      <c r="CN89">
        <f t="shared" si="178"/>
        <v>-1</v>
      </c>
      <c r="CO89">
        <f>VLOOKUP($A89,'FuturesInfo (3)'!$A$2:$V$80,22)</f>
        <v>0</v>
      </c>
      <c r="CP89">
        <f t="shared" si="179"/>
        <v>1</v>
      </c>
      <c r="CQ89">
        <f t="shared" si="180"/>
        <v>0</v>
      </c>
      <c r="CR89" s="137">
        <f>VLOOKUP($A89,'FuturesInfo (3)'!$A$2:$O$80,15)*CO89</f>
        <v>0</v>
      </c>
      <c r="CS89" s="137">
        <f>VLOOKUP($A89,'FuturesInfo (3)'!$A$2:$O$80,15)*CQ89</f>
        <v>0</v>
      </c>
      <c r="CT89" s="188">
        <f t="shared" si="135"/>
        <v>0</v>
      </c>
      <c r="CU89" s="188">
        <f t="shared" si="141"/>
        <v>0</v>
      </c>
      <c r="CV89" s="188">
        <f t="shared" si="181"/>
        <v>0</v>
      </c>
      <c r="CW89" s="188">
        <f t="shared" si="182"/>
        <v>0</v>
      </c>
      <c r="CX89" s="188">
        <f t="shared" si="183"/>
        <v>0</v>
      </c>
      <c r="CY89" s="188">
        <f t="shared" si="196"/>
        <v>0</v>
      </c>
      <c r="CZ89" s="188">
        <f t="shared" si="184"/>
        <v>0</v>
      </c>
      <c r="DA89" s="188">
        <f t="shared" si="193"/>
        <v>0</v>
      </c>
      <c r="DB89" s="188">
        <f t="shared" si="185"/>
        <v>0</v>
      </c>
      <c r="DC89" s="188">
        <f>IF(IF(sym!$Q78=CF89,1,0)=1,ABS(CR89*CK89),-ABS(CR89*CK89))</f>
        <v>0</v>
      </c>
      <c r="DD89" s="188">
        <f t="shared" si="186"/>
        <v>0</v>
      </c>
      <c r="DE89" s="188">
        <f t="shared" si="187"/>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8"/>
        <v>0</v>
      </c>
      <c r="R90">
        <f t="shared" si="145"/>
        <v>0</v>
      </c>
      <c r="S90">
        <v>-1.9605707439300001E-3</v>
      </c>
      <c r="T90" s="194">
        <v>42570</v>
      </c>
      <c r="U90">
        <f t="shared" si="146"/>
        <v>1</v>
      </c>
      <c r="V90">
        <f t="shared" si="147"/>
        <v>1</v>
      </c>
      <c r="W90">
        <f>VLOOKUP($A90,'FuturesInfo (3)'!$A$2:$V$80,22)</f>
        <v>4</v>
      </c>
      <c r="X90">
        <f t="shared" si="148"/>
        <v>-1</v>
      </c>
      <c r="Y90">
        <f t="shared" si="149"/>
        <v>4</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4"/>
        <v>-538.94129179891775</v>
      </c>
      <c r="AH90" s="188">
        <f t="shared" si="153"/>
        <v>538.94129179891775</v>
      </c>
      <c r="AI90" s="188">
        <f t="shared" si="189"/>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0"/>
        <v>0</v>
      </c>
      <c r="BA90">
        <f t="shared" si="161"/>
        <v>0</v>
      </c>
      <c r="BB90" s="236">
        <v>-4.2562479537299998E-3</v>
      </c>
      <c r="BC90" s="194"/>
      <c r="BD90">
        <f t="shared" si="162"/>
        <v>1</v>
      </c>
      <c r="BE90">
        <f t="shared" si="163"/>
        <v>1</v>
      </c>
      <c r="BF90">
        <f>VLOOKUP($A90,'FuturesInfo (3)'!$A$2:$V$80,22)</f>
        <v>4</v>
      </c>
      <c r="BG90">
        <f t="shared" si="164"/>
        <v>-1</v>
      </c>
      <c r="BH90">
        <f t="shared" si="165"/>
        <v>3</v>
      </c>
      <c r="BI90" s="137">
        <f>VLOOKUP($A90,'FuturesInfo (3)'!$A$2:$O$80,15)*BF90</f>
        <v>365460</v>
      </c>
      <c r="BJ90" s="137">
        <f>VLOOKUP($A90,'FuturesInfo (3)'!$A$2:$O$80,15)*BH90</f>
        <v>274095</v>
      </c>
      <c r="BK90" s="188">
        <f t="shared" si="134"/>
        <v>1555.4883771701657</v>
      </c>
      <c r="BL90" s="188">
        <f t="shared" si="139"/>
        <v>1555.4883771701657</v>
      </c>
      <c r="BM90" s="188">
        <f t="shared" si="166"/>
        <v>1555.4883771701657</v>
      </c>
      <c r="BN90" s="188">
        <f t="shared" si="167"/>
        <v>1555.4883771701657</v>
      </c>
      <c r="BO90" s="188">
        <f t="shared" si="168"/>
        <v>-1555.4883771701657</v>
      </c>
      <c r="BP90" s="188">
        <f t="shared" si="195"/>
        <v>-1555.4883771701657</v>
      </c>
      <c r="BQ90" s="188">
        <f t="shared" si="169"/>
        <v>-1555.4883771701657</v>
      </c>
      <c r="BR90" s="188">
        <f t="shared" si="191"/>
        <v>1555.4883771701657</v>
      </c>
      <c r="BS90" s="188">
        <f t="shared" si="170"/>
        <v>-1555.4883771701657</v>
      </c>
      <c r="BT90" s="188">
        <f>IF(IF(sym!$Q79=AW90,1,0)=1,ABS(BI90*BB90),-ABS(BI90*BB90))</f>
        <v>-1555.4883771701657</v>
      </c>
      <c r="BU90" s="188">
        <f t="shared" si="171"/>
        <v>-1555.4883771701657</v>
      </c>
      <c r="BV90" s="188">
        <f t="shared" si="172"/>
        <v>1555.4883771701657</v>
      </c>
      <c r="BX90">
        <f t="shared" si="173"/>
        <v>-1</v>
      </c>
      <c r="BY90" s="227">
        <v>-1</v>
      </c>
      <c r="BZ90" s="227">
        <v>-1</v>
      </c>
      <c r="CA90" s="227">
        <v>1</v>
      </c>
      <c r="CB90" s="202">
        <v>-1</v>
      </c>
      <c r="CC90" s="228">
        <v>1</v>
      </c>
      <c r="CD90">
        <v>-10</v>
      </c>
      <c r="CE90">
        <f t="shared" si="174"/>
        <v>-1</v>
      </c>
      <c r="CF90" s="202"/>
      <c r="CG90">
        <f t="shared" si="175"/>
        <v>0</v>
      </c>
      <c r="CH90">
        <f t="shared" si="140"/>
        <v>0</v>
      </c>
      <c r="CI90">
        <f t="shared" si="192"/>
        <v>0</v>
      </c>
      <c r="CJ90">
        <f t="shared" si="176"/>
        <v>0</v>
      </c>
      <c r="CK90" s="236"/>
      <c r="CL90" s="194">
        <v>42570</v>
      </c>
      <c r="CM90">
        <f t="shared" si="177"/>
        <v>-1</v>
      </c>
      <c r="CN90">
        <f t="shared" si="178"/>
        <v>-1</v>
      </c>
      <c r="CO90">
        <f>VLOOKUP($A90,'FuturesInfo (3)'!$A$2:$V$80,22)</f>
        <v>4</v>
      </c>
      <c r="CP90">
        <f t="shared" si="179"/>
        <v>-1</v>
      </c>
      <c r="CQ90">
        <f t="shared" si="180"/>
        <v>3</v>
      </c>
      <c r="CR90" s="137">
        <f>VLOOKUP($A90,'FuturesInfo (3)'!$A$2:$O$80,15)*CO90</f>
        <v>365460</v>
      </c>
      <c r="CS90" s="137">
        <f>VLOOKUP($A90,'FuturesInfo (3)'!$A$2:$O$80,15)*CQ90</f>
        <v>274095</v>
      </c>
      <c r="CT90" s="188">
        <f t="shared" si="135"/>
        <v>0</v>
      </c>
      <c r="CU90" s="188">
        <f t="shared" si="141"/>
        <v>0</v>
      </c>
      <c r="CV90" s="188">
        <f t="shared" si="181"/>
        <v>0</v>
      </c>
      <c r="CW90" s="188">
        <f t="shared" si="182"/>
        <v>0</v>
      </c>
      <c r="CX90" s="188">
        <f t="shared" si="183"/>
        <v>0</v>
      </c>
      <c r="CY90" s="188">
        <f t="shared" si="196"/>
        <v>0</v>
      </c>
      <c r="CZ90" s="188">
        <f t="shared" si="184"/>
        <v>0</v>
      </c>
      <c r="DA90" s="188">
        <f t="shared" si="193"/>
        <v>0</v>
      </c>
      <c r="DB90" s="188">
        <f t="shared" si="185"/>
        <v>0</v>
      </c>
      <c r="DC90" s="188">
        <f>IF(IF(sym!$Q79=CF90,1,0)=1,ABS(CR90*CK90),-ABS(CR90*CK90))</f>
        <v>0</v>
      </c>
      <c r="DD90" s="188">
        <f t="shared" si="186"/>
        <v>0</v>
      </c>
      <c r="DE90" s="188">
        <f t="shared" si="187"/>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8"/>
        <v>0</v>
      </c>
      <c r="R91">
        <f t="shared" si="145"/>
        <v>1</v>
      </c>
      <c r="S91">
        <v>4.0572066132500001E-4</v>
      </c>
      <c r="T91" s="194">
        <v>42544</v>
      </c>
      <c r="U91">
        <f t="shared" si="146"/>
        <v>1</v>
      </c>
      <c r="V91">
        <f t="shared" si="147"/>
        <v>-1</v>
      </c>
      <c r="W91">
        <f>VLOOKUP($A91,'FuturesInfo (3)'!$A$2:$V$80,22)</f>
        <v>16</v>
      </c>
      <c r="X91">
        <f t="shared" si="148"/>
        <v>-1</v>
      </c>
      <c r="Y91">
        <f t="shared" si="149"/>
        <v>16</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4"/>
        <v>1435.246072827998</v>
      </c>
      <c r="AH91" s="188">
        <f t="shared" si="153"/>
        <v>-1435.246072827998</v>
      </c>
      <c r="AI91" s="188">
        <f t="shared" si="189"/>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0"/>
        <v>1</v>
      </c>
      <c r="BA91">
        <f t="shared" si="161"/>
        <v>1</v>
      </c>
      <c r="BB91" s="236">
        <v>4.0555611882800002E-4</v>
      </c>
      <c r="BC91" s="194"/>
      <c r="BD91">
        <f t="shared" si="162"/>
        <v>-1</v>
      </c>
      <c r="BE91">
        <f t="shared" si="163"/>
        <v>1</v>
      </c>
      <c r="BF91">
        <f>VLOOKUP($A91,'FuturesInfo (3)'!$A$2:$V$80,22)</f>
        <v>16</v>
      </c>
      <c r="BG91">
        <f t="shared" si="164"/>
        <v>1</v>
      </c>
      <c r="BH91">
        <f t="shared" si="165"/>
        <v>20</v>
      </c>
      <c r="BI91" s="137">
        <f>VLOOKUP($A91,'FuturesInfo (3)'!$A$2:$O$80,15)*BF91</f>
        <v>3328420.48</v>
      </c>
      <c r="BJ91" s="137">
        <f>VLOOKUP($A91,'FuturesInfo (3)'!$A$2:$O$80,15)*BH91</f>
        <v>4160525.6</v>
      </c>
      <c r="BK91" s="188">
        <f t="shared" si="134"/>
        <v>1349.8612916964289</v>
      </c>
      <c r="BL91" s="188">
        <f t="shared" si="139"/>
        <v>1349.8612916964289</v>
      </c>
      <c r="BM91" s="188">
        <f t="shared" si="166"/>
        <v>1349.8612916964289</v>
      </c>
      <c r="BN91" s="188">
        <f t="shared" si="167"/>
        <v>1349.8612916964289</v>
      </c>
      <c r="BO91" s="188">
        <f t="shared" si="168"/>
        <v>1349.8612916964289</v>
      </c>
      <c r="BP91" s="188">
        <f t="shared" si="195"/>
        <v>1349.8612916964289</v>
      </c>
      <c r="BQ91" s="188">
        <f t="shared" si="169"/>
        <v>1349.8612916964289</v>
      </c>
      <c r="BR91" s="188">
        <f t="shared" si="191"/>
        <v>1349.8612916964289</v>
      </c>
      <c r="BS91" s="188">
        <f t="shared" si="170"/>
        <v>-1349.8612916964289</v>
      </c>
      <c r="BT91" s="188">
        <f>IF(IF(sym!$Q80=AW91,1,0)=1,ABS(BI91*BB91),-ABS(BI91*BB91))</f>
        <v>-1349.8612916964289</v>
      </c>
      <c r="BU91" s="188">
        <f t="shared" si="171"/>
        <v>1349.8612916964289</v>
      </c>
      <c r="BV91" s="188">
        <f t="shared" si="172"/>
        <v>1349.8612916964289</v>
      </c>
      <c r="BX91">
        <f t="shared" si="173"/>
        <v>1</v>
      </c>
      <c r="BY91" s="227">
        <v>1</v>
      </c>
      <c r="BZ91" s="227">
        <v>1</v>
      </c>
      <c r="CA91" s="227">
        <v>1</v>
      </c>
      <c r="CB91" s="202">
        <v>1</v>
      </c>
      <c r="CC91" s="228">
        <v>1</v>
      </c>
      <c r="CD91">
        <v>28</v>
      </c>
      <c r="CE91">
        <f t="shared" si="174"/>
        <v>1</v>
      </c>
      <c r="CF91" s="202"/>
      <c r="CG91">
        <f t="shared" si="175"/>
        <v>0</v>
      </c>
      <c r="CH91">
        <f t="shared" si="140"/>
        <v>0</v>
      </c>
      <c r="CI91">
        <f t="shared" si="192"/>
        <v>0</v>
      </c>
      <c r="CJ91">
        <f t="shared" si="176"/>
        <v>0</v>
      </c>
      <c r="CK91" s="236"/>
      <c r="CL91" s="194">
        <v>42544</v>
      </c>
      <c r="CM91">
        <f t="shared" si="177"/>
        <v>-1</v>
      </c>
      <c r="CN91">
        <f t="shared" si="178"/>
        <v>1</v>
      </c>
      <c r="CO91">
        <f>VLOOKUP($A91,'FuturesInfo (3)'!$A$2:$V$80,22)</f>
        <v>16</v>
      </c>
      <c r="CP91">
        <f t="shared" si="179"/>
        <v>1</v>
      </c>
      <c r="CQ91">
        <f t="shared" si="180"/>
        <v>20</v>
      </c>
      <c r="CR91" s="137">
        <f>VLOOKUP($A91,'FuturesInfo (3)'!$A$2:$O$80,15)*CO91</f>
        <v>3328420.48</v>
      </c>
      <c r="CS91" s="137">
        <f>VLOOKUP($A91,'FuturesInfo (3)'!$A$2:$O$80,15)*CQ91</f>
        <v>4160525.6</v>
      </c>
      <c r="CT91" s="188">
        <f t="shared" si="135"/>
        <v>0</v>
      </c>
      <c r="CU91" s="188">
        <f t="shared" si="141"/>
        <v>0</v>
      </c>
      <c r="CV91" s="188">
        <f t="shared" si="181"/>
        <v>0</v>
      </c>
      <c r="CW91" s="188">
        <f t="shared" si="182"/>
        <v>0</v>
      </c>
      <c r="CX91" s="188">
        <f t="shared" si="183"/>
        <v>0</v>
      </c>
      <c r="CY91" s="188">
        <f t="shared" si="196"/>
        <v>0</v>
      </c>
      <c r="CZ91" s="188">
        <f t="shared" si="184"/>
        <v>0</v>
      </c>
      <c r="DA91" s="188">
        <f t="shared" si="193"/>
        <v>0</v>
      </c>
      <c r="DB91" s="188">
        <f t="shared" si="185"/>
        <v>0</v>
      </c>
      <c r="DC91" s="188">
        <f>IF(IF(sym!$Q80=CF91,1,0)=1,ABS(CR91*CK91),-ABS(CR91*CK91))</f>
        <v>0</v>
      </c>
      <c r="DD91" s="188">
        <f t="shared" si="186"/>
        <v>0</v>
      </c>
      <c r="DE91" s="188">
        <f t="shared" si="187"/>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8"/>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4"/>
        <v>904.47647148859062</v>
      </c>
      <c r="AH92" s="188">
        <f t="shared" si="153"/>
        <v>904.47647148859062</v>
      </c>
      <c r="AI92" s="188">
        <f t="shared" si="189"/>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0"/>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2954925.6</v>
      </c>
      <c r="BJ92" s="137">
        <f>VLOOKUP($A92,'FuturesInfo (3)'!$A$2:$O$80,15)*BH92</f>
        <v>2363940.48</v>
      </c>
      <c r="BK92" s="188">
        <f t="shared" si="134"/>
        <v>-752.69387131147892</v>
      </c>
      <c r="BL92" s="188">
        <f t="shared" si="139"/>
        <v>-752.69387131147892</v>
      </c>
      <c r="BM92" s="188">
        <f t="shared" si="166"/>
        <v>752.69387131147892</v>
      </c>
      <c r="BN92" s="188">
        <f t="shared" si="167"/>
        <v>752.69387131147892</v>
      </c>
      <c r="BO92" s="188">
        <f t="shared" si="168"/>
        <v>-752.69387131147892</v>
      </c>
      <c r="BP92" s="188">
        <f t="shared" si="195"/>
        <v>752.69387131147892</v>
      </c>
      <c r="BQ92" s="188">
        <f t="shared" si="169"/>
        <v>-752.69387131147892</v>
      </c>
      <c r="BR92" s="188">
        <f t="shared" si="191"/>
        <v>752.69387131147892</v>
      </c>
      <c r="BS92" s="188">
        <f t="shared" si="170"/>
        <v>-752.69387131147892</v>
      </c>
      <c r="BT92" s="188">
        <f>IF(IF(sym!$Q81=AW92,1,0)=1,ABS(BI92*BB92),-ABS(BI92*BB92))</f>
        <v>-752.69387131147892</v>
      </c>
      <c r="BU92" s="188">
        <f t="shared" si="171"/>
        <v>-752.69387131147892</v>
      </c>
      <c r="BV92" s="188">
        <f t="shared" si="172"/>
        <v>752.69387131147892</v>
      </c>
      <c r="BX92">
        <f t="shared" si="173"/>
        <v>1</v>
      </c>
      <c r="BY92" s="231">
        <v>1</v>
      </c>
      <c r="BZ92" s="231">
        <v>1</v>
      </c>
      <c r="CA92" s="231">
        <v>1</v>
      </c>
      <c r="CB92" s="203">
        <v>-1</v>
      </c>
      <c r="CC92" s="232">
        <v>1</v>
      </c>
      <c r="CD92">
        <v>11</v>
      </c>
      <c r="CE92">
        <f t="shared" si="174"/>
        <v>-1</v>
      </c>
      <c r="CF92" s="203"/>
      <c r="CG92">
        <f t="shared" si="175"/>
        <v>0</v>
      </c>
      <c r="CH92">
        <f t="shared" si="140"/>
        <v>0</v>
      </c>
      <c r="CI92">
        <f t="shared" si="192"/>
        <v>0</v>
      </c>
      <c r="CJ92">
        <f t="shared" si="176"/>
        <v>0</v>
      </c>
      <c r="CK92" s="238"/>
      <c r="CL92" s="194">
        <v>42569</v>
      </c>
      <c r="CM92">
        <f t="shared" si="177"/>
        <v>-1</v>
      </c>
      <c r="CN92">
        <f t="shared" si="178"/>
        <v>1</v>
      </c>
      <c r="CO92">
        <f>VLOOKUP($A92,'FuturesInfo (3)'!$A$2:$V$80,22)</f>
        <v>5</v>
      </c>
      <c r="CP92">
        <f t="shared" si="179"/>
        <v>-1</v>
      </c>
      <c r="CQ92">
        <f t="shared" si="180"/>
        <v>4</v>
      </c>
      <c r="CR92" s="137">
        <f>VLOOKUP($A92,'FuturesInfo (3)'!$A$2:$O$80,15)*CO92</f>
        <v>2954925.6</v>
      </c>
      <c r="CS92" s="137">
        <f>VLOOKUP($A92,'FuturesInfo (3)'!$A$2:$O$80,15)*CQ92</f>
        <v>2363940.48</v>
      </c>
      <c r="CT92" s="188">
        <f t="shared" si="135"/>
        <v>0</v>
      </c>
      <c r="CU92" s="188">
        <f t="shared" si="141"/>
        <v>0</v>
      </c>
      <c r="CV92" s="188">
        <f t="shared" si="181"/>
        <v>0</v>
      </c>
      <c r="CW92" s="188">
        <f t="shared" si="182"/>
        <v>0</v>
      </c>
      <c r="CX92" s="188">
        <f t="shared" si="183"/>
        <v>0</v>
      </c>
      <c r="CY92" s="188">
        <f t="shared" si="196"/>
        <v>0</v>
      </c>
      <c r="CZ92" s="188">
        <f t="shared" si="184"/>
        <v>0</v>
      </c>
      <c r="DA92" s="188">
        <f t="shared" si="193"/>
        <v>0</v>
      </c>
      <c r="DB92" s="188">
        <f t="shared" si="185"/>
        <v>0</v>
      </c>
      <c r="DC92" s="188">
        <f>IF(IF(sym!$Q81=CF92,1,0)=1,ABS(CR92*CK92),-ABS(CR92*CK92))</f>
        <v>0</v>
      </c>
      <c r="DD92" s="188">
        <f t="shared" si="186"/>
        <v>0</v>
      </c>
      <c r="DE92" s="188">
        <f t="shared" si="18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7">S12</f>
        <v>PctChg</v>
      </c>
      <c r="T94" t="str">
        <f t="shared" si="197"/>
        <v>vStart</v>
      </c>
      <c r="U94" t="str">
        <f t="shared" si="197"/>
        <v>Voting</v>
      </c>
      <c r="V94" t="str">
        <f t="shared" si="197"/>
        <v>v4</v>
      </c>
      <c r="W94" t="str">
        <f t="shared" si="197"/>
        <v>c2qty</v>
      </c>
      <c r="X94" t="str">
        <f t="shared" si="197"/>
        <v>v3</v>
      </c>
      <c r="Y94" t="str">
        <f t="shared" si="197"/>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8">BB12</f>
        <v>PctChg</v>
      </c>
      <c r="BC94" t="str">
        <f t="shared" si="198"/>
        <v>vStart</v>
      </c>
      <c r="BD94" t="str">
        <f t="shared" si="198"/>
        <v>Voting</v>
      </c>
      <c r="BE94" t="str">
        <f t="shared" si="198"/>
        <v>v4</v>
      </c>
      <c r="BF94" t="str">
        <f t="shared" si="198"/>
        <v>c2qty</v>
      </c>
      <c r="BG94" t="str">
        <f t="shared" si="198"/>
        <v>v3</v>
      </c>
      <c r="BH94" t="str">
        <f t="shared" si="198"/>
        <v>FIN</v>
      </c>
      <c r="BI94" t="str">
        <f t="shared" si="19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99">CK12</f>
        <v>PctChg</v>
      </c>
      <c r="CL94" t="str">
        <f t="shared" si="199"/>
        <v>vStart</v>
      </c>
      <c r="CM94" t="str">
        <f t="shared" si="199"/>
        <v>Voting</v>
      </c>
      <c r="CN94" t="str">
        <f t="shared" si="199"/>
        <v>v4</v>
      </c>
      <c r="CO94" t="str">
        <f t="shared" si="199"/>
        <v>c2qty</v>
      </c>
      <c r="CP94" t="str">
        <f t="shared" si="199"/>
        <v>v3</v>
      </c>
      <c r="CQ94" t="str">
        <f t="shared" si="199"/>
        <v>FIN</v>
      </c>
      <c r="CR94" t="str">
        <f t="shared" si="19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0">IF(G96=N96,1,0)</f>
        <v>1</v>
      </c>
      <c r="Q96">
        <f t="shared" ref="Q96:Q123" si="201">IF(N96=L96,1,0)</f>
        <v>0</v>
      </c>
      <c r="T96" s="115" t="s">
        <v>1096</v>
      </c>
      <c r="U96">
        <v>50</v>
      </c>
      <c r="V96" t="str">
        <f t="shared" ref="V96:V101" si="202">IF(G96="","FALSE","TRUE")</f>
        <v>FALSE</v>
      </c>
      <c r="W96">
        <f>ROUND(CurrInfo!$J13,0)</f>
        <v>7</v>
      </c>
      <c r="X96" t="e">
        <f>ROUND(IF(G96=L96,W96*(1+#REF!),W96*(1-#REF!)),0)</f>
        <v>#REF!</v>
      </c>
      <c r="Y96">
        <f t="shared" ref="Y96:Y123" si="203">W96</f>
        <v>7</v>
      </c>
      <c r="Z96" s="137">
        <v>53237.295753179998</v>
      </c>
      <c r="AA96" s="137"/>
      <c r="AB96" s="188">
        <f t="shared" ref="AB96:AB101" si="204">IF(O96=1,ABS(Z96*S96),-ABS(Z96*S96))</f>
        <v>0</v>
      </c>
      <c r="AC96" s="188"/>
      <c r="AD96" s="188"/>
      <c r="AE96" s="188"/>
      <c r="AF96" s="188">
        <f t="shared" ref="AF96:AF123" si="205">IF(Q96=1,ABS(Z96*S96),-ABS(Z96*S96))</f>
        <v>0</v>
      </c>
      <c r="AG96" s="188">
        <f t="shared" ref="AG96:AG101" si="206">IF(S96=1,ABS(AB96*T96),-ABS(AB96*T96))</f>
        <v>0</v>
      </c>
      <c r="AH96" s="188"/>
      <c r="AI96" s="188"/>
      <c r="AJ96" s="188"/>
      <c r="AK96" s="188"/>
      <c r="AL96" s="188"/>
      <c r="AM96" s="188"/>
      <c r="AO96">
        <f t="shared" ref="AO96:AO123" si="207">-U96+AP96</f>
        <v>-50</v>
      </c>
      <c r="AS96">
        <v>1</v>
      </c>
      <c r="AU96">
        <v>1</v>
      </c>
      <c r="AX96">
        <f t="shared" ref="AX96:AX101" si="208">IF(AP96=AW96,1,0)</f>
        <v>1</v>
      </c>
      <c r="AZ96">
        <f t="shared" ref="AZ96:AZ123" si="209">IF(AW96=AU96,1,0)</f>
        <v>0</v>
      </c>
      <c r="BC96" s="115" t="s">
        <v>1096</v>
      </c>
      <c r="BD96">
        <v>50</v>
      </c>
      <c r="BE96" t="str">
        <f t="shared" ref="BE96:BE101" si="210">IF(AP96="","FALSE","TRUE")</f>
        <v>FALSE</v>
      </c>
      <c r="BF96">
        <f>ROUND(CurrInfo!$J13,0)</f>
        <v>7</v>
      </c>
      <c r="BG96" t="e">
        <f>ROUND(IF(AP96=AU96,BF96*(1+#REF!),BF96*(1-#REF!)),0)</f>
        <v>#REF!</v>
      </c>
      <c r="BH96">
        <f t="shared" ref="BH96:BH123" si="211">BF96</f>
        <v>7</v>
      </c>
      <c r="BI96" s="137">
        <f>BH96*10000*CurrInfo!$G13/CurrInfo!$D13</f>
        <v>52737.181471799995</v>
      </c>
      <c r="BJ96" s="137"/>
      <c r="BK96" s="188">
        <f t="shared" ref="BK96:BK101" si="212">IF(AX96=1,ABS(BI96*BB96),-ABS(BI96*BB96))</f>
        <v>0</v>
      </c>
      <c r="BL96" s="188"/>
      <c r="BM96" s="188"/>
      <c r="BN96" s="188"/>
      <c r="BO96" s="188">
        <f t="shared" ref="BO96:BO123" si="213">IF(AZ96=1,ABS(BI96*BB96),-ABS(BI96*BB96))</f>
        <v>0</v>
      </c>
      <c r="BP96" s="188">
        <f t="shared" ref="BP96:BP101" si="214">IF(BB96=1,ABS(BK96*BC96),-ABS(BK96*BC96))</f>
        <v>0</v>
      </c>
      <c r="BQ96" s="188"/>
      <c r="BR96" s="188"/>
      <c r="BS96" s="188"/>
      <c r="BT96" s="188"/>
      <c r="BU96" s="188"/>
      <c r="BV96" s="188"/>
      <c r="BX96">
        <f t="shared" ref="BX96:BX123" si="215">-BD96+BY96</f>
        <v>-50</v>
      </c>
      <c r="CB96">
        <v>1</v>
      </c>
      <c r="CD96">
        <v>1</v>
      </c>
      <c r="CG96">
        <f t="shared" ref="CG96:CG101" si="216">IF(BY96=CF96,1,0)</f>
        <v>1</v>
      </c>
      <c r="CI96">
        <f t="shared" ref="CI96:CI123" si="217">IF(CF96=CD96,1,0)</f>
        <v>0</v>
      </c>
      <c r="CL96" s="115" t="s">
        <v>1096</v>
      </c>
      <c r="CM96">
        <v>50</v>
      </c>
      <c r="CN96" t="str">
        <f t="shared" ref="CN96:CN101" si="218">IF(BY96="","FALSE","TRUE")</f>
        <v>FALSE</v>
      </c>
      <c r="CO96">
        <f>ROUND(CurrInfo!$J13,0)</f>
        <v>7</v>
      </c>
      <c r="CP96" t="e">
        <f>ROUND(IF(BY96=CD96,CO96*(1+#REF!),CO96*(1-#REF!)),0)</f>
        <v>#REF!</v>
      </c>
      <c r="CQ96">
        <f t="shared" ref="CQ96:CQ123" si="219">CO96</f>
        <v>7</v>
      </c>
      <c r="CR96" s="137">
        <f>CQ96*10000*CurrInfo!$G13/CurrInfo!$D13</f>
        <v>52737.181471799995</v>
      </c>
      <c r="CS96" s="137"/>
      <c r="CT96" s="188">
        <f t="shared" ref="CT96:CT101" si="220">IF(CG96=1,ABS(CR96*CK96),-ABS(CR96*CK96))</f>
        <v>0</v>
      </c>
      <c r="CU96" s="188"/>
      <c r="CV96" s="188"/>
      <c r="CW96" s="188"/>
      <c r="CX96" s="188">
        <f t="shared" ref="CX96:CX123" si="221">IF(CI96=1,ABS(CR96*CK96),-ABS(CR96*CK96))</f>
        <v>0</v>
      </c>
      <c r="CY96" s="188">
        <f t="shared" ref="CY96:CY101" si="222">IF(CK96=1,ABS(CT96*CL96),-ABS(CT96*CL96))</f>
        <v>0</v>
      </c>
      <c r="CZ96" s="188"/>
      <c r="DA96" s="188"/>
      <c r="DB96" s="188"/>
      <c r="DC96" s="188"/>
      <c r="DD96" s="188"/>
      <c r="DE96" s="188"/>
    </row>
    <row r="97" spans="1:109" x14ac:dyDescent="0.25">
      <c r="A97" s="178" t="s">
        <v>1106</v>
      </c>
      <c r="B97" s="163" t="s">
        <v>22</v>
      </c>
      <c r="F97" t="e">
        <f>-#REF!+G97</f>
        <v>#REF!</v>
      </c>
      <c r="J97">
        <v>-1</v>
      </c>
      <c r="L97">
        <v>-1</v>
      </c>
      <c r="O97">
        <f t="shared" si="200"/>
        <v>1</v>
      </c>
      <c r="Q97">
        <f t="shared" si="201"/>
        <v>0</v>
      </c>
      <c r="T97" s="115" t="s">
        <v>1096</v>
      </c>
      <c r="U97">
        <v>50</v>
      </c>
      <c r="V97" t="str">
        <f t="shared" si="202"/>
        <v>FALSE</v>
      </c>
      <c r="W97">
        <f>ROUND(CurrInfo!$J14,0)</f>
        <v>4</v>
      </c>
      <c r="X97" t="e">
        <f>ROUND(IF(G97=L97,W97*(1+#REF!),W97*(1-#REF!)),0)</f>
        <v>#REF!</v>
      </c>
      <c r="Y97">
        <f t="shared" si="203"/>
        <v>4</v>
      </c>
      <c r="Z97" s="137">
        <v>53403.545659440009</v>
      </c>
      <c r="AA97" s="137"/>
      <c r="AB97" s="188">
        <f t="shared" si="204"/>
        <v>0</v>
      </c>
      <c r="AC97" s="188"/>
      <c r="AD97" s="188"/>
      <c r="AE97" s="188"/>
      <c r="AF97" s="188">
        <f t="shared" si="205"/>
        <v>0</v>
      </c>
      <c r="AG97" s="188">
        <f t="shared" si="206"/>
        <v>0</v>
      </c>
      <c r="AH97" s="188"/>
      <c r="AI97" s="188"/>
      <c r="AJ97" s="188"/>
      <c r="AK97" s="188"/>
      <c r="AL97" s="188"/>
      <c r="AM97" s="188"/>
      <c r="AO97">
        <f t="shared" si="207"/>
        <v>-50</v>
      </c>
      <c r="AS97">
        <v>-1</v>
      </c>
      <c r="AU97">
        <v>-1</v>
      </c>
      <c r="AX97">
        <f t="shared" si="208"/>
        <v>1</v>
      </c>
      <c r="AZ97">
        <f t="shared" si="209"/>
        <v>0</v>
      </c>
      <c r="BC97" s="115" t="s">
        <v>1096</v>
      </c>
      <c r="BD97">
        <v>50</v>
      </c>
      <c r="BE97" t="str">
        <f t="shared" si="210"/>
        <v>FALSE</v>
      </c>
      <c r="BF97">
        <f>ROUND(CurrInfo!$J14,0)</f>
        <v>4</v>
      </c>
      <c r="BG97" t="e">
        <f>ROUND(IF(AP97=AU97,BF97*(1+#REF!),BF97*(1-#REF!)),0)</f>
        <v>#REF!</v>
      </c>
      <c r="BH97">
        <f t="shared" si="211"/>
        <v>4</v>
      </c>
      <c r="BI97" s="137">
        <f>BH97*10000*CurrInfo!$G14/CurrInfo!$D14</f>
        <v>52716.2696478</v>
      </c>
      <c r="BJ97" s="137"/>
      <c r="BK97" s="188">
        <f t="shared" si="212"/>
        <v>0</v>
      </c>
      <c r="BL97" s="188"/>
      <c r="BM97" s="188"/>
      <c r="BN97" s="188"/>
      <c r="BO97" s="188">
        <f t="shared" si="213"/>
        <v>0</v>
      </c>
      <c r="BP97" s="188">
        <f t="shared" si="214"/>
        <v>0</v>
      </c>
      <c r="BQ97" s="188"/>
      <c r="BR97" s="188"/>
      <c r="BS97" s="188"/>
      <c r="BT97" s="188"/>
      <c r="BU97" s="188"/>
      <c r="BV97" s="188"/>
      <c r="BX97">
        <f t="shared" si="215"/>
        <v>-50</v>
      </c>
      <c r="CB97">
        <v>-1</v>
      </c>
      <c r="CD97">
        <v>-1</v>
      </c>
      <c r="CG97">
        <f t="shared" si="216"/>
        <v>1</v>
      </c>
      <c r="CI97">
        <f t="shared" si="217"/>
        <v>0</v>
      </c>
      <c r="CL97" s="115" t="s">
        <v>1096</v>
      </c>
      <c r="CM97">
        <v>50</v>
      </c>
      <c r="CN97" t="str">
        <f t="shared" si="218"/>
        <v>FALSE</v>
      </c>
      <c r="CO97">
        <f>ROUND(CurrInfo!$J14,0)</f>
        <v>4</v>
      </c>
      <c r="CP97" t="e">
        <f>ROUND(IF(BY97=CD97,CO97*(1+#REF!),CO97*(1-#REF!)),0)</f>
        <v>#REF!</v>
      </c>
      <c r="CQ97">
        <f t="shared" si="219"/>
        <v>4</v>
      </c>
      <c r="CR97" s="137">
        <f>CQ97*10000*CurrInfo!$G14/CurrInfo!$D14</f>
        <v>52716.2696478</v>
      </c>
      <c r="CS97" s="137"/>
      <c r="CT97" s="188">
        <f t="shared" si="220"/>
        <v>0</v>
      </c>
      <c r="CU97" s="188"/>
      <c r="CV97" s="188"/>
      <c r="CW97" s="188"/>
      <c r="CX97" s="188">
        <f t="shared" si="221"/>
        <v>0</v>
      </c>
      <c r="CY97" s="188">
        <f t="shared" si="222"/>
        <v>0</v>
      </c>
      <c r="CZ97" s="188"/>
      <c r="DA97" s="188"/>
      <c r="DB97" s="188"/>
      <c r="DC97" s="188"/>
      <c r="DD97" s="188"/>
      <c r="DE97" s="188"/>
    </row>
    <row r="98" spans="1:109" x14ac:dyDescent="0.25">
      <c r="A98" t="s">
        <v>1069</v>
      </c>
      <c r="B98" s="163" t="s">
        <v>6</v>
      </c>
      <c r="F98" t="e">
        <f>-#REF!+G98</f>
        <v>#REF!</v>
      </c>
      <c r="J98">
        <v>1</v>
      </c>
      <c r="L98">
        <v>1</v>
      </c>
      <c r="O98">
        <f t="shared" si="200"/>
        <v>1</v>
      </c>
      <c r="Q98">
        <f t="shared" si="201"/>
        <v>0</v>
      </c>
      <c r="T98" s="115" t="s">
        <v>1096</v>
      </c>
      <c r="U98">
        <v>50</v>
      </c>
      <c r="V98" t="str">
        <f t="shared" si="202"/>
        <v>FALSE</v>
      </c>
      <c r="W98">
        <f>ROUND(CurrInfo!$J15,0)</f>
        <v>7</v>
      </c>
      <c r="X98" t="e">
        <f>ROUND(IF(G98=L98,W98*(1+#REF!),W98*(1-#REF!)),0)</f>
        <v>#REF!</v>
      </c>
      <c r="Y98">
        <f t="shared" si="203"/>
        <v>7</v>
      </c>
      <c r="Z98" s="137">
        <v>53238.850346878091</v>
      </c>
      <c r="AA98" s="137"/>
      <c r="AB98" s="188">
        <f t="shared" si="204"/>
        <v>0</v>
      </c>
      <c r="AC98" s="188"/>
      <c r="AD98" s="188"/>
      <c r="AE98" s="188"/>
      <c r="AF98" s="188">
        <f t="shared" si="205"/>
        <v>0</v>
      </c>
      <c r="AG98" s="188">
        <f t="shared" si="206"/>
        <v>0</v>
      </c>
      <c r="AH98" s="188"/>
      <c r="AI98" s="188"/>
      <c r="AJ98" s="188"/>
      <c r="AK98" s="188"/>
      <c r="AL98" s="188"/>
      <c r="AM98" s="188"/>
      <c r="AO98">
        <f t="shared" si="207"/>
        <v>-50</v>
      </c>
      <c r="AS98">
        <v>1</v>
      </c>
      <c r="AU98">
        <v>1</v>
      </c>
      <c r="AX98">
        <f t="shared" si="208"/>
        <v>1</v>
      </c>
      <c r="AZ98">
        <f t="shared" si="209"/>
        <v>0</v>
      </c>
      <c r="BC98" s="115" t="s">
        <v>1096</v>
      </c>
      <c r="BD98">
        <v>50</v>
      </c>
      <c r="BE98" t="str">
        <f t="shared" si="210"/>
        <v>FALSE</v>
      </c>
      <c r="BF98">
        <f>ROUND(CurrInfo!$J15,0)</f>
        <v>7</v>
      </c>
      <c r="BG98" t="e">
        <f>ROUND(IF(AP98=AU98,BF98*(1+#REF!),BF98*(1-#REF!)),0)</f>
        <v>#REF!</v>
      </c>
      <c r="BH98">
        <f t="shared" si="211"/>
        <v>7</v>
      </c>
      <c r="BI98" s="137">
        <f>BH98*10000*CurrInfo!$G15/CurrInfo!$D15</f>
        <v>52748.462064251537</v>
      </c>
      <c r="BJ98" s="137"/>
      <c r="BK98" s="188">
        <f t="shared" si="212"/>
        <v>0</v>
      </c>
      <c r="BL98" s="188"/>
      <c r="BM98" s="188"/>
      <c r="BN98" s="188"/>
      <c r="BO98" s="188">
        <f t="shared" si="213"/>
        <v>0</v>
      </c>
      <c r="BP98" s="188">
        <f t="shared" si="214"/>
        <v>0</v>
      </c>
      <c r="BQ98" s="188"/>
      <c r="BR98" s="188"/>
      <c r="BS98" s="188"/>
      <c r="BT98" s="188"/>
      <c r="BU98" s="188"/>
      <c r="BV98" s="188"/>
      <c r="BX98">
        <f t="shared" si="215"/>
        <v>-50</v>
      </c>
      <c r="CB98">
        <v>1</v>
      </c>
      <c r="CD98">
        <v>1</v>
      </c>
      <c r="CG98">
        <f t="shared" si="216"/>
        <v>1</v>
      </c>
      <c r="CI98">
        <f t="shared" si="217"/>
        <v>0</v>
      </c>
      <c r="CL98" s="115" t="s">
        <v>1096</v>
      </c>
      <c r="CM98">
        <v>50</v>
      </c>
      <c r="CN98" t="str">
        <f t="shared" si="218"/>
        <v>FALSE</v>
      </c>
      <c r="CO98">
        <f>ROUND(CurrInfo!$J15,0)</f>
        <v>7</v>
      </c>
      <c r="CP98" t="e">
        <f>ROUND(IF(BY98=CD98,CO98*(1+#REF!),CO98*(1-#REF!)),0)</f>
        <v>#REF!</v>
      </c>
      <c r="CQ98">
        <f t="shared" si="219"/>
        <v>7</v>
      </c>
      <c r="CR98" s="137">
        <f>CQ98*10000*CurrInfo!$G15/CurrInfo!$D15</f>
        <v>52748.462064251537</v>
      </c>
      <c r="CS98" s="137"/>
      <c r="CT98" s="188">
        <f t="shared" si="220"/>
        <v>0</v>
      </c>
      <c r="CU98" s="188"/>
      <c r="CV98" s="188"/>
      <c r="CW98" s="188"/>
      <c r="CX98" s="188">
        <f t="shared" si="221"/>
        <v>0</v>
      </c>
      <c r="CY98" s="188">
        <f t="shared" si="222"/>
        <v>0</v>
      </c>
      <c r="CZ98" s="188"/>
      <c r="DA98" s="188"/>
      <c r="DB98" s="188"/>
      <c r="DC98" s="188"/>
      <c r="DD98" s="188"/>
      <c r="DE98" s="188"/>
    </row>
    <row r="99" spans="1:109" x14ac:dyDescent="0.25">
      <c r="A99" t="s">
        <v>1070</v>
      </c>
      <c r="B99" s="163" t="s">
        <v>20</v>
      </c>
      <c r="F99" t="e">
        <f>-#REF!+G99</f>
        <v>#REF!</v>
      </c>
      <c r="J99">
        <v>1</v>
      </c>
      <c r="L99">
        <v>1</v>
      </c>
      <c r="O99">
        <f t="shared" si="200"/>
        <v>1</v>
      </c>
      <c r="Q99">
        <f t="shared" si="201"/>
        <v>0</v>
      </c>
      <c r="T99" s="115" t="s">
        <v>1096</v>
      </c>
      <c r="U99">
        <v>50</v>
      </c>
      <c r="V99" t="str">
        <f t="shared" si="202"/>
        <v>FALSE</v>
      </c>
      <c r="W99">
        <f>ROUND(CurrInfo!$J16,0)</f>
        <v>7</v>
      </c>
      <c r="X99" t="e">
        <f>ROUND(IF(G99=L99,W99*(1+#REF!),W99*(1-#REF!)),0)</f>
        <v>#REF!</v>
      </c>
      <c r="Y99">
        <f t="shared" si="203"/>
        <v>7</v>
      </c>
      <c r="Z99" s="137">
        <v>53238.618687130562</v>
      </c>
      <c r="AA99" s="137"/>
      <c r="AB99" s="188">
        <f t="shared" si="204"/>
        <v>0</v>
      </c>
      <c r="AC99" s="188"/>
      <c r="AD99" s="188"/>
      <c r="AE99" s="188"/>
      <c r="AF99" s="188">
        <f t="shared" si="205"/>
        <v>0</v>
      </c>
      <c r="AG99" s="188">
        <f t="shared" si="206"/>
        <v>0</v>
      </c>
      <c r="AH99" s="188"/>
      <c r="AI99" s="188"/>
      <c r="AJ99" s="188"/>
      <c r="AK99" s="188"/>
      <c r="AL99" s="188"/>
      <c r="AM99" s="188"/>
      <c r="AO99">
        <f t="shared" si="207"/>
        <v>-50</v>
      </c>
      <c r="AS99">
        <v>1</v>
      </c>
      <c r="AU99">
        <v>1</v>
      </c>
      <c r="AX99">
        <f t="shared" si="208"/>
        <v>1</v>
      </c>
      <c r="AZ99">
        <f t="shared" si="209"/>
        <v>0</v>
      </c>
      <c r="BC99" s="115" t="s">
        <v>1096</v>
      </c>
      <c r="BD99">
        <v>50</v>
      </c>
      <c r="BE99" t="str">
        <f t="shared" si="210"/>
        <v>FALSE</v>
      </c>
      <c r="BF99">
        <f>ROUND(CurrInfo!$J16,0)</f>
        <v>7</v>
      </c>
      <c r="BG99" t="e">
        <f>ROUND(IF(AP99=AU99,BF99*(1+#REF!),BF99*(1-#REF!)),0)</f>
        <v>#REF!</v>
      </c>
      <c r="BH99">
        <f t="shared" si="211"/>
        <v>7</v>
      </c>
      <c r="BI99" s="137">
        <f>BH99*10000*CurrInfo!$G16/CurrInfo!$D16</f>
        <v>52745.766212308961</v>
      </c>
      <c r="BJ99" s="137"/>
      <c r="BK99" s="188">
        <f t="shared" si="212"/>
        <v>0</v>
      </c>
      <c r="BL99" s="188"/>
      <c r="BM99" s="188"/>
      <c r="BN99" s="188"/>
      <c r="BO99" s="188">
        <f t="shared" si="213"/>
        <v>0</v>
      </c>
      <c r="BP99" s="188">
        <f t="shared" si="214"/>
        <v>0</v>
      </c>
      <c r="BQ99" s="188"/>
      <c r="BR99" s="188"/>
      <c r="BS99" s="188"/>
      <c r="BT99" s="188"/>
      <c r="BU99" s="188"/>
      <c r="BV99" s="188"/>
      <c r="BX99">
        <f t="shared" si="215"/>
        <v>-50</v>
      </c>
      <c r="CB99">
        <v>1</v>
      </c>
      <c r="CD99">
        <v>1</v>
      </c>
      <c r="CG99">
        <f t="shared" si="216"/>
        <v>1</v>
      </c>
      <c r="CI99">
        <f t="shared" si="217"/>
        <v>0</v>
      </c>
      <c r="CL99" s="115" t="s">
        <v>1096</v>
      </c>
      <c r="CM99">
        <v>50</v>
      </c>
      <c r="CN99" t="str">
        <f t="shared" si="218"/>
        <v>FALSE</v>
      </c>
      <c r="CO99">
        <f>ROUND(CurrInfo!$J16,0)</f>
        <v>7</v>
      </c>
      <c r="CP99" t="e">
        <f>ROUND(IF(BY99=CD99,CO99*(1+#REF!),CO99*(1-#REF!)),0)</f>
        <v>#REF!</v>
      </c>
      <c r="CQ99">
        <f t="shared" si="219"/>
        <v>7</v>
      </c>
      <c r="CR99" s="137">
        <f>CQ99*10000*CurrInfo!$G16/CurrInfo!$D16</f>
        <v>52745.766212308961</v>
      </c>
      <c r="CS99" s="137"/>
      <c r="CT99" s="188">
        <f t="shared" si="220"/>
        <v>0</v>
      </c>
      <c r="CU99" s="188"/>
      <c r="CV99" s="188"/>
      <c r="CW99" s="188"/>
      <c r="CX99" s="188">
        <f t="shared" si="221"/>
        <v>0</v>
      </c>
      <c r="CY99" s="188">
        <f t="shared" si="222"/>
        <v>0</v>
      </c>
      <c r="CZ99" s="188"/>
      <c r="DA99" s="188"/>
      <c r="DB99" s="188"/>
      <c r="DC99" s="188"/>
      <c r="DD99" s="188"/>
      <c r="DE99" s="188"/>
    </row>
    <row r="100" spans="1:109" x14ac:dyDescent="0.25">
      <c r="A100" t="s">
        <v>1071</v>
      </c>
      <c r="B100" s="163" t="s">
        <v>8</v>
      </c>
      <c r="F100" t="e">
        <f>-#REF!+G100</f>
        <v>#REF!</v>
      </c>
      <c r="J100">
        <v>1</v>
      </c>
      <c r="L100">
        <v>1</v>
      </c>
      <c r="O100">
        <f t="shared" si="200"/>
        <v>1</v>
      </c>
      <c r="Q100">
        <f t="shared" si="201"/>
        <v>0</v>
      </c>
      <c r="T100" s="115" t="s">
        <v>1096</v>
      </c>
      <c r="U100">
        <v>50</v>
      </c>
      <c r="V100" t="str">
        <f t="shared" si="202"/>
        <v>FALSE</v>
      </c>
      <c r="W100">
        <f>ROUND(CurrInfo!$J17,0)</f>
        <v>7</v>
      </c>
      <c r="X100" t="e">
        <f>ROUND(IF(G100=L100,W100*(1+#REF!),W100*(1-#REF!)),0)</f>
        <v>#REF!</v>
      </c>
      <c r="Y100">
        <f t="shared" si="203"/>
        <v>7</v>
      </c>
      <c r="Z100" s="137">
        <v>53242.000000000007</v>
      </c>
      <c r="AA100" s="137"/>
      <c r="AB100" s="188">
        <f t="shared" si="204"/>
        <v>0</v>
      </c>
      <c r="AC100" s="188"/>
      <c r="AD100" s="188"/>
      <c r="AE100" s="188"/>
      <c r="AF100" s="188">
        <f t="shared" si="205"/>
        <v>0</v>
      </c>
      <c r="AG100" s="188">
        <f t="shared" si="206"/>
        <v>0</v>
      </c>
      <c r="AH100" s="188"/>
      <c r="AI100" s="188"/>
      <c r="AJ100" s="188"/>
      <c r="AK100" s="188"/>
      <c r="AL100" s="188"/>
      <c r="AM100" s="188"/>
      <c r="AO100">
        <f t="shared" si="207"/>
        <v>-50</v>
      </c>
      <c r="AS100">
        <v>1</v>
      </c>
      <c r="AU100">
        <v>1</v>
      </c>
      <c r="AX100">
        <f t="shared" si="208"/>
        <v>1</v>
      </c>
      <c r="AZ100">
        <f t="shared" si="209"/>
        <v>0</v>
      </c>
      <c r="BC100" s="115" t="s">
        <v>1096</v>
      </c>
      <c r="BD100">
        <v>50</v>
      </c>
      <c r="BE100" t="str">
        <f t="shared" si="210"/>
        <v>FALSE</v>
      </c>
      <c r="BF100">
        <f>ROUND(CurrInfo!$J17,0)</f>
        <v>7</v>
      </c>
      <c r="BG100" t="e">
        <f>ROUND(IF(AP100=AU100,BF100*(1+#REF!),BF100*(1-#REF!)),0)</f>
        <v>#REF!</v>
      </c>
      <c r="BH100">
        <f t="shared" si="211"/>
        <v>7</v>
      </c>
      <c r="BI100" s="137">
        <f>BH100*10000*CurrInfo!$G17/CurrInfo!$D17</f>
        <v>52744.999999999993</v>
      </c>
      <c r="BJ100" s="137"/>
      <c r="BK100" s="188">
        <f t="shared" si="212"/>
        <v>0</v>
      </c>
      <c r="BL100" s="188"/>
      <c r="BM100" s="188"/>
      <c r="BN100" s="188"/>
      <c r="BO100" s="188">
        <f t="shared" si="213"/>
        <v>0</v>
      </c>
      <c r="BP100" s="188">
        <f t="shared" si="214"/>
        <v>0</v>
      </c>
      <c r="BQ100" s="188"/>
      <c r="BR100" s="188"/>
      <c r="BS100" s="188"/>
      <c r="BT100" s="188"/>
      <c r="BU100" s="188"/>
      <c r="BV100" s="188"/>
      <c r="BX100">
        <f t="shared" si="215"/>
        <v>-50</v>
      </c>
      <c r="CB100">
        <v>1</v>
      </c>
      <c r="CD100">
        <v>1</v>
      </c>
      <c r="CG100">
        <f t="shared" si="216"/>
        <v>1</v>
      </c>
      <c r="CI100">
        <f t="shared" si="217"/>
        <v>0</v>
      </c>
      <c r="CL100" s="115" t="s">
        <v>1096</v>
      </c>
      <c r="CM100">
        <v>50</v>
      </c>
      <c r="CN100" t="str">
        <f t="shared" si="218"/>
        <v>FALSE</v>
      </c>
      <c r="CO100">
        <f>ROUND(CurrInfo!$J17,0)</f>
        <v>7</v>
      </c>
      <c r="CP100" t="e">
        <f>ROUND(IF(BY100=CD100,CO100*(1+#REF!),CO100*(1-#REF!)),0)</f>
        <v>#REF!</v>
      </c>
      <c r="CQ100">
        <f t="shared" si="219"/>
        <v>7</v>
      </c>
      <c r="CR100" s="137">
        <f>CQ100*10000*CurrInfo!$G17/CurrInfo!$D17</f>
        <v>52744.999999999993</v>
      </c>
      <c r="CS100" s="137"/>
      <c r="CT100" s="188">
        <f t="shared" si="220"/>
        <v>0</v>
      </c>
      <c r="CU100" s="188"/>
      <c r="CV100" s="188"/>
      <c r="CW100" s="188"/>
      <c r="CX100" s="188">
        <f t="shared" si="221"/>
        <v>0</v>
      </c>
      <c r="CY100" s="188">
        <f t="shared" si="222"/>
        <v>0</v>
      </c>
      <c r="CZ100" s="188"/>
      <c r="DA100" s="188"/>
      <c r="DB100" s="188"/>
      <c r="DC100" s="188"/>
      <c r="DD100" s="188"/>
      <c r="DE100" s="188"/>
    </row>
    <row r="101" spans="1:109" x14ac:dyDescent="0.25">
      <c r="A101" t="s">
        <v>1073</v>
      </c>
      <c r="B101" s="163" t="s">
        <v>19</v>
      </c>
      <c r="F101" t="e">
        <f>-#REF!+G101</f>
        <v>#REF!</v>
      </c>
      <c r="J101">
        <v>1</v>
      </c>
      <c r="L101">
        <v>1</v>
      </c>
      <c r="O101">
        <f t="shared" si="200"/>
        <v>1</v>
      </c>
      <c r="Q101">
        <f t="shared" si="201"/>
        <v>0</v>
      </c>
      <c r="T101" s="115" t="s">
        <v>1096</v>
      </c>
      <c r="U101">
        <v>50</v>
      </c>
      <c r="V101" t="str">
        <f t="shared" si="202"/>
        <v>FALSE</v>
      </c>
      <c r="W101">
        <f>ROUND(CurrInfo!$J18,0)</f>
        <v>7</v>
      </c>
      <c r="X101" t="e">
        <f>ROUND(IF(G101=L101,W101*(1+#REF!),W101*(1-#REF!)),0)</f>
        <v>#REF!</v>
      </c>
      <c r="Y101">
        <f t="shared" si="203"/>
        <v>7</v>
      </c>
      <c r="Z101" s="137">
        <v>53234.620668600212</v>
      </c>
      <c r="AA101" s="137"/>
      <c r="AB101" s="188">
        <f t="shared" si="204"/>
        <v>0</v>
      </c>
      <c r="AC101" s="188"/>
      <c r="AD101" s="188"/>
      <c r="AE101" s="188"/>
      <c r="AF101" s="188">
        <f t="shared" si="205"/>
        <v>0</v>
      </c>
      <c r="AG101" s="188">
        <f t="shared" si="206"/>
        <v>0</v>
      </c>
      <c r="AH101" s="188"/>
      <c r="AI101" s="188"/>
      <c r="AJ101" s="188"/>
      <c r="AK101" s="188"/>
      <c r="AL101" s="188"/>
      <c r="AM101" s="188"/>
      <c r="AO101">
        <f t="shared" si="207"/>
        <v>-50</v>
      </c>
      <c r="AS101">
        <v>1</v>
      </c>
      <c r="AU101">
        <v>1</v>
      </c>
      <c r="AX101">
        <f t="shared" si="208"/>
        <v>1</v>
      </c>
      <c r="AZ101">
        <f t="shared" si="209"/>
        <v>0</v>
      </c>
      <c r="BC101" s="115" t="s">
        <v>1096</v>
      </c>
      <c r="BD101">
        <v>50</v>
      </c>
      <c r="BE101" t="str">
        <f t="shared" si="210"/>
        <v>FALSE</v>
      </c>
      <c r="BF101">
        <f>ROUND(CurrInfo!$J18,0)</f>
        <v>7</v>
      </c>
      <c r="BG101" t="e">
        <f>ROUND(IF(AP101=AU101,BF101*(1+#REF!),BF101*(1-#REF!)),0)</f>
        <v>#REF!</v>
      </c>
      <c r="BH101">
        <f t="shared" si="211"/>
        <v>7</v>
      </c>
      <c r="BI101" s="137">
        <f>BH101*10000*CurrInfo!$G18/CurrInfo!$D18</f>
        <v>52744.037186618909</v>
      </c>
      <c r="BJ101" s="137"/>
      <c r="BK101" s="188">
        <f t="shared" si="212"/>
        <v>0</v>
      </c>
      <c r="BL101" s="188"/>
      <c r="BM101" s="188"/>
      <c r="BN101" s="188"/>
      <c r="BO101" s="188">
        <f t="shared" si="213"/>
        <v>0</v>
      </c>
      <c r="BP101" s="188">
        <f t="shared" si="214"/>
        <v>0</v>
      </c>
      <c r="BQ101" s="188"/>
      <c r="BR101" s="188"/>
      <c r="BS101" s="188"/>
      <c r="BT101" s="188"/>
      <c r="BU101" s="188"/>
      <c r="BV101" s="188"/>
      <c r="BX101">
        <f t="shared" si="215"/>
        <v>-50</v>
      </c>
      <c r="CB101">
        <v>1</v>
      </c>
      <c r="CD101">
        <v>1</v>
      </c>
      <c r="CG101">
        <f t="shared" si="216"/>
        <v>1</v>
      </c>
      <c r="CI101">
        <f t="shared" si="217"/>
        <v>0</v>
      </c>
      <c r="CL101" s="115" t="s">
        <v>1096</v>
      </c>
      <c r="CM101">
        <v>50</v>
      </c>
      <c r="CN101" t="str">
        <f t="shared" si="218"/>
        <v>FALSE</v>
      </c>
      <c r="CO101">
        <f>ROUND(CurrInfo!$J18,0)</f>
        <v>7</v>
      </c>
      <c r="CP101" t="e">
        <f>ROUND(IF(BY101=CD101,CO101*(1+#REF!),CO101*(1-#REF!)),0)</f>
        <v>#REF!</v>
      </c>
      <c r="CQ101">
        <f t="shared" si="219"/>
        <v>7</v>
      </c>
      <c r="CR101" s="137">
        <f>CQ101*10000*CurrInfo!$G18/CurrInfo!$D18</f>
        <v>52744.037186618909</v>
      </c>
      <c r="CS101" s="137"/>
      <c r="CT101" s="188">
        <f t="shared" si="220"/>
        <v>0</v>
      </c>
      <c r="CU101" s="188"/>
      <c r="CV101" s="188"/>
      <c r="CW101" s="188"/>
      <c r="CX101" s="188">
        <f t="shared" si="221"/>
        <v>0</v>
      </c>
      <c r="CY101" s="188">
        <f t="shared" si="22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1"/>
        <v>0</v>
      </c>
      <c r="T102" s="116" t="s">
        <v>1096</v>
      </c>
      <c r="U102">
        <v>50</v>
      </c>
      <c r="V102" t="str">
        <f>IF(G102="","FALSE","TRUE")</f>
        <v>FALSE</v>
      </c>
      <c r="W102">
        <f>ROUND(CurrInfo!$J19,0)</f>
        <v>7</v>
      </c>
      <c r="X102" t="e">
        <f>ROUND(IF(G102=L102,W102*(1+#REF!),W102*(1-#REF!)),0)</f>
        <v>#REF!</v>
      </c>
      <c r="Y102">
        <f t="shared" si="203"/>
        <v>7</v>
      </c>
      <c r="Z102" s="137">
        <v>50723.553655930395</v>
      </c>
      <c r="AA102" s="137"/>
      <c r="AB102" s="188">
        <f>IF(O102=1,ABS(Z102*S102),-ABS(Z102*S102))</f>
        <v>0</v>
      </c>
      <c r="AC102" s="188"/>
      <c r="AD102" s="188"/>
      <c r="AE102" s="188"/>
      <c r="AF102" s="188">
        <f t="shared" si="205"/>
        <v>0</v>
      </c>
      <c r="AG102" s="188">
        <f>IF(S102=1,ABS(AB102*T102),-ABS(AB102*T102))</f>
        <v>0</v>
      </c>
      <c r="AH102" s="188"/>
      <c r="AI102" s="188"/>
      <c r="AJ102" s="188"/>
      <c r="AK102" s="188"/>
      <c r="AL102" s="188"/>
      <c r="AM102" s="188"/>
      <c r="AO102">
        <f t="shared" si="207"/>
        <v>-50</v>
      </c>
      <c r="AS102">
        <v>1</v>
      </c>
      <c r="AU102">
        <v>1</v>
      </c>
      <c r="AX102">
        <f>IF(AP102=AW102,1,0)</f>
        <v>1</v>
      </c>
      <c r="AZ102">
        <f t="shared" si="209"/>
        <v>0</v>
      </c>
      <c r="BC102" s="116" t="s">
        <v>1096</v>
      </c>
      <c r="BD102">
        <v>50</v>
      </c>
      <c r="BE102" t="str">
        <f>IF(AP102="","FALSE","TRUE")</f>
        <v>FALSE</v>
      </c>
      <c r="BF102">
        <f>ROUND(CurrInfo!$J19,0)</f>
        <v>7</v>
      </c>
      <c r="BG102" t="e">
        <f>ROUND(IF(AP102=AU102,BF102*(1+#REF!),BF102*(1-#REF!)),0)</f>
        <v>#REF!</v>
      </c>
      <c r="BH102">
        <f t="shared" si="211"/>
        <v>7</v>
      </c>
      <c r="BI102" s="137">
        <f>BH102*10000*CurrInfo!$G19/CurrInfo!$D19</f>
        <v>50210.317762706698</v>
      </c>
      <c r="BJ102" s="137"/>
      <c r="BK102" s="188">
        <f>IF(AX102=1,ABS(BI102*BB102),-ABS(BI102*BB102))</f>
        <v>0</v>
      </c>
      <c r="BL102" s="188"/>
      <c r="BM102" s="188"/>
      <c r="BN102" s="188"/>
      <c r="BO102" s="188">
        <f t="shared" si="213"/>
        <v>0</v>
      </c>
      <c r="BP102" s="188">
        <f>IF(BB102=1,ABS(BK102*BC102),-ABS(BK102*BC102))</f>
        <v>0</v>
      </c>
      <c r="BQ102" s="188"/>
      <c r="BR102" s="188"/>
      <c r="BS102" s="188"/>
      <c r="BT102" s="188"/>
      <c r="BU102" s="188"/>
      <c r="BV102" s="188"/>
      <c r="BX102">
        <f t="shared" si="215"/>
        <v>-50</v>
      </c>
      <c r="CB102">
        <v>1</v>
      </c>
      <c r="CD102">
        <v>1</v>
      </c>
      <c r="CG102">
        <f>IF(BY102=CF102,1,0)</f>
        <v>1</v>
      </c>
      <c r="CI102">
        <f t="shared" si="217"/>
        <v>0</v>
      </c>
      <c r="CL102" s="116" t="s">
        <v>1096</v>
      </c>
      <c r="CM102">
        <v>50</v>
      </c>
      <c r="CN102" t="str">
        <f>IF(BY102="","FALSE","TRUE")</f>
        <v>FALSE</v>
      </c>
      <c r="CO102">
        <f>ROUND(CurrInfo!$J19,0)</f>
        <v>7</v>
      </c>
      <c r="CP102" t="e">
        <f>ROUND(IF(BY102=CD102,CO102*(1+#REF!),CO102*(1-#REF!)),0)</f>
        <v>#REF!</v>
      </c>
      <c r="CQ102">
        <f t="shared" si="219"/>
        <v>7</v>
      </c>
      <c r="CR102" s="137">
        <f>CQ102*10000*CurrInfo!$G19/CurrInfo!$D19</f>
        <v>50210.317762706698</v>
      </c>
      <c r="CS102" s="137"/>
      <c r="CT102" s="188">
        <f>IF(CG102=1,ABS(CR102*CK102),-ABS(CR102*CK102))</f>
        <v>0</v>
      </c>
      <c r="CU102" s="188"/>
      <c r="CV102" s="188"/>
      <c r="CW102" s="188"/>
      <c r="CX102" s="188">
        <f t="shared" si="22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3">IF(G103=N103,1,0)</f>
        <v>1</v>
      </c>
      <c r="Q103">
        <f t="shared" si="201"/>
        <v>0</v>
      </c>
      <c r="T103" s="115" t="s">
        <v>1096</v>
      </c>
      <c r="U103">
        <v>50</v>
      </c>
      <c r="V103" t="str">
        <f t="shared" ref="V103:V123" si="224">IF(G103="","FALSE","TRUE")</f>
        <v>FALSE</v>
      </c>
      <c r="W103">
        <f>ROUND(CurrInfo!$J20,0)</f>
        <v>7</v>
      </c>
      <c r="X103" t="e">
        <f>ROUND(IF(G103=L103,W103*(1+#REF!),W103*(1-#REF!)),0)</f>
        <v>#REF!</v>
      </c>
      <c r="Y103">
        <f t="shared" si="203"/>
        <v>7</v>
      </c>
      <c r="Z103" s="137">
        <v>53403.602509592449</v>
      </c>
      <c r="AA103" s="137"/>
      <c r="AB103" s="188">
        <f t="shared" ref="AB103:AB123" si="225">IF(O103=1,ABS(Z103*S103),-ABS(Z103*S103))</f>
        <v>0</v>
      </c>
      <c r="AC103" s="188"/>
      <c r="AD103" s="188"/>
      <c r="AE103" s="188"/>
      <c r="AF103" s="188">
        <f t="shared" si="205"/>
        <v>0</v>
      </c>
      <c r="AG103" s="188">
        <f t="shared" ref="AG103:AG123" si="226">IF(S103=1,ABS(AB103*T103),-ABS(AB103*T103))</f>
        <v>0</v>
      </c>
      <c r="AH103" s="188"/>
      <c r="AI103" s="188"/>
      <c r="AJ103" s="188"/>
      <c r="AK103" s="188"/>
      <c r="AL103" s="188"/>
      <c r="AM103" s="188"/>
      <c r="AO103">
        <f t="shared" si="207"/>
        <v>-50</v>
      </c>
      <c r="AS103">
        <v>1</v>
      </c>
      <c r="AU103">
        <v>1</v>
      </c>
      <c r="AX103">
        <f t="shared" ref="AX103:AX123" si="227">IF(AP103=AW103,1,0)</f>
        <v>1</v>
      </c>
      <c r="AZ103">
        <f t="shared" si="209"/>
        <v>0</v>
      </c>
      <c r="BC103" s="115" t="s">
        <v>1096</v>
      </c>
      <c r="BD103">
        <v>50</v>
      </c>
      <c r="BE103" t="str">
        <f t="shared" ref="BE103:BE123" si="228">IF(AP103="","FALSE","TRUE")</f>
        <v>FALSE</v>
      </c>
      <c r="BF103">
        <f>ROUND(CurrInfo!$J20,0)</f>
        <v>7</v>
      </c>
      <c r="BG103" t="e">
        <f>ROUND(IF(AP103=AU103,BF103*(1+#REF!),BF103*(1-#REF!)),0)</f>
        <v>#REF!</v>
      </c>
      <c r="BH103">
        <f t="shared" si="211"/>
        <v>7</v>
      </c>
      <c r="BI103" s="137">
        <f>BH103*10000*CurrInfo!$G20/CurrInfo!$D20</f>
        <v>53350.195683601814</v>
      </c>
      <c r="BJ103" s="137"/>
      <c r="BK103" s="188">
        <f t="shared" ref="BK103:BK123" si="229">IF(AX103=1,ABS(BI103*BB103),-ABS(BI103*BB103))</f>
        <v>0</v>
      </c>
      <c r="BL103" s="188"/>
      <c r="BM103" s="188"/>
      <c r="BN103" s="188"/>
      <c r="BO103" s="188">
        <f t="shared" si="213"/>
        <v>0</v>
      </c>
      <c r="BP103" s="188">
        <f t="shared" ref="BP103:BP123" si="230">IF(BB103=1,ABS(BK103*BC103),-ABS(BK103*BC103))</f>
        <v>0</v>
      </c>
      <c r="BQ103" s="188"/>
      <c r="BR103" s="188"/>
      <c r="BS103" s="188"/>
      <c r="BT103" s="188"/>
      <c r="BU103" s="188"/>
      <c r="BV103" s="188"/>
      <c r="BX103">
        <f t="shared" si="215"/>
        <v>-50</v>
      </c>
      <c r="CB103">
        <v>1</v>
      </c>
      <c r="CD103">
        <v>1</v>
      </c>
      <c r="CG103">
        <f t="shared" ref="CG103:CG123" si="231">IF(BY103=CF103,1,0)</f>
        <v>1</v>
      </c>
      <c r="CI103">
        <f t="shared" si="217"/>
        <v>0</v>
      </c>
      <c r="CL103" s="115" t="s">
        <v>1096</v>
      </c>
      <c r="CM103">
        <v>50</v>
      </c>
      <c r="CN103" t="str">
        <f t="shared" ref="CN103:CN123" si="232">IF(BY103="","FALSE","TRUE")</f>
        <v>FALSE</v>
      </c>
      <c r="CO103">
        <f>ROUND(CurrInfo!$J20,0)</f>
        <v>7</v>
      </c>
      <c r="CP103" t="e">
        <f>ROUND(IF(BY103=CD103,CO103*(1+#REF!),CO103*(1-#REF!)),0)</f>
        <v>#REF!</v>
      </c>
      <c r="CQ103">
        <f t="shared" si="219"/>
        <v>7</v>
      </c>
      <c r="CR103" s="137">
        <f>CQ103*10000*CurrInfo!$G20/CurrInfo!$D20</f>
        <v>53350.195683601814</v>
      </c>
      <c r="CS103" s="137"/>
      <c r="CT103" s="188">
        <f t="shared" ref="CT103:CT123" si="233">IF(CG103=1,ABS(CR103*CK103),-ABS(CR103*CK103))</f>
        <v>0</v>
      </c>
      <c r="CU103" s="188"/>
      <c r="CV103" s="188"/>
      <c r="CW103" s="188"/>
      <c r="CX103" s="188">
        <f t="shared" si="221"/>
        <v>0</v>
      </c>
      <c r="CY103" s="188">
        <f t="shared" ref="CY103:CY123" si="23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3"/>
        <v>1</v>
      </c>
      <c r="Q104">
        <f t="shared" si="201"/>
        <v>0</v>
      </c>
      <c r="T104" s="116" t="s">
        <v>1096</v>
      </c>
      <c r="U104">
        <v>50</v>
      </c>
      <c r="V104" t="str">
        <f t="shared" si="224"/>
        <v>FALSE</v>
      </c>
      <c r="W104">
        <f>ROUND(CurrInfo!$J21,0)</f>
        <v>7</v>
      </c>
      <c r="X104" t="e">
        <f>ROUND(IF(G104=L104,W104*(1+#REF!),W104*(1-#REF!)),0)</f>
        <v>#REF!</v>
      </c>
      <c r="Y104">
        <f t="shared" si="203"/>
        <v>7</v>
      </c>
      <c r="Z104" s="137">
        <v>50688.86052058488</v>
      </c>
      <c r="AA104" s="137"/>
      <c r="AB104" s="188">
        <f t="shared" si="225"/>
        <v>0</v>
      </c>
      <c r="AC104" s="188"/>
      <c r="AD104" s="188"/>
      <c r="AE104" s="188"/>
      <c r="AF104" s="188">
        <f t="shared" si="205"/>
        <v>0</v>
      </c>
      <c r="AG104" s="188">
        <f t="shared" si="226"/>
        <v>0</v>
      </c>
      <c r="AH104" s="188"/>
      <c r="AI104" s="188"/>
      <c r="AJ104" s="188"/>
      <c r="AK104" s="188"/>
      <c r="AL104" s="188"/>
      <c r="AM104" s="188"/>
      <c r="AO104">
        <f t="shared" si="207"/>
        <v>-50</v>
      </c>
      <c r="AS104">
        <v>-1</v>
      </c>
      <c r="AU104">
        <v>-1</v>
      </c>
      <c r="AX104">
        <f t="shared" si="227"/>
        <v>1</v>
      </c>
      <c r="AZ104">
        <f t="shared" si="209"/>
        <v>0</v>
      </c>
      <c r="BC104" s="116" t="s">
        <v>1096</v>
      </c>
      <c r="BD104">
        <v>50</v>
      </c>
      <c r="BE104" t="str">
        <f t="shared" si="228"/>
        <v>FALSE</v>
      </c>
      <c r="BF104">
        <f>ROUND(CurrInfo!$J21,0)</f>
        <v>7</v>
      </c>
      <c r="BG104" t="e">
        <f>ROUND(IF(AP104=AU104,BF104*(1+#REF!),BF104*(1-#REF!)),0)</f>
        <v>#REF!</v>
      </c>
      <c r="BH104">
        <f t="shared" si="211"/>
        <v>7</v>
      </c>
      <c r="BI104" s="137">
        <f>BH104*10000*CurrInfo!$G21/CurrInfo!$D21</f>
        <v>50218.271788517137</v>
      </c>
      <c r="BJ104" s="137"/>
      <c r="BK104" s="188">
        <f t="shared" si="229"/>
        <v>0</v>
      </c>
      <c r="BL104" s="188"/>
      <c r="BM104" s="188"/>
      <c r="BN104" s="188"/>
      <c r="BO104" s="188">
        <f t="shared" si="213"/>
        <v>0</v>
      </c>
      <c r="BP104" s="188">
        <f t="shared" si="230"/>
        <v>0</v>
      </c>
      <c r="BQ104" s="188"/>
      <c r="BR104" s="188"/>
      <c r="BS104" s="188"/>
      <c r="BT104" s="188"/>
      <c r="BU104" s="188"/>
      <c r="BV104" s="188"/>
      <c r="BX104">
        <f t="shared" si="215"/>
        <v>-50</v>
      </c>
      <c r="CB104">
        <v>-1</v>
      </c>
      <c r="CD104">
        <v>-1</v>
      </c>
      <c r="CG104">
        <f t="shared" si="231"/>
        <v>1</v>
      </c>
      <c r="CI104">
        <f t="shared" si="217"/>
        <v>0</v>
      </c>
      <c r="CL104" s="116" t="s">
        <v>1096</v>
      </c>
      <c r="CM104">
        <v>50</v>
      </c>
      <c r="CN104" t="str">
        <f t="shared" si="232"/>
        <v>FALSE</v>
      </c>
      <c r="CO104">
        <f>ROUND(CurrInfo!$J21,0)</f>
        <v>7</v>
      </c>
      <c r="CP104" t="e">
        <f>ROUND(IF(BY104=CD104,CO104*(1+#REF!),CO104*(1-#REF!)),0)</f>
        <v>#REF!</v>
      </c>
      <c r="CQ104">
        <f t="shared" si="219"/>
        <v>7</v>
      </c>
      <c r="CR104" s="137">
        <f>CQ104*10000*CurrInfo!$G21/CurrInfo!$D21</f>
        <v>50218.271788517137</v>
      </c>
      <c r="CS104" s="137"/>
      <c r="CT104" s="188">
        <f t="shared" si="233"/>
        <v>0</v>
      </c>
      <c r="CU104" s="188"/>
      <c r="CV104" s="188"/>
      <c r="CW104" s="188"/>
      <c r="CX104" s="188">
        <f t="shared" si="221"/>
        <v>0</v>
      </c>
      <c r="CY104" s="188">
        <f t="shared" si="234"/>
        <v>0</v>
      </c>
      <c r="CZ104" s="188"/>
      <c r="DA104" s="188"/>
      <c r="DB104" s="188"/>
      <c r="DC104" s="188"/>
      <c r="DD104" s="188"/>
      <c r="DE104" s="188"/>
    </row>
    <row r="105" spans="1:109" x14ac:dyDescent="0.25">
      <c r="A105" t="s">
        <v>1088</v>
      </c>
      <c r="B105" s="163" t="s">
        <v>24</v>
      </c>
      <c r="F105" t="e">
        <f>-#REF!+G105</f>
        <v>#REF!</v>
      </c>
      <c r="J105">
        <v>1</v>
      </c>
      <c r="L105">
        <v>1</v>
      </c>
      <c r="O105">
        <f t="shared" si="223"/>
        <v>1</v>
      </c>
      <c r="Q105">
        <f t="shared" si="201"/>
        <v>0</v>
      </c>
      <c r="T105" s="116" t="s">
        <v>1096</v>
      </c>
      <c r="U105">
        <v>50</v>
      </c>
      <c r="V105" t="str">
        <f t="shared" si="224"/>
        <v>FALSE</v>
      </c>
      <c r="W105">
        <f>ROUND(CurrInfo!$J22,0)</f>
        <v>4</v>
      </c>
      <c r="X105" t="e">
        <f>ROUND(IF(G105=L105,W105*(1+#REF!),W105*(1-#REF!)),0)</f>
        <v>#REF!</v>
      </c>
      <c r="Y105">
        <f t="shared" si="203"/>
        <v>4</v>
      </c>
      <c r="Z105" s="137">
        <v>53421.167188839994</v>
      </c>
      <c r="AA105" s="137"/>
      <c r="AB105" s="188">
        <f t="shared" si="225"/>
        <v>0</v>
      </c>
      <c r="AC105" s="188"/>
      <c r="AD105" s="188"/>
      <c r="AE105" s="188"/>
      <c r="AF105" s="188">
        <f t="shared" si="205"/>
        <v>0</v>
      </c>
      <c r="AG105" s="188">
        <f t="shared" si="226"/>
        <v>0</v>
      </c>
      <c r="AH105" s="188"/>
      <c r="AI105" s="188"/>
      <c r="AJ105" s="188"/>
      <c r="AK105" s="188"/>
      <c r="AL105" s="188"/>
      <c r="AM105" s="188"/>
      <c r="AO105">
        <f t="shared" si="207"/>
        <v>-50</v>
      </c>
      <c r="AS105">
        <v>1</v>
      </c>
      <c r="AU105">
        <v>1</v>
      </c>
      <c r="AX105">
        <f t="shared" si="227"/>
        <v>1</v>
      </c>
      <c r="AZ105">
        <f t="shared" si="209"/>
        <v>0</v>
      </c>
      <c r="BC105" s="116" t="s">
        <v>1096</v>
      </c>
      <c r="BD105">
        <v>50</v>
      </c>
      <c r="BE105" t="str">
        <f t="shared" si="228"/>
        <v>FALSE</v>
      </c>
      <c r="BF105">
        <f>ROUND(CurrInfo!$J22,0)</f>
        <v>4</v>
      </c>
      <c r="BG105" t="e">
        <f>ROUND(IF(AP105=AU105,BF105*(1+#REF!),BF105*(1-#REF!)),0)</f>
        <v>#REF!</v>
      </c>
      <c r="BH105">
        <f t="shared" si="211"/>
        <v>4</v>
      </c>
      <c r="BI105" s="137">
        <f>BH105*10000*CurrInfo!$G22/CurrInfo!$D22</f>
        <v>52707.063149999994</v>
      </c>
      <c r="BJ105" s="137"/>
      <c r="BK105" s="188">
        <f t="shared" si="229"/>
        <v>0</v>
      </c>
      <c r="BL105" s="188"/>
      <c r="BM105" s="188"/>
      <c r="BN105" s="188"/>
      <c r="BO105" s="188">
        <f t="shared" si="213"/>
        <v>0</v>
      </c>
      <c r="BP105" s="188">
        <f t="shared" si="230"/>
        <v>0</v>
      </c>
      <c r="BQ105" s="188"/>
      <c r="BR105" s="188"/>
      <c r="BS105" s="188"/>
      <c r="BT105" s="188"/>
      <c r="BU105" s="188"/>
      <c r="BV105" s="188"/>
      <c r="BX105">
        <f t="shared" si="215"/>
        <v>-50</v>
      </c>
      <c r="CB105">
        <v>1</v>
      </c>
      <c r="CD105">
        <v>1</v>
      </c>
      <c r="CG105">
        <f t="shared" si="231"/>
        <v>1</v>
      </c>
      <c r="CI105">
        <f t="shared" si="217"/>
        <v>0</v>
      </c>
      <c r="CL105" s="116" t="s">
        <v>1096</v>
      </c>
      <c r="CM105">
        <v>50</v>
      </c>
      <c r="CN105" t="str">
        <f t="shared" si="232"/>
        <v>FALSE</v>
      </c>
      <c r="CO105">
        <f>ROUND(CurrInfo!$J22,0)</f>
        <v>4</v>
      </c>
      <c r="CP105" t="e">
        <f>ROUND(IF(BY105=CD105,CO105*(1+#REF!),CO105*(1-#REF!)),0)</f>
        <v>#REF!</v>
      </c>
      <c r="CQ105">
        <f t="shared" si="219"/>
        <v>4</v>
      </c>
      <c r="CR105" s="137">
        <f>CQ105*10000*CurrInfo!$G22/CurrInfo!$D22</f>
        <v>52707.063149999994</v>
      </c>
      <c r="CS105" s="137"/>
      <c r="CT105" s="188">
        <f t="shared" si="233"/>
        <v>0</v>
      </c>
      <c r="CU105" s="188"/>
      <c r="CV105" s="188"/>
      <c r="CW105" s="188"/>
      <c r="CX105" s="188">
        <f t="shared" si="221"/>
        <v>0</v>
      </c>
      <c r="CY105" s="188">
        <f t="shared" si="234"/>
        <v>0</v>
      </c>
      <c r="CZ105" s="188"/>
      <c r="DA105" s="188"/>
      <c r="DB105" s="188"/>
      <c r="DC105" s="188"/>
      <c r="DD105" s="188"/>
      <c r="DE105" s="188"/>
    </row>
    <row r="106" spans="1:109" x14ac:dyDescent="0.25">
      <c r="A106" t="s">
        <v>1086</v>
      </c>
      <c r="B106" s="163" t="s">
        <v>25</v>
      </c>
      <c r="F106" t="e">
        <f>-#REF!+G106</f>
        <v>#REF!</v>
      </c>
      <c r="J106">
        <v>1</v>
      </c>
      <c r="L106">
        <v>1</v>
      </c>
      <c r="O106">
        <f t="shared" si="223"/>
        <v>1</v>
      </c>
      <c r="Q106">
        <f t="shared" si="201"/>
        <v>0</v>
      </c>
      <c r="T106" s="116" t="s">
        <v>1096</v>
      </c>
      <c r="U106">
        <v>50</v>
      </c>
      <c r="V106" t="str">
        <f t="shared" si="224"/>
        <v>FALSE</v>
      </c>
      <c r="W106">
        <f>ROUND(CurrInfo!$J23,0)</f>
        <v>4</v>
      </c>
      <c r="X106" t="e">
        <f>ROUND(IF(G106=L106,W106*(1+#REF!),W106*(1-#REF!)),0)</f>
        <v>#REF!</v>
      </c>
      <c r="Y106">
        <f t="shared" si="203"/>
        <v>4</v>
      </c>
      <c r="Z106" s="137">
        <v>53414.912371668564</v>
      </c>
      <c r="AA106" s="137"/>
      <c r="AB106" s="188">
        <f t="shared" si="225"/>
        <v>0</v>
      </c>
      <c r="AC106" s="188"/>
      <c r="AD106" s="188"/>
      <c r="AE106" s="188"/>
      <c r="AF106" s="188">
        <f t="shared" si="205"/>
        <v>0</v>
      </c>
      <c r="AG106" s="188">
        <f t="shared" si="226"/>
        <v>0</v>
      </c>
      <c r="AH106" s="188"/>
      <c r="AI106" s="188"/>
      <c r="AJ106" s="188"/>
      <c r="AK106" s="188"/>
      <c r="AL106" s="188"/>
      <c r="AM106" s="188"/>
      <c r="AO106">
        <f t="shared" si="207"/>
        <v>-50</v>
      </c>
      <c r="AS106">
        <v>1</v>
      </c>
      <c r="AU106">
        <v>1</v>
      </c>
      <c r="AX106">
        <f t="shared" si="227"/>
        <v>1</v>
      </c>
      <c r="AZ106">
        <f t="shared" si="209"/>
        <v>0</v>
      </c>
      <c r="BC106" s="116" t="s">
        <v>1096</v>
      </c>
      <c r="BD106">
        <v>50</v>
      </c>
      <c r="BE106" t="str">
        <f t="shared" si="228"/>
        <v>FALSE</v>
      </c>
      <c r="BF106">
        <f>ROUND(CurrInfo!$J23,0)</f>
        <v>4</v>
      </c>
      <c r="BG106" t="e">
        <f>ROUND(IF(AP106=AU106,BF106*(1+#REF!),BF106*(1-#REF!)),0)</f>
        <v>#REF!</v>
      </c>
      <c r="BH106">
        <f t="shared" si="211"/>
        <v>4</v>
      </c>
      <c r="BI106" s="137">
        <f>BH106*10000*CurrInfo!$G23/CurrInfo!$D23</f>
        <v>52713.754646840149</v>
      </c>
      <c r="BJ106" s="137"/>
      <c r="BK106" s="188">
        <f t="shared" si="229"/>
        <v>0</v>
      </c>
      <c r="BL106" s="188"/>
      <c r="BM106" s="188"/>
      <c r="BN106" s="188"/>
      <c r="BO106" s="188">
        <f t="shared" si="213"/>
        <v>0</v>
      </c>
      <c r="BP106" s="188">
        <f t="shared" si="230"/>
        <v>0</v>
      </c>
      <c r="BQ106" s="188"/>
      <c r="BR106" s="188"/>
      <c r="BS106" s="188"/>
      <c r="BT106" s="188"/>
      <c r="BU106" s="188"/>
      <c r="BV106" s="188"/>
      <c r="BX106">
        <f t="shared" si="215"/>
        <v>-50</v>
      </c>
      <c r="CB106">
        <v>1</v>
      </c>
      <c r="CD106">
        <v>1</v>
      </c>
      <c r="CG106">
        <f t="shared" si="231"/>
        <v>1</v>
      </c>
      <c r="CI106">
        <f t="shared" si="217"/>
        <v>0</v>
      </c>
      <c r="CL106" s="116" t="s">
        <v>1096</v>
      </c>
      <c r="CM106">
        <v>50</v>
      </c>
      <c r="CN106" t="str">
        <f t="shared" si="232"/>
        <v>FALSE</v>
      </c>
      <c r="CO106">
        <f>ROUND(CurrInfo!$J23,0)</f>
        <v>4</v>
      </c>
      <c r="CP106" t="e">
        <f>ROUND(IF(BY106=CD106,CO106*(1+#REF!),CO106*(1-#REF!)),0)</f>
        <v>#REF!</v>
      </c>
      <c r="CQ106">
        <f t="shared" si="219"/>
        <v>4</v>
      </c>
      <c r="CR106" s="137">
        <f>CQ106*10000*CurrInfo!$G23/CurrInfo!$D23</f>
        <v>52713.754646840149</v>
      </c>
      <c r="CS106" s="137"/>
      <c r="CT106" s="188">
        <f t="shared" si="233"/>
        <v>0</v>
      </c>
      <c r="CU106" s="188"/>
      <c r="CV106" s="188"/>
      <c r="CW106" s="188"/>
      <c r="CX106" s="188">
        <f t="shared" si="221"/>
        <v>0</v>
      </c>
      <c r="CY106" s="188">
        <f t="shared" si="234"/>
        <v>0</v>
      </c>
      <c r="CZ106" s="188"/>
      <c r="DA106" s="188"/>
      <c r="DB106" s="188"/>
      <c r="DC106" s="188"/>
      <c r="DD106" s="188"/>
      <c r="DE106" s="188"/>
    </row>
    <row r="107" spans="1:109" x14ac:dyDescent="0.25">
      <c r="A107" t="s">
        <v>1089</v>
      </c>
      <c r="B107" s="163" t="s">
        <v>13</v>
      </c>
      <c r="F107" t="e">
        <f>-#REF!+G107</f>
        <v>#REF!</v>
      </c>
      <c r="J107">
        <v>1</v>
      </c>
      <c r="L107">
        <v>1</v>
      </c>
      <c r="O107">
        <f t="shared" si="223"/>
        <v>1</v>
      </c>
      <c r="Q107">
        <f t="shared" si="201"/>
        <v>0</v>
      </c>
      <c r="T107" s="115" t="s">
        <v>1096</v>
      </c>
      <c r="U107">
        <v>50</v>
      </c>
      <c r="V107" t="str">
        <f t="shared" si="224"/>
        <v>FALSE</v>
      </c>
      <c r="W107">
        <f>ROUND(CurrInfo!$J24,0)</f>
        <v>4</v>
      </c>
      <c r="X107" t="e">
        <f>ROUND(IF(G107=L107,W107*(1+#REF!),W107*(1-#REF!)),0)</f>
        <v>#REF!</v>
      </c>
      <c r="Y107">
        <f t="shared" si="203"/>
        <v>4</v>
      </c>
      <c r="Z107" s="137">
        <v>53416</v>
      </c>
      <c r="AA107" s="137"/>
      <c r="AB107" s="188">
        <f t="shared" si="225"/>
        <v>0</v>
      </c>
      <c r="AC107" s="188"/>
      <c r="AD107" s="188"/>
      <c r="AE107" s="188"/>
      <c r="AF107" s="188">
        <f t="shared" si="205"/>
        <v>0</v>
      </c>
      <c r="AG107" s="188">
        <f t="shared" si="226"/>
        <v>0</v>
      </c>
      <c r="AH107" s="188"/>
      <c r="AI107" s="188"/>
      <c r="AJ107" s="188"/>
      <c r="AK107" s="188"/>
      <c r="AL107" s="188"/>
      <c r="AM107" s="188"/>
      <c r="AO107">
        <f t="shared" si="207"/>
        <v>-50</v>
      </c>
      <c r="AS107">
        <v>1</v>
      </c>
      <c r="AU107">
        <v>1</v>
      </c>
      <c r="AX107">
        <f t="shared" si="227"/>
        <v>1</v>
      </c>
      <c r="AZ107">
        <f t="shared" si="209"/>
        <v>0</v>
      </c>
      <c r="BC107" s="115" t="s">
        <v>1096</v>
      </c>
      <c r="BD107">
        <v>50</v>
      </c>
      <c r="BE107" t="str">
        <f t="shared" si="228"/>
        <v>FALSE</v>
      </c>
      <c r="BF107">
        <f>ROUND(CurrInfo!$J24,0)</f>
        <v>4</v>
      </c>
      <c r="BG107" t="e">
        <f>ROUND(IF(AP107=AU107,BF107*(1+#REF!),BF107*(1-#REF!)),0)</f>
        <v>#REF!</v>
      </c>
      <c r="BH107">
        <f t="shared" si="211"/>
        <v>4</v>
      </c>
      <c r="BI107" s="137">
        <f>BH107*10000*CurrInfo!$G24/CurrInfo!$D24</f>
        <v>52712</v>
      </c>
      <c r="BJ107" s="137"/>
      <c r="BK107" s="188">
        <f t="shared" si="229"/>
        <v>0</v>
      </c>
      <c r="BL107" s="188"/>
      <c r="BM107" s="188"/>
      <c r="BN107" s="188"/>
      <c r="BO107" s="188">
        <f t="shared" si="213"/>
        <v>0</v>
      </c>
      <c r="BP107" s="188">
        <f t="shared" si="230"/>
        <v>0</v>
      </c>
      <c r="BQ107" s="188"/>
      <c r="BR107" s="188"/>
      <c r="BS107" s="188"/>
      <c r="BT107" s="188"/>
      <c r="BU107" s="188"/>
      <c r="BV107" s="188"/>
      <c r="BX107">
        <f t="shared" si="215"/>
        <v>-50</v>
      </c>
      <c r="CB107">
        <v>1</v>
      </c>
      <c r="CD107">
        <v>1</v>
      </c>
      <c r="CG107">
        <f t="shared" si="231"/>
        <v>1</v>
      </c>
      <c r="CI107">
        <f t="shared" si="217"/>
        <v>0</v>
      </c>
      <c r="CL107" s="115" t="s">
        <v>1096</v>
      </c>
      <c r="CM107">
        <v>50</v>
      </c>
      <c r="CN107" t="str">
        <f t="shared" si="232"/>
        <v>FALSE</v>
      </c>
      <c r="CO107">
        <f>ROUND(CurrInfo!$J24,0)</f>
        <v>4</v>
      </c>
      <c r="CP107" t="e">
        <f>ROUND(IF(BY107=CD107,CO107*(1+#REF!),CO107*(1-#REF!)),0)</f>
        <v>#REF!</v>
      </c>
      <c r="CQ107">
        <f t="shared" si="219"/>
        <v>4</v>
      </c>
      <c r="CR107" s="137">
        <f>CQ107*10000*CurrInfo!$G24/CurrInfo!$D24</f>
        <v>52712</v>
      </c>
      <c r="CS107" s="137"/>
      <c r="CT107" s="188">
        <f t="shared" si="233"/>
        <v>0</v>
      </c>
      <c r="CU107" s="188"/>
      <c r="CV107" s="188"/>
      <c r="CW107" s="188"/>
      <c r="CX107" s="188">
        <f t="shared" si="221"/>
        <v>0</v>
      </c>
      <c r="CY107" s="188">
        <f t="shared" si="234"/>
        <v>0</v>
      </c>
      <c r="CZ107" s="188"/>
      <c r="DA107" s="188"/>
      <c r="DB107" s="188"/>
      <c r="DC107" s="188"/>
      <c r="DD107" s="188"/>
      <c r="DE107" s="188"/>
    </row>
    <row r="108" spans="1:109" x14ac:dyDescent="0.25">
      <c r="A108" t="s">
        <v>1087</v>
      </c>
      <c r="B108" s="163" t="s">
        <v>5</v>
      </c>
      <c r="F108" t="e">
        <f>-#REF!+G108</f>
        <v>#REF!</v>
      </c>
      <c r="J108">
        <v>1</v>
      </c>
      <c r="L108">
        <v>1</v>
      </c>
      <c r="O108">
        <f t="shared" si="223"/>
        <v>1</v>
      </c>
      <c r="Q108">
        <f t="shared" si="201"/>
        <v>0</v>
      </c>
      <c r="T108" s="116" t="s">
        <v>1096</v>
      </c>
      <c r="U108">
        <v>50</v>
      </c>
      <c r="V108" t="str">
        <f t="shared" si="224"/>
        <v>FALSE</v>
      </c>
      <c r="W108">
        <f>ROUND(CurrInfo!$J25,0)</f>
        <v>4</v>
      </c>
      <c r="X108" t="e">
        <f>ROUND(IF(G108=L108,W108*(1+#REF!),W108*(1-#REF!)),0)</f>
        <v>#REF!</v>
      </c>
      <c r="Y108">
        <f t="shared" si="203"/>
        <v>4</v>
      </c>
      <c r="Z108" s="137">
        <v>53416.055500495539</v>
      </c>
      <c r="AA108" s="137"/>
      <c r="AB108" s="188">
        <f t="shared" si="225"/>
        <v>0</v>
      </c>
      <c r="AC108" s="188"/>
      <c r="AD108" s="188"/>
      <c r="AE108" s="188"/>
      <c r="AF108" s="188">
        <f t="shared" si="205"/>
        <v>0</v>
      </c>
      <c r="AG108" s="188">
        <f t="shared" si="226"/>
        <v>0</v>
      </c>
      <c r="AH108" s="188"/>
      <c r="AI108" s="188"/>
      <c r="AJ108" s="188"/>
      <c r="AK108" s="188"/>
      <c r="AL108" s="188"/>
      <c r="AM108" s="188"/>
      <c r="AO108">
        <f t="shared" si="207"/>
        <v>-50</v>
      </c>
      <c r="AS108">
        <v>1</v>
      </c>
      <c r="AU108">
        <v>1</v>
      </c>
      <c r="AX108">
        <f t="shared" si="227"/>
        <v>1</v>
      </c>
      <c r="AZ108">
        <f t="shared" si="209"/>
        <v>0</v>
      </c>
      <c r="BC108" s="116" t="s">
        <v>1096</v>
      </c>
      <c r="BD108">
        <v>50</v>
      </c>
      <c r="BE108" t="str">
        <f t="shared" si="228"/>
        <v>FALSE</v>
      </c>
      <c r="BF108">
        <f>ROUND(CurrInfo!$J25,0)</f>
        <v>4</v>
      </c>
      <c r="BG108" t="e">
        <f>ROUND(IF(AP108=AU108,BF108*(1+#REF!),BF108*(1-#REF!)),0)</f>
        <v>#REF!</v>
      </c>
      <c r="BH108">
        <f t="shared" si="211"/>
        <v>4</v>
      </c>
      <c r="BI108" s="137">
        <f>BH108*10000*CurrInfo!$G25/CurrInfo!$D25</f>
        <v>52712.03983985939</v>
      </c>
      <c r="BJ108" s="137"/>
      <c r="BK108" s="188">
        <f t="shared" si="229"/>
        <v>0</v>
      </c>
      <c r="BL108" s="188"/>
      <c r="BM108" s="188"/>
      <c r="BN108" s="188"/>
      <c r="BO108" s="188">
        <f t="shared" si="213"/>
        <v>0</v>
      </c>
      <c r="BP108" s="188">
        <f t="shared" si="230"/>
        <v>0</v>
      </c>
      <c r="BQ108" s="188"/>
      <c r="BR108" s="188"/>
      <c r="BS108" s="188"/>
      <c r="BT108" s="188"/>
      <c r="BU108" s="188"/>
      <c r="BV108" s="188"/>
      <c r="BX108">
        <f t="shared" si="215"/>
        <v>-50</v>
      </c>
      <c r="CB108">
        <v>1</v>
      </c>
      <c r="CD108">
        <v>1</v>
      </c>
      <c r="CG108">
        <f t="shared" si="231"/>
        <v>1</v>
      </c>
      <c r="CI108">
        <f t="shared" si="217"/>
        <v>0</v>
      </c>
      <c r="CL108" s="116" t="s">
        <v>1096</v>
      </c>
      <c r="CM108">
        <v>50</v>
      </c>
      <c r="CN108" t="str">
        <f t="shared" si="232"/>
        <v>FALSE</v>
      </c>
      <c r="CO108">
        <f>ROUND(CurrInfo!$J25,0)</f>
        <v>4</v>
      </c>
      <c r="CP108" t="e">
        <f>ROUND(IF(BY108=CD108,CO108*(1+#REF!),CO108*(1-#REF!)),0)</f>
        <v>#REF!</v>
      </c>
      <c r="CQ108">
        <f t="shared" si="219"/>
        <v>4</v>
      </c>
      <c r="CR108" s="137">
        <f>CQ108*10000*CurrInfo!$G25/CurrInfo!$D25</f>
        <v>52712.03983985939</v>
      </c>
      <c r="CS108" s="137"/>
      <c r="CT108" s="188">
        <f t="shared" si="233"/>
        <v>0</v>
      </c>
      <c r="CU108" s="188"/>
      <c r="CV108" s="188"/>
      <c r="CW108" s="188"/>
      <c r="CX108" s="188">
        <f t="shared" si="221"/>
        <v>0</v>
      </c>
      <c r="CY108" s="188">
        <f t="shared" si="234"/>
        <v>0</v>
      </c>
      <c r="CZ108" s="188"/>
      <c r="DA108" s="188"/>
      <c r="DB108" s="188"/>
      <c r="DC108" s="188"/>
      <c r="DD108" s="188"/>
      <c r="DE108" s="188"/>
    </row>
    <row r="109" spans="1:109" x14ac:dyDescent="0.25">
      <c r="A109" t="s">
        <v>1085</v>
      </c>
      <c r="B109" s="163" t="s">
        <v>23</v>
      </c>
      <c r="F109" t="e">
        <f>-#REF!+G109</f>
        <v>#REF!</v>
      </c>
      <c r="J109">
        <v>1</v>
      </c>
      <c r="L109">
        <v>1</v>
      </c>
      <c r="O109">
        <f t="shared" si="223"/>
        <v>1</v>
      </c>
      <c r="Q109">
        <f t="shared" si="201"/>
        <v>0</v>
      </c>
      <c r="T109" s="115" t="s">
        <v>1096</v>
      </c>
      <c r="U109">
        <v>50</v>
      </c>
      <c r="V109" t="str">
        <f t="shared" si="224"/>
        <v>FALSE</v>
      </c>
      <c r="W109">
        <f>ROUND(CurrInfo!$J26,0)</f>
        <v>4</v>
      </c>
      <c r="X109" t="e">
        <f>ROUND(IF(G109=L109,W109*(1+#REF!),W109*(1-#REF!)),0)</f>
        <v>#REF!</v>
      </c>
      <c r="Y109">
        <f t="shared" si="203"/>
        <v>4</v>
      </c>
      <c r="Z109" s="137">
        <v>53426.957716379176</v>
      </c>
      <c r="AA109" s="137"/>
      <c r="AB109" s="188">
        <f t="shared" si="225"/>
        <v>0</v>
      </c>
      <c r="AC109" s="188"/>
      <c r="AD109" s="188"/>
      <c r="AE109" s="188"/>
      <c r="AF109" s="188">
        <f t="shared" si="205"/>
        <v>0</v>
      </c>
      <c r="AG109" s="188">
        <f t="shared" si="226"/>
        <v>0</v>
      </c>
      <c r="AH109" s="188"/>
      <c r="AI109" s="188"/>
      <c r="AJ109" s="188"/>
      <c r="AK109" s="188"/>
      <c r="AL109" s="188"/>
      <c r="AM109" s="188"/>
      <c r="AO109">
        <f t="shared" si="207"/>
        <v>-50</v>
      </c>
      <c r="AS109">
        <v>1</v>
      </c>
      <c r="AU109">
        <v>1</v>
      </c>
      <c r="AX109">
        <f t="shared" si="227"/>
        <v>1</v>
      </c>
      <c r="AZ109">
        <f t="shared" si="209"/>
        <v>0</v>
      </c>
      <c r="BC109" s="115" t="s">
        <v>1096</v>
      </c>
      <c r="BD109">
        <v>50</v>
      </c>
      <c r="BE109" t="str">
        <f t="shared" si="228"/>
        <v>FALSE</v>
      </c>
      <c r="BF109">
        <f>ROUND(CurrInfo!$J26,0)</f>
        <v>4</v>
      </c>
      <c r="BG109" t="e">
        <f>ROUND(IF(AP109=AU109,BF109*(1+#REF!),BF109*(1-#REF!)),0)</f>
        <v>#REF!</v>
      </c>
      <c r="BH109">
        <f t="shared" si="211"/>
        <v>4</v>
      </c>
      <c r="BI109" s="137">
        <f>BH109*10000*CurrInfo!$G26/CurrInfo!$D26</f>
        <v>52710.50826792654</v>
      </c>
      <c r="BJ109" s="137"/>
      <c r="BK109" s="188">
        <f t="shared" si="229"/>
        <v>0</v>
      </c>
      <c r="BL109" s="188"/>
      <c r="BM109" s="188"/>
      <c r="BN109" s="188"/>
      <c r="BO109" s="188">
        <f t="shared" si="213"/>
        <v>0</v>
      </c>
      <c r="BP109" s="188">
        <f t="shared" si="230"/>
        <v>0</v>
      </c>
      <c r="BQ109" s="188"/>
      <c r="BR109" s="188"/>
      <c r="BS109" s="188"/>
      <c r="BT109" s="188"/>
      <c r="BU109" s="188"/>
      <c r="BV109" s="188"/>
      <c r="BX109">
        <f t="shared" si="215"/>
        <v>-50</v>
      </c>
      <c r="CB109">
        <v>1</v>
      </c>
      <c r="CD109">
        <v>1</v>
      </c>
      <c r="CG109">
        <f t="shared" si="231"/>
        <v>1</v>
      </c>
      <c r="CI109">
        <f t="shared" si="217"/>
        <v>0</v>
      </c>
      <c r="CL109" s="115" t="s">
        <v>1096</v>
      </c>
      <c r="CM109">
        <v>50</v>
      </c>
      <c r="CN109" t="str">
        <f t="shared" si="232"/>
        <v>FALSE</v>
      </c>
      <c r="CO109">
        <f>ROUND(CurrInfo!$J26,0)</f>
        <v>4</v>
      </c>
      <c r="CP109" t="e">
        <f>ROUND(IF(BY109=CD109,CO109*(1+#REF!),CO109*(1-#REF!)),0)</f>
        <v>#REF!</v>
      </c>
      <c r="CQ109">
        <f t="shared" si="219"/>
        <v>4</v>
      </c>
      <c r="CR109" s="137">
        <f>CQ109*10000*CurrInfo!$G26/CurrInfo!$D26</f>
        <v>52710.50826792654</v>
      </c>
      <c r="CS109" s="137"/>
      <c r="CT109" s="188">
        <f t="shared" si="233"/>
        <v>0</v>
      </c>
      <c r="CU109" s="188"/>
      <c r="CV109" s="188"/>
      <c r="CW109" s="188"/>
      <c r="CX109" s="188">
        <f t="shared" si="221"/>
        <v>0</v>
      </c>
      <c r="CY109" s="188">
        <f t="shared" si="234"/>
        <v>0</v>
      </c>
      <c r="CZ109" s="188"/>
      <c r="DA109" s="188"/>
      <c r="DB109" s="188"/>
      <c r="DC109" s="188"/>
      <c r="DD109" s="188"/>
      <c r="DE109" s="188"/>
    </row>
    <row r="110" spans="1:109" x14ac:dyDescent="0.25">
      <c r="A110" t="s">
        <v>1082</v>
      </c>
      <c r="B110" s="163" t="s">
        <v>12</v>
      </c>
      <c r="F110" t="e">
        <f>-#REF!+G110</f>
        <v>#REF!</v>
      </c>
      <c r="J110">
        <v>-1</v>
      </c>
      <c r="L110">
        <v>-1</v>
      </c>
      <c r="O110">
        <f t="shared" si="223"/>
        <v>1</v>
      </c>
      <c r="Q110">
        <f t="shared" si="201"/>
        <v>0</v>
      </c>
      <c r="T110" s="115" t="s">
        <v>1096</v>
      </c>
      <c r="U110">
        <v>50</v>
      </c>
      <c r="V110" t="str">
        <f t="shared" si="224"/>
        <v>FALSE</v>
      </c>
      <c r="W110">
        <f>ROUND(CurrInfo!$J27,0)</f>
        <v>4</v>
      </c>
      <c r="X110" t="e">
        <f>ROUND(IF(G110=L110,W110*(1+#REF!),W110*(1-#REF!)),0)</f>
        <v>#REF!</v>
      </c>
      <c r="Y110">
        <f t="shared" si="203"/>
        <v>4</v>
      </c>
      <c r="Z110" s="137">
        <v>44899.377658959995</v>
      </c>
      <c r="AA110" s="137"/>
      <c r="AB110" s="188">
        <f t="shared" si="225"/>
        <v>0</v>
      </c>
      <c r="AC110" s="188"/>
      <c r="AD110" s="188"/>
      <c r="AE110" s="188"/>
      <c r="AF110" s="188">
        <f t="shared" si="205"/>
        <v>0</v>
      </c>
      <c r="AG110" s="188">
        <f t="shared" si="226"/>
        <v>0</v>
      </c>
      <c r="AH110" s="188"/>
      <c r="AI110" s="188"/>
      <c r="AJ110" s="188"/>
      <c r="AK110" s="188"/>
      <c r="AL110" s="188"/>
      <c r="AM110" s="188"/>
      <c r="AO110">
        <f t="shared" si="207"/>
        <v>-50</v>
      </c>
      <c r="AS110">
        <v>-1</v>
      </c>
      <c r="AU110">
        <v>-1</v>
      </c>
      <c r="AX110">
        <f t="shared" si="227"/>
        <v>1</v>
      </c>
      <c r="AZ110">
        <f t="shared" si="209"/>
        <v>0</v>
      </c>
      <c r="BC110" s="115" t="s">
        <v>1096</v>
      </c>
      <c r="BD110">
        <v>50</v>
      </c>
      <c r="BE110" t="str">
        <f t="shared" si="228"/>
        <v>FALSE</v>
      </c>
      <c r="BF110">
        <f>ROUND(CurrInfo!$J27,0)</f>
        <v>4</v>
      </c>
      <c r="BG110" t="e">
        <f>ROUND(IF(AP110=AU110,BF110*(1+#REF!),BF110*(1-#REF!)),0)</f>
        <v>#REF!</v>
      </c>
      <c r="BH110">
        <f t="shared" si="211"/>
        <v>4</v>
      </c>
      <c r="BI110" s="137">
        <f>BH110*10000*CurrInfo!$G27/CurrInfo!$D27</f>
        <v>44638.221319199998</v>
      </c>
      <c r="BJ110" s="137"/>
      <c r="BK110" s="188">
        <f t="shared" si="229"/>
        <v>0</v>
      </c>
      <c r="BL110" s="188"/>
      <c r="BM110" s="188"/>
      <c r="BN110" s="188"/>
      <c r="BO110" s="188">
        <f t="shared" si="213"/>
        <v>0</v>
      </c>
      <c r="BP110" s="188">
        <f t="shared" si="230"/>
        <v>0</v>
      </c>
      <c r="BQ110" s="188"/>
      <c r="BR110" s="188"/>
      <c r="BS110" s="188"/>
      <c r="BT110" s="188"/>
      <c r="BU110" s="188"/>
      <c r="BV110" s="188"/>
      <c r="BX110">
        <f t="shared" si="215"/>
        <v>-50</v>
      </c>
      <c r="CB110">
        <v>-1</v>
      </c>
      <c r="CD110">
        <v>-1</v>
      </c>
      <c r="CG110">
        <f t="shared" si="231"/>
        <v>1</v>
      </c>
      <c r="CI110">
        <f t="shared" si="217"/>
        <v>0</v>
      </c>
      <c r="CL110" s="115" t="s">
        <v>1096</v>
      </c>
      <c r="CM110">
        <v>50</v>
      </c>
      <c r="CN110" t="str">
        <f t="shared" si="232"/>
        <v>FALSE</v>
      </c>
      <c r="CO110">
        <f>ROUND(CurrInfo!$J27,0)</f>
        <v>4</v>
      </c>
      <c r="CP110" t="e">
        <f>ROUND(IF(BY110=CD110,CO110*(1+#REF!),CO110*(1-#REF!)),0)</f>
        <v>#REF!</v>
      </c>
      <c r="CQ110">
        <f t="shared" si="219"/>
        <v>4</v>
      </c>
      <c r="CR110" s="137">
        <f>CQ110*10000*CurrInfo!$G27/CurrInfo!$D27</f>
        <v>44638.221319199998</v>
      </c>
      <c r="CS110" s="137"/>
      <c r="CT110" s="188">
        <f t="shared" si="233"/>
        <v>0</v>
      </c>
      <c r="CU110" s="188"/>
      <c r="CV110" s="188"/>
      <c r="CW110" s="188"/>
      <c r="CX110" s="188">
        <f t="shared" si="221"/>
        <v>0</v>
      </c>
      <c r="CY110" s="188">
        <f t="shared" si="234"/>
        <v>0</v>
      </c>
      <c r="CZ110" s="188"/>
      <c r="DA110" s="188"/>
      <c r="DB110" s="188"/>
      <c r="DC110" s="188"/>
      <c r="DD110" s="188"/>
      <c r="DE110" s="188"/>
    </row>
    <row r="111" spans="1:109" x14ac:dyDescent="0.25">
      <c r="A111" t="s">
        <v>1077</v>
      </c>
      <c r="B111" s="163" t="s">
        <v>10</v>
      </c>
      <c r="F111" t="e">
        <f>-#REF!+G111</f>
        <v>#REF!</v>
      </c>
      <c r="J111">
        <v>-1</v>
      </c>
      <c r="L111">
        <v>-1</v>
      </c>
      <c r="O111">
        <f t="shared" si="223"/>
        <v>1</v>
      </c>
      <c r="Q111">
        <f t="shared" si="201"/>
        <v>0</v>
      </c>
      <c r="T111" s="115" t="s">
        <v>1096</v>
      </c>
      <c r="U111">
        <v>50</v>
      </c>
      <c r="V111" t="str">
        <f t="shared" si="224"/>
        <v>FALSE</v>
      </c>
      <c r="W111">
        <f>ROUND(CurrInfo!$J28,0)</f>
        <v>4</v>
      </c>
      <c r="X111" t="e">
        <f>ROUND(IF(G111=L111,W111*(1+#REF!),W111*(1-#REF!)),0)</f>
        <v>#REF!</v>
      </c>
      <c r="Y111">
        <f t="shared" si="203"/>
        <v>4</v>
      </c>
      <c r="Z111" s="137">
        <v>44899.739200000004</v>
      </c>
      <c r="AA111" s="137"/>
      <c r="AB111" s="188">
        <f t="shared" si="225"/>
        <v>0</v>
      </c>
      <c r="AC111" s="188"/>
      <c r="AD111" s="188"/>
      <c r="AE111" s="188"/>
      <c r="AF111" s="188">
        <f t="shared" si="205"/>
        <v>0</v>
      </c>
      <c r="AG111" s="188">
        <f t="shared" si="226"/>
        <v>0</v>
      </c>
      <c r="AH111" s="188"/>
      <c r="AI111" s="188"/>
      <c r="AJ111" s="188"/>
      <c r="AK111" s="188"/>
      <c r="AL111" s="188"/>
      <c r="AM111" s="188"/>
      <c r="AO111">
        <f t="shared" si="207"/>
        <v>-50</v>
      </c>
      <c r="AS111">
        <v>-1</v>
      </c>
      <c r="AU111">
        <v>-1</v>
      </c>
      <c r="AX111">
        <f t="shared" si="227"/>
        <v>1</v>
      </c>
      <c r="AZ111">
        <f t="shared" si="209"/>
        <v>0</v>
      </c>
      <c r="BC111" s="115" t="s">
        <v>1096</v>
      </c>
      <c r="BD111">
        <v>50</v>
      </c>
      <c r="BE111" t="str">
        <f t="shared" si="228"/>
        <v>FALSE</v>
      </c>
      <c r="BF111">
        <f>ROUND(CurrInfo!$J28,0)</f>
        <v>4</v>
      </c>
      <c r="BG111" t="e">
        <f>ROUND(IF(AP111=AU111,BF111*(1+#REF!),BF111*(1-#REF!)),0)</f>
        <v>#REF!</v>
      </c>
      <c r="BH111">
        <f t="shared" si="211"/>
        <v>4</v>
      </c>
      <c r="BI111" s="137">
        <f>BH111*10000*CurrInfo!$G28/CurrInfo!$D28</f>
        <v>44634.326000000001</v>
      </c>
      <c r="BJ111" s="137"/>
      <c r="BK111" s="188">
        <f t="shared" si="229"/>
        <v>0</v>
      </c>
      <c r="BL111" s="188"/>
      <c r="BM111" s="188"/>
      <c r="BN111" s="188"/>
      <c r="BO111" s="188">
        <f t="shared" si="213"/>
        <v>0</v>
      </c>
      <c r="BP111" s="188">
        <f t="shared" si="230"/>
        <v>0</v>
      </c>
      <c r="BQ111" s="188"/>
      <c r="BR111" s="188"/>
      <c r="BS111" s="188"/>
      <c r="BT111" s="188"/>
      <c r="BU111" s="188"/>
      <c r="BV111" s="188"/>
      <c r="BX111">
        <f t="shared" si="215"/>
        <v>-50</v>
      </c>
      <c r="CB111">
        <v>-1</v>
      </c>
      <c r="CD111">
        <v>-1</v>
      </c>
      <c r="CG111">
        <f t="shared" si="231"/>
        <v>1</v>
      </c>
      <c r="CI111">
        <f t="shared" si="217"/>
        <v>0</v>
      </c>
      <c r="CL111" s="115" t="s">
        <v>1096</v>
      </c>
      <c r="CM111">
        <v>50</v>
      </c>
      <c r="CN111" t="str">
        <f t="shared" si="232"/>
        <v>FALSE</v>
      </c>
      <c r="CO111">
        <f>ROUND(CurrInfo!$J28,0)</f>
        <v>4</v>
      </c>
      <c r="CP111" t="e">
        <f>ROUND(IF(BY111=CD111,CO111*(1+#REF!),CO111*(1-#REF!)),0)</f>
        <v>#REF!</v>
      </c>
      <c r="CQ111">
        <f t="shared" si="219"/>
        <v>4</v>
      </c>
      <c r="CR111" s="137">
        <f>CQ111*10000*CurrInfo!$G28/CurrInfo!$D28</f>
        <v>44634.326000000001</v>
      </c>
      <c r="CS111" s="137"/>
      <c r="CT111" s="188">
        <f t="shared" si="233"/>
        <v>0</v>
      </c>
      <c r="CU111" s="188"/>
      <c r="CV111" s="188"/>
      <c r="CW111" s="188"/>
      <c r="CX111" s="188">
        <f t="shared" si="221"/>
        <v>0</v>
      </c>
      <c r="CY111" s="188">
        <f t="shared" si="234"/>
        <v>0</v>
      </c>
      <c r="CZ111" s="188"/>
      <c r="DA111" s="188"/>
      <c r="DB111" s="188"/>
      <c r="DC111" s="188"/>
      <c r="DD111" s="188"/>
      <c r="DE111" s="188"/>
    </row>
    <row r="112" spans="1:109" x14ac:dyDescent="0.25">
      <c r="A112" t="s">
        <v>1078</v>
      </c>
      <c r="B112" s="163" t="s">
        <v>11</v>
      </c>
      <c r="F112" t="e">
        <f>-#REF!+G112</f>
        <v>#REF!</v>
      </c>
      <c r="J112">
        <v>-1</v>
      </c>
      <c r="L112">
        <v>-1</v>
      </c>
      <c r="O112">
        <f t="shared" si="223"/>
        <v>1</v>
      </c>
      <c r="Q112">
        <f t="shared" si="201"/>
        <v>0</v>
      </c>
      <c r="T112" s="115" t="s">
        <v>1096</v>
      </c>
      <c r="U112">
        <v>50</v>
      </c>
      <c r="V112" t="str">
        <f t="shared" si="224"/>
        <v>FALSE</v>
      </c>
      <c r="W112">
        <f>ROUND(CurrInfo!$J29,0)</f>
        <v>4</v>
      </c>
      <c r="X112" t="e">
        <f>ROUND(IF(G112=L112,W112*(1+#REF!),W112*(1-#REF!)),0)</f>
        <v>#REF!</v>
      </c>
      <c r="Y112">
        <f t="shared" si="203"/>
        <v>4</v>
      </c>
      <c r="Z112" s="137">
        <v>44903.068233857433</v>
      </c>
      <c r="AA112" s="137"/>
      <c r="AB112" s="188">
        <f t="shared" si="225"/>
        <v>0</v>
      </c>
      <c r="AC112" s="188"/>
      <c r="AD112" s="188"/>
      <c r="AE112" s="188"/>
      <c r="AF112" s="188">
        <f t="shared" si="205"/>
        <v>0</v>
      </c>
      <c r="AG112" s="188">
        <f t="shared" si="226"/>
        <v>0</v>
      </c>
      <c r="AH112" s="188"/>
      <c r="AI112" s="188"/>
      <c r="AJ112" s="188"/>
      <c r="AK112" s="188"/>
      <c r="AL112" s="188"/>
      <c r="AM112" s="188"/>
      <c r="AO112">
        <f t="shared" si="207"/>
        <v>-50</v>
      </c>
      <c r="AS112">
        <v>-1</v>
      </c>
      <c r="AU112">
        <v>-1</v>
      </c>
      <c r="AX112">
        <f t="shared" si="227"/>
        <v>1</v>
      </c>
      <c r="AZ112">
        <f t="shared" si="209"/>
        <v>0</v>
      </c>
      <c r="BC112" s="115" t="s">
        <v>1096</v>
      </c>
      <c r="BD112">
        <v>50</v>
      </c>
      <c r="BE112" t="str">
        <f t="shared" si="228"/>
        <v>FALSE</v>
      </c>
      <c r="BF112">
        <f>ROUND(CurrInfo!$J29,0)</f>
        <v>4</v>
      </c>
      <c r="BG112" t="e">
        <f>ROUND(IF(AP112=AU112,BF112*(1+#REF!),BF112*(1-#REF!)),0)</f>
        <v>#REF!</v>
      </c>
      <c r="BH112">
        <f t="shared" si="211"/>
        <v>4</v>
      </c>
      <c r="BI112" s="137">
        <f>BH112*10000*CurrInfo!$G29/CurrInfo!$D29</f>
        <v>44636.135030099824</v>
      </c>
      <c r="BJ112" s="137"/>
      <c r="BK112" s="188">
        <f t="shared" si="229"/>
        <v>0</v>
      </c>
      <c r="BL112" s="188"/>
      <c r="BM112" s="188"/>
      <c r="BN112" s="188"/>
      <c r="BO112" s="188">
        <f t="shared" si="213"/>
        <v>0</v>
      </c>
      <c r="BP112" s="188">
        <f t="shared" si="230"/>
        <v>0</v>
      </c>
      <c r="BQ112" s="188"/>
      <c r="BR112" s="188"/>
      <c r="BS112" s="188"/>
      <c r="BT112" s="188"/>
      <c r="BU112" s="188"/>
      <c r="BV112" s="188"/>
      <c r="BX112">
        <f t="shared" si="215"/>
        <v>-50</v>
      </c>
      <c r="CB112">
        <v>-1</v>
      </c>
      <c r="CD112">
        <v>-1</v>
      </c>
      <c r="CG112">
        <f t="shared" si="231"/>
        <v>1</v>
      </c>
      <c r="CI112">
        <f t="shared" si="217"/>
        <v>0</v>
      </c>
      <c r="CL112" s="115" t="s">
        <v>1096</v>
      </c>
      <c r="CM112">
        <v>50</v>
      </c>
      <c r="CN112" t="str">
        <f t="shared" si="232"/>
        <v>FALSE</v>
      </c>
      <c r="CO112">
        <f>ROUND(CurrInfo!$J29,0)</f>
        <v>4</v>
      </c>
      <c r="CP112" t="e">
        <f>ROUND(IF(BY112=CD112,CO112*(1+#REF!),CO112*(1-#REF!)),0)</f>
        <v>#REF!</v>
      </c>
      <c r="CQ112">
        <f t="shared" si="219"/>
        <v>4</v>
      </c>
      <c r="CR112" s="137">
        <f>CQ112*10000*CurrInfo!$G29/CurrInfo!$D29</f>
        <v>44636.135030099824</v>
      </c>
      <c r="CS112" s="137"/>
      <c r="CT112" s="188">
        <f t="shared" si="233"/>
        <v>0</v>
      </c>
      <c r="CU112" s="188"/>
      <c r="CV112" s="188"/>
      <c r="CW112" s="188"/>
      <c r="CX112" s="188">
        <f t="shared" si="221"/>
        <v>0</v>
      </c>
      <c r="CY112" s="188">
        <f t="shared" si="234"/>
        <v>0</v>
      </c>
      <c r="CZ112" s="188"/>
      <c r="DA112" s="188"/>
      <c r="DB112" s="188"/>
      <c r="DC112" s="188"/>
      <c r="DD112" s="188"/>
      <c r="DE112" s="188"/>
    </row>
    <row r="113" spans="1:109" x14ac:dyDescent="0.25">
      <c r="A113" t="s">
        <v>1079</v>
      </c>
      <c r="B113" s="163" t="s">
        <v>4</v>
      </c>
      <c r="F113" t="e">
        <f>-#REF!+G113</f>
        <v>#REF!</v>
      </c>
      <c r="J113">
        <v>-1</v>
      </c>
      <c r="L113">
        <v>-1</v>
      </c>
      <c r="O113">
        <f t="shared" si="223"/>
        <v>1</v>
      </c>
      <c r="Q113">
        <f t="shared" si="201"/>
        <v>0</v>
      </c>
      <c r="T113" s="115" t="s">
        <v>1096</v>
      </c>
      <c r="U113">
        <v>50</v>
      </c>
      <c r="V113" t="str">
        <f t="shared" si="224"/>
        <v>FALSE</v>
      </c>
      <c r="W113">
        <f>ROUND(CurrInfo!$J30,0)</f>
        <v>4</v>
      </c>
      <c r="X113" t="e">
        <f>ROUND(IF(G113=L113,W113*(1+#REF!),W113*(1-#REF!)),0)</f>
        <v>#REF!</v>
      </c>
      <c r="Y113">
        <f t="shared" si="203"/>
        <v>4</v>
      </c>
      <c r="Z113" s="137">
        <v>44891.972249752231</v>
      </c>
      <c r="AA113" s="137"/>
      <c r="AB113" s="188">
        <f t="shared" si="225"/>
        <v>0</v>
      </c>
      <c r="AC113" s="188"/>
      <c r="AD113" s="188"/>
      <c r="AE113" s="188"/>
      <c r="AF113" s="188">
        <f t="shared" si="205"/>
        <v>0</v>
      </c>
      <c r="AG113" s="188">
        <f t="shared" si="226"/>
        <v>0</v>
      </c>
      <c r="AH113" s="188"/>
      <c r="AI113" s="188"/>
      <c r="AJ113" s="188"/>
      <c r="AK113" s="188"/>
      <c r="AL113" s="188"/>
      <c r="AM113" s="188"/>
      <c r="AO113">
        <f t="shared" si="207"/>
        <v>-50</v>
      </c>
      <c r="AS113">
        <v>-1</v>
      </c>
      <c r="AU113">
        <v>-1</v>
      </c>
      <c r="AX113">
        <f t="shared" si="227"/>
        <v>1</v>
      </c>
      <c r="AZ113">
        <f t="shared" si="209"/>
        <v>0</v>
      </c>
      <c r="BC113" s="115" t="s">
        <v>1096</v>
      </c>
      <c r="BD113">
        <v>50</v>
      </c>
      <c r="BE113" t="str">
        <f t="shared" si="228"/>
        <v>FALSE</v>
      </c>
      <c r="BF113">
        <f>ROUND(CurrInfo!$J30,0)</f>
        <v>4</v>
      </c>
      <c r="BG113" t="e">
        <f>ROUND(IF(AP113=AU113,BF113*(1+#REF!),BF113*(1-#REF!)),0)</f>
        <v>#REF!</v>
      </c>
      <c r="BH113">
        <f t="shared" si="211"/>
        <v>4</v>
      </c>
      <c r="BI113" s="137">
        <f>BH113*10000*CurrInfo!$G30/CurrInfo!$D30</f>
        <v>44640.171858216971</v>
      </c>
      <c r="BJ113" s="137"/>
      <c r="BK113" s="188">
        <f t="shared" si="229"/>
        <v>0</v>
      </c>
      <c r="BL113" s="188"/>
      <c r="BM113" s="188"/>
      <c r="BN113" s="188"/>
      <c r="BO113" s="188">
        <f t="shared" si="213"/>
        <v>0</v>
      </c>
      <c r="BP113" s="188">
        <f t="shared" si="230"/>
        <v>0</v>
      </c>
      <c r="BQ113" s="188"/>
      <c r="BR113" s="188"/>
      <c r="BS113" s="188"/>
      <c r="BT113" s="188"/>
      <c r="BU113" s="188"/>
      <c r="BV113" s="188"/>
      <c r="BX113">
        <f t="shared" si="215"/>
        <v>-50</v>
      </c>
      <c r="CB113">
        <v>-1</v>
      </c>
      <c r="CD113">
        <v>-1</v>
      </c>
      <c r="CG113">
        <f t="shared" si="231"/>
        <v>1</v>
      </c>
      <c r="CI113">
        <f t="shared" si="217"/>
        <v>0</v>
      </c>
      <c r="CL113" s="115" t="s">
        <v>1096</v>
      </c>
      <c r="CM113">
        <v>50</v>
      </c>
      <c r="CN113" t="str">
        <f t="shared" si="232"/>
        <v>FALSE</v>
      </c>
      <c r="CO113">
        <f>ROUND(CurrInfo!$J30,0)</f>
        <v>4</v>
      </c>
      <c r="CP113" t="e">
        <f>ROUND(IF(BY113=CD113,CO113*(1+#REF!),CO113*(1-#REF!)),0)</f>
        <v>#REF!</v>
      </c>
      <c r="CQ113">
        <f t="shared" si="219"/>
        <v>4</v>
      </c>
      <c r="CR113" s="137">
        <f>CQ113*10000*CurrInfo!$G30/CurrInfo!$D30</f>
        <v>44640.171858216971</v>
      </c>
      <c r="CS113" s="137"/>
      <c r="CT113" s="188">
        <f t="shared" si="233"/>
        <v>0</v>
      </c>
      <c r="CU113" s="188"/>
      <c r="CV113" s="188"/>
      <c r="CW113" s="188"/>
      <c r="CX113" s="188">
        <f t="shared" si="221"/>
        <v>0</v>
      </c>
      <c r="CY113" s="188">
        <f t="shared" si="234"/>
        <v>0</v>
      </c>
      <c r="CZ113" s="188"/>
      <c r="DA113" s="188"/>
      <c r="DB113" s="188"/>
      <c r="DC113" s="188"/>
      <c r="DD113" s="188"/>
      <c r="DE113" s="188"/>
    </row>
    <row r="114" spans="1:109" x14ac:dyDescent="0.25">
      <c r="A114" t="s">
        <v>1080</v>
      </c>
      <c r="B114" s="163" t="s">
        <v>17</v>
      </c>
      <c r="F114" t="e">
        <f>-#REF!+G114</f>
        <v>#REF!</v>
      </c>
      <c r="J114">
        <v>-1</v>
      </c>
      <c r="L114">
        <v>-1</v>
      </c>
      <c r="O114">
        <f t="shared" si="223"/>
        <v>1</v>
      </c>
      <c r="Q114">
        <f t="shared" si="201"/>
        <v>0</v>
      </c>
      <c r="T114" s="115" t="s">
        <v>1096</v>
      </c>
      <c r="U114">
        <v>50</v>
      </c>
      <c r="V114" t="str">
        <f t="shared" si="224"/>
        <v>FALSE</v>
      </c>
      <c r="W114">
        <f>ROUND(CurrInfo!$J31,0)</f>
        <v>4</v>
      </c>
      <c r="X114" t="e">
        <f>ROUND(IF(G114=L114,W114*(1+#REF!),W114*(1-#REF!)),0)</f>
        <v>#REF!</v>
      </c>
      <c r="Y114">
        <f t="shared" si="203"/>
        <v>4</v>
      </c>
      <c r="Z114" s="137">
        <v>44894.742300114071</v>
      </c>
      <c r="AA114" s="137"/>
      <c r="AB114" s="188">
        <f t="shared" si="225"/>
        <v>0</v>
      </c>
      <c r="AC114" s="188"/>
      <c r="AD114" s="188"/>
      <c r="AE114" s="188"/>
      <c r="AF114" s="188">
        <f t="shared" si="205"/>
        <v>0</v>
      </c>
      <c r="AG114" s="188">
        <f t="shared" si="226"/>
        <v>0</v>
      </c>
      <c r="AH114" s="188"/>
      <c r="AI114" s="188"/>
      <c r="AJ114" s="188"/>
      <c r="AK114" s="188"/>
      <c r="AL114" s="188"/>
      <c r="AM114" s="188"/>
      <c r="AO114">
        <f t="shared" si="207"/>
        <v>-50</v>
      </c>
      <c r="AS114">
        <v>-1</v>
      </c>
      <c r="AU114">
        <v>-1</v>
      </c>
      <c r="AX114">
        <f t="shared" si="227"/>
        <v>1</v>
      </c>
      <c r="AZ114">
        <f t="shared" si="209"/>
        <v>0</v>
      </c>
      <c r="BC114" s="115" t="s">
        <v>1096</v>
      </c>
      <c r="BD114">
        <v>50</v>
      </c>
      <c r="BE114" t="str">
        <f t="shared" si="228"/>
        <v>FALSE</v>
      </c>
      <c r="BF114">
        <f>ROUND(CurrInfo!$J31,0)</f>
        <v>4</v>
      </c>
      <c r="BG114" t="e">
        <f>ROUND(IF(AP114=AU114,BF114*(1+#REF!),BF114*(1-#REF!)),0)</f>
        <v>#REF!</v>
      </c>
      <c r="BH114">
        <f t="shared" si="211"/>
        <v>4</v>
      </c>
      <c r="BI114" s="137">
        <f>BH114*10000*CurrInfo!$G31/CurrInfo!$D31</f>
        <v>44646.840148698881</v>
      </c>
      <c r="BJ114" s="137"/>
      <c r="BK114" s="188">
        <f t="shared" si="229"/>
        <v>0</v>
      </c>
      <c r="BL114" s="188"/>
      <c r="BM114" s="188"/>
      <c r="BN114" s="188"/>
      <c r="BO114" s="188">
        <f t="shared" si="213"/>
        <v>0</v>
      </c>
      <c r="BP114" s="188">
        <f t="shared" si="230"/>
        <v>0</v>
      </c>
      <c r="BQ114" s="188"/>
      <c r="BR114" s="188"/>
      <c r="BS114" s="188"/>
      <c r="BT114" s="188"/>
      <c r="BU114" s="188"/>
      <c r="BV114" s="188"/>
      <c r="BX114">
        <f t="shared" si="215"/>
        <v>-50</v>
      </c>
      <c r="CB114">
        <v>-1</v>
      </c>
      <c r="CD114">
        <v>-1</v>
      </c>
      <c r="CG114">
        <f t="shared" si="231"/>
        <v>1</v>
      </c>
      <c r="CI114">
        <f t="shared" si="217"/>
        <v>0</v>
      </c>
      <c r="CL114" s="115" t="s">
        <v>1096</v>
      </c>
      <c r="CM114">
        <v>50</v>
      </c>
      <c r="CN114" t="str">
        <f t="shared" si="232"/>
        <v>FALSE</v>
      </c>
      <c r="CO114">
        <f>ROUND(CurrInfo!$J31,0)</f>
        <v>4</v>
      </c>
      <c r="CP114" t="e">
        <f>ROUND(IF(BY114=CD114,CO114*(1+#REF!),CO114*(1-#REF!)),0)</f>
        <v>#REF!</v>
      </c>
      <c r="CQ114">
        <f t="shared" si="219"/>
        <v>4</v>
      </c>
      <c r="CR114" s="137">
        <f>CQ114*10000*CurrInfo!$G31/CurrInfo!$D31</f>
        <v>44646.840148698881</v>
      </c>
      <c r="CS114" s="137"/>
      <c r="CT114" s="188">
        <f t="shared" si="233"/>
        <v>0</v>
      </c>
      <c r="CU114" s="188"/>
      <c r="CV114" s="188"/>
      <c r="CW114" s="188"/>
      <c r="CX114" s="188">
        <f t="shared" si="221"/>
        <v>0</v>
      </c>
      <c r="CY114" s="188">
        <f t="shared" si="234"/>
        <v>0</v>
      </c>
      <c r="CZ114" s="188"/>
      <c r="DA114" s="188"/>
      <c r="DB114" s="188"/>
      <c r="DC114" s="188"/>
      <c r="DD114" s="188"/>
      <c r="DE114" s="188"/>
    </row>
    <row r="115" spans="1:109" x14ac:dyDescent="0.25">
      <c r="A115" t="s">
        <v>1081</v>
      </c>
      <c r="B115" s="163" t="s">
        <v>18</v>
      </c>
      <c r="F115" t="e">
        <f>-#REF!+G115</f>
        <v>#REF!</v>
      </c>
      <c r="J115">
        <v>-1</v>
      </c>
      <c r="L115">
        <v>-1</v>
      </c>
      <c r="O115">
        <f t="shared" si="223"/>
        <v>1</v>
      </c>
      <c r="Q115">
        <f t="shared" si="201"/>
        <v>0</v>
      </c>
      <c r="T115" s="115" t="s">
        <v>1096</v>
      </c>
      <c r="U115">
        <v>50</v>
      </c>
      <c r="V115" t="str">
        <f t="shared" si="224"/>
        <v>FALSE</v>
      </c>
      <c r="W115">
        <f>ROUND(CurrInfo!$J32,0)</f>
        <v>4</v>
      </c>
      <c r="X115" t="e">
        <f>ROUND(IF(G115=L115,W115*(1+#REF!),W115*(1-#REF!)),0)</f>
        <v>#REF!</v>
      </c>
      <c r="Y115">
        <f t="shared" si="203"/>
        <v>4</v>
      </c>
      <c r="Z115" s="137">
        <v>44894.011359999997</v>
      </c>
      <c r="AA115" s="137"/>
      <c r="AB115" s="188">
        <f t="shared" si="225"/>
        <v>0</v>
      </c>
      <c r="AC115" s="188"/>
      <c r="AD115" s="188"/>
      <c r="AE115" s="188"/>
      <c r="AF115" s="188">
        <f t="shared" si="205"/>
        <v>0</v>
      </c>
      <c r="AG115" s="188">
        <f t="shared" si="226"/>
        <v>0</v>
      </c>
      <c r="AH115" s="188"/>
      <c r="AI115" s="188"/>
      <c r="AJ115" s="188"/>
      <c r="AK115" s="188"/>
      <c r="AL115" s="188"/>
      <c r="AM115" s="188"/>
      <c r="AO115">
        <f t="shared" si="207"/>
        <v>-50</v>
      </c>
      <c r="AS115">
        <v>-1</v>
      </c>
      <c r="AU115">
        <v>-1</v>
      </c>
      <c r="AX115">
        <f t="shared" si="227"/>
        <v>1</v>
      </c>
      <c r="AZ115">
        <f t="shared" si="209"/>
        <v>0</v>
      </c>
      <c r="BC115" s="115" t="s">
        <v>1096</v>
      </c>
      <c r="BD115">
        <v>50</v>
      </c>
      <c r="BE115" t="str">
        <f t="shared" si="228"/>
        <v>FALSE</v>
      </c>
      <c r="BF115">
        <f>ROUND(CurrInfo!$J32,0)</f>
        <v>4</v>
      </c>
      <c r="BG115" t="e">
        <f>ROUND(IF(AP115=AU115,BF115*(1+#REF!),BF115*(1-#REF!)),0)</f>
        <v>#REF!</v>
      </c>
      <c r="BH115">
        <f t="shared" si="211"/>
        <v>4</v>
      </c>
      <c r="BI115" s="137">
        <f>BH115*10000*CurrInfo!$G32/CurrInfo!$D32</f>
        <v>44642.847040000008</v>
      </c>
      <c r="BJ115" s="137"/>
      <c r="BK115" s="188">
        <f t="shared" si="229"/>
        <v>0</v>
      </c>
      <c r="BL115" s="188"/>
      <c r="BM115" s="188"/>
      <c r="BN115" s="188"/>
      <c r="BO115" s="188">
        <f t="shared" si="213"/>
        <v>0</v>
      </c>
      <c r="BP115" s="188">
        <f t="shared" si="230"/>
        <v>0</v>
      </c>
      <c r="BQ115" s="188"/>
      <c r="BR115" s="188"/>
      <c r="BS115" s="188"/>
      <c r="BT115" s="188"/>
      <c r="BU115" s="188"/>
      <c r="BV115" s="188"/>
      <c r="BX115">
        <f t="shared" si="215"/>
        <v>-50</v>
      </c>
      <c r="CB115">
        <v>-1</v>
      </c>
      <c r="CD115">
        <v>-1</v>
      </c>
      <c r="CG115">
        <f t="shared" si="231"/>
        <v>1</v>
      </c>
      <c r="CI115">
        <f t="shared" si="217"/>
        <v>0</v>
      </c>
      <c r="CL115" s="115" t="s">
        <v>1096</v>
      </c>
      <c r="CM115">
        <v>50</v>
      </c>
      <c r="CN115" t="str">
        <f t="shared" si="232"/>
        <v>FALSE</v>
      </c>
      <c r="CO115">
        <f>ROUND(CurrInfo!$J32,0)</f>
        <v>4</v>
      </c>
      <c r="CP115" t="e">
        <f>ROUND(IF(BY115=CD115,CO115*(1+#REF!),CO115*(1-#REF!)),0)</f>
        <v>#REF!</v>
      </c>
      <c r="CQ115">
        <f t="shared" si="219"/>
        <v>4</v>
      </c>
      <c r="CR115" s="137">
        <f>CQ115*10000*CurrInfo!$G32/CurrInfo!$D32</f>
        <v>44642.847040000008</v>
      </c>
      <c r="CS115" s="137"/>
      <c r="CT115" s="188">
        <f t="shared" si="233"/>
        <v>0</v>
      </c>
      <c r="CU115" s="188"/>
      <c r="CV115" s="188"/>
      <c r="CW115" s="188"/>
      <c r="CX115" s="188">
        <f t="shared" si="221"/>
        <v>0</v>
      </c>
      <c r="CY115" s="188">
        <f t="shared" si="234"/>
        <v>0</v>
      </c>
      <c r="CZ115" s="188"/>
      <c r="DA115" s="188"/>
      <c r="DB115" s="188"/>
      <c r="DC115" s="188"/>
      <c r="DD115" s="188"/>
      <c r="DE115" s="188"/>
    </row>
    <row r="116" spans="1:109" x14ac:dyDescent="0.25">
      <c r="A116" t="s">
        <v>1083</v>
      </c>
      <c r="B116" s="163" t="s">
        <v>9</v>
      </c>
      <c r="F116" t="e">
        <f>-#REF!+G116</f>
        <v>#REF!</v>
      </c>
      <c r="J116">
        <v>-1</v>
      </c>
      <c r="L116">
        <v>-1</v>
      </c>
      <c r="O116">
        <f t="shared" si="223"/>
        <v>1</v>
      </c>
      <c r="Q116">
        <f t="shared" si="201"/>
        <v>0</v>
      </c>
      <c r="T116" s="115" t="s">
        <v>1096</v>
      </c>
      <c r="U116">
        <v>50</v>
      </c>
      <c r="V116" t="str">
        <f t="shared" si="224"/>
        <v>FALSE</v>
      </c>
      <c r="W116">
        <f>ROUND(CurrInfo!$J33,0)</f>
        <v>4</v>
      </c>
      <c r="X116" t="e">
        <f>ROUND(IF(G116=L116,W116*(1+#REF!),W116*(1-#REF!)),0)</f>
        <v>#REF!</v>
      </c>
      <c r="Y116">
        <f t="shared" si="203"/>
        <v>4</v>
      </c>
      <c r="Z116" s="137">
        <v>44896</v>
      </c>
      <c r="AA116" s="137"/>
      <c r="AB116" s="188">
        <f t="shared" si="225"/>
        <v>0</v>
      </c>
      <c r="AC116" s="188"/>
      <c r="AD116" s="188"/>
      <c r="AE116" s="188"/>
      <c r="AF116" s="188">
        <f t="shared" si="205"/>
        <v>0</v>
      </c>
      <c r="AG116" s="188">
        <f t="shared" si="226"/>
        <v>0</v>
      </c>
      <c r="AH116" s="188"/>
      <c r="AI116" s="188"/>
      <c r="AJ116" s="188"/>
      <c r="AK116" s="188"/>
      <c r="AL116" s="188"/>
      <c r="AM116" s="188"/>
      <c r="AO116">
        <f t="shared" si="207"/>
        <v>-50</v>
      </c>
      <c r="AS116">
        <v>-1</v>
      </c>
      <c r="AU116">
        <v>-1</v>
      </c>
      <c r="AX116">
        <f t="shared" si="227"/>
        <v>1</v>
      </c>
      <c r="AZ116">
        <f t="shared" si="209"/>
        <v>0</v>
      </c>
      <c r="BC116" s="115" t="s">
        <v>1096</v>
      </c>
      <c r="BD116">
        <v>50</v>
      </c>
      <c r="BE116" t="str">
        <f t="shared" si="228"/>
        <v>FALSE</v>
      </c>
      <c r="BF116">
        <f>ROUND(CurrInfo!$J33,0)</f>
        <v>4</v>
      </c>
      <c r="BG116" t="e">
        <f>ROUND(IF(AP116=AU116,BF116*(1+#REF!),BF116*(1-#REF!)),0)</f>
        <v>#REF!</v>
      </c>
      <c r="BH116">
        <f t="shared" si="211"/>
        <v>4</v>
      </c>
      <c r="BI116" s="137">
        <f>BH116*10000*CurrInfo!$G33/CurrInfo!$D33</f>
        <v>44635.999999999993</v>
      </c>
      <c r="BJ116" s="137"/>
      <c r="BK116" s="188">
        <f t="shared" si="229"/>
        <v>0</v>
      </c>
      <c r="BL116" s="188"/>
      <c r="BM116" s="188"/>
      <c r="BN116" s="188"/>
      <c r="BO116" s="188">
        <f t="shared" si="213"/>
        <v>0</v>
      </c>
      <c r="BP116" s="188">
        <f t="shared" si="230"/>
        <v>0</v>
      </c>
      <c r="BQ116" s="188"/>
      <c r="BR116" s="188"/>
      <c r="BS116" s="188"/>
      <c r="BT116" s="188"/>
      <c r="BU116" s="188"/>
      <c r="BV116" s="188"/>
      <c r="BX116">
        <f t="shared" si="215"/>
        <v>-50</v>
      </c>
      <c r="CB116">
        <v>-1</v>
      </c>
      <c r="CD116">
        <v>-1</v>
      </c>
      <c r="CG116">
        <f t="shared" si="231"/>
        <v>1</v>
      </c>
      <c r="CI116">
        <f t="shared" si="217"/>
        <v>0</v>
      </c>
      <c r="CL116" s="115" t="s">
        <v>1096</v>
      </c>
      <c r="CM116">
        <v>50</v>
      </c>
      <c r="CN116" t="str">
        <f t="shared" si="232"/>
        <v>FALSE</v>
      </c>
      <c r="CO116">
        <f>ROUND(CurrInfo!$J33,0)</f>
        <v>4</v>
      </c>
      <c r="CP116" t="e">
        <f>ROUND(IF(BY116=CD116,CO116*(1+#REF!),CO116*(1-#REF!)),0)</f>
        <v>#REF!</v>
      </c>
      <c r="CQ116">
        <f t="shared" si="219"/>
        <v>4</v>
      </c>
      <c r="CR116" s="137">
        <f>CQ116*10000*CurrInfo!$G33/CurrInfo!$D33</f>
        <v>44635.999999999993</v>
      </c>
      <c r="CS116" s="137"/>
      <c r="CT116" s="188">
        <f t="shared" si="233"/>
        <v>0</v>
      </c>
      <c r="CU116" s="188"/>
      <c r="CV116" s="188"/>
      <c r="CW116" s="188"/>
      <c r="CX116" s="188">
        <f t="shared" si="221"/>
        <v>0</v>
      </c>
      <c r="CY116" s="188">
        <f t="shared" si="234"/>
        <v>0</v>
      </c>
      <c r="CZ116" s="188"/>
      <c r="DA116" s="188"/>
      <c r="DB116" s="188"/>
      <c r="DC116" s="188"/>
      <c r="DD116" s="188"/>
      <c r="DE116" s="188"/>
    </row>
    <row r="117" spans="1:109" x14ac:dyDescent="0.25">
      <c r="A117" s="178" t="s">
        <v>1109</v>
      </c>
      <c r="B117" s="163" t="s">
        <v>2</v>
      </c>
      <c r="F117" t="e">
        <f>-#REF!+G117</f>
        <v>#REF!</v>
      </c>
      <c r="J117">
        <v>1</v>
      </c>
      <c r="L117">
        <v>1</v>
      </c>
      <c r="O117">
        <f t="shared" si="223"/>
        <v>1</v>
      </c>
      <c r="Q117">
        <f t="shared" si="201"/>
        <v>0</v>
      </c>
      <c r="T117" s="115" t="s">
        <v>1096</v>
      </c>
      <c r="U117">
        <v>50</v>
      </c>
      <c r="V117" t="str">
        <f t="shared" si="224"/>
        <v>FALSE</v>
      </c>
      <c r="W117">
        <f>ROUND(CurrInfo!$J34,0)</f>
        <v>7</v>
      </c>
      <c r="X117" t="e">
        <f>ROUND(IF(G117=L117,W117*(1+#REF!),W117*(1-#REF!)),0)</f>
        <v>#REF!</v>
      </c>
      <c r="Y117">
        <f t="shared" si="203"/>
        <v>7</v>
      </c>
      <c r="Z117" s="137">
        <v>53413.522394449945</v>
      </c>
      <c r="AA117" s="137"/>
      <c r="AB117" s="188">
        <f t="shared" si="225"/>
        <v>0</v>
      </c>
      <c r="AC117" s="188"/>
      <c r="AD117" s="188"/>
      <c r="AE117" s="188"/>
      <c r="AF117" s="188">
        <f t="shared" si="205"/>
        <v>0</v>
      </c>
      <c r="AG117" s="188">
        <f t="shared" si="226"/>
        <v>0</v>
      </c>
      <c r="AH117" s="188"/>
      <c r="AI117" s="188"/>
      <c r="AJ117" s="188"/>
      <c r="AK117" s="188"/>
      <c r="AL117" s="188"/>
      <c r="AM117" s="188"/>
      <c r="AO117">
        <f t="shared" si="207"/>
        <v>-50</v>
      </c>
      <c r="AS117">
        <v>1</v>
      </c>
      <c r="AU117">
        <v>1</v>
      </c>
      <c r="AX117">
        <f t="shared" si="227"/>
        <v>1</v>
      </c>
      <c r="AZ117">
        <f t="shared" si="209"/>
        <v>0</v>
      </c>
      <c r="BC117" s="115" t="s">
        <v>1096</v>
      </c>
      <c r="BD117">
        <v>50</v>
      </c>
      <c r="BE117" t="str">
        <f t="shared" si="228"/>
        <v>FALSE</v>
      </c>
      <c r="BF117">
        <f>ROUND(CurrInfo!$J34,0)</f>
        <v>7</v>
      </c>
      <c r="BG117" t="e">
        <f>ROUND(IF(AP117=AU117,BF117*(1+#REF!),BF117*(1-#REF!)),0)</f>
        <v>#REF!</v>
      </c>
      <c r="BH117">
        <f t="shared" si="211"/>
        <v>7</v>
      </c>
      <c r="BI117" s="137">
        <f>BH117*10000*CurrInfo!$G34/CurrInfo!$D34</f>
        <v>53346.366917293242</v>
      </c>
      <c r="BJ117" s="137"/>
      <c r="BK117" s="188">
        <f t="shared" si="229"/>
        <v>0</v>
      </c>
      <c r="BL117" s="188"/>
      <c r="BM117" s="188"/>
      <c r="BN117" s="188"/>
      <c r="BO117" s="188">
        <f t="shared" si="213"/>
        <v>0</v>
      </c>
      <c r="BP117" s="188">
        <f t="shared" si="230"/>
        <v>0</v>
      </c>
      <c r="BQ117" s="188"/>
      <c r="BR117" s="188"/>
      <c r="BS117" s="188"/>
      <c r="BT117" s="188"/>
      <c r="BU117" s="188"/>
      <c r="BV117" s="188"/>
      <c r="BX117">
        <f t="shared" si="215"/>
        <v>-50</v>
      </c>
      <c r="CB117">
        <v>1</v>
      </c>
      <c r="CD117">
        <v>1</v>
      </c>
      <c r="CG117">
        <f t="shared" si="231"/>
        <v>1</v>
      </c>
      <c r="CI117">
        <f t="shared" si="217"/>
        <v>0</v>
      </c>
      <c r="CL117" s="115" t="s">
        <v>1096</v>
      </c>
      <c r="CM117">
        <v>50</v>
      </c>
      <c r="CN117" t="str">
        <f t="shared" si="232"/>
        <v>FALSE</v>
      </c>
      <c r="CO117">
        <f>ROUND(CurrInfo!$J34,0)</f>
        <v>7</v>
      </c>
      <c r="CP117" t="e">
        <f>ROUND(IF(BY117=CD117,CO117*(1+#REF!),CO117*(1-#REF!)),0)</f>
        <v>#REF!</v>
      </c>
      <c r="CQ117">
        <f t="shared" si="219"/>
        <v>7</v>
      </c>
      <c r="CR117" s="137">
        <f>CQ117*10000*CurrInfo!$G34/CurrInfo!$D34</f>
        <v>53346.366917293242</v>
      </c>
      <c r="CS117" s="137"/>
      <c r="CT117" s="188">
        <f t="shared" si="233"/>
        <v>0</v>
      </c>
      <c r="CU117" s="188"/>
      <c r="CV117" s="188"/>
      <c r="CW117" s="188"/>
      <c r="CX117" s="188">
        <f t="shared" si="221"/>
        <v>0</v>
      </c>
      <c r="CY117" s="188">
        <f t="shared" si="234"/>
        <v>0</v>
      </c>
      <c r="CZ117" s="188"/>
      <c r="DA117" s="188"/>
      <c r="DB117" s="188"/>
      <c r="DC117" s="188"/>
      <c r="DD117" s="188"/>
      <c r="DE117" s="188"/>
    </row>
    <row r="118" spans="1:109" x14ac:dyDescent="0.25">
      <c r="A118" s="178" t="s">
        <v>1110</v>
      </c>
      <c r="B118" s="163" t="s">
        <v>1</v>
      </c>
      <c r="F118" t="e">
        <f>-#REF!+G118</f>
        <v>#REF!</v>
      </c>
      <c r="J118">
        <v>1</v>
      </c>
      <c r="L118">
        <v>1</v>
      </c>
      <c r="O118">
        <f t="shared" si="223"/>
        <v>1</v>
      </c>
      <c r="Q118">
        <f t="shared" si="201"/>
        <v>0</v>
      </c>
      <c r="T118" s="115" t="s">
        <v>1096</v>
      </c>
      <c r="U118">
        <v>50</v>
      </c>
      <c r="V118" t="str">
        <f t="shared" si="224"/>
        <v>FALSE</v>
      </c>
      <c r="W118">
        <f>ROUND(CurrInfo!$J35,0)</f>
        <v>7</v>
      </c>
      <c r="X118" t="e">
        <f>ROUND(IF(G118=L118,W118*(1+#REF!),W118*(1-#REF!)),0)</f>
        <v>#REF!</v>
      </c>
      <c r="Y118">
        <f t="shared" si="203"/>
        <v>7</v>
      </c>
      <c r="Z118" s="137">
        <v>50690.939223984147</v>
      </c>
      <c r="AA118" s="137"/>
      <c r="AB118" s="188">
        <f t="shared" si="225"/>
        <v>0</v>
      </c>
      <c r="AC118" s="188"/>
      <c r="AD118" s="188"/>
      <c r="AE118" s="188"/>
      <c r="AF118" s="188">
        <f t="shared" si="205"/>
        <v>0</v>
      </c>
      <c r="AG118" s="188">
        <f t="shared" si="226"/>
        <v>0</v>
      </c>
      <c r="AH118" s="188"/>
      <c r="AI118" s="188"/>
      <c r="AJ118" s="188"/>
      <c r="AK118" s="188"/>
      <c r="AL118" s="188"/>
      <c r="AM118" s="188"/>
      <c r="AO118">
        <f t="shared" si="207"/>
        <v>-50</v>
      </c>
      <c r="AS118">
        <v>1</v>
      </c>
      <c r="AU118">
        <v>1</v>
      </c>
      <c r="AX118">
        <f t="shared" si="227"/>
        <v>1</v>
      </c>
      <c r="AZ118">
        <f t="shared" si="209"/>
        <v>0</v>
      </c>
      <c r="BC118" s="115" t="s">
        <v>1096</v>
      </c>
      <c r="BD118">
        <v>50</v>
      </c>
      <c r="BE118" t="str">
        <f t="shared" si="228"/>
        <v>FALSE</v>
      </c>
      <c r="BF118">
        <f>ROUND(CurrInfo!$J35,0)</f>
        <v>7</v>
      </c>
      <c r="BG118" t="e">
        <f>ROUND(IF(AP118=AU118,BF118*(1+#REF!),BF118*(1-#REF!)),0)</f>
        <v>#REF!</v>
      </c>
      <c r="BH118">
        <f t="shared" si="211"/>
        <v>7</v>
      </c>
      <c r="BI118" s="137">
        <f>BH118*10000*CurrInfo!$G35/CurrInfo!$D35</f>
        <v>50222.409945317842</v>
      </c>
      <c r="BJ118" s="137"/>
      <c r="BK118" s="188">
        <f t="shared" si="229"/>
        <v>0</v>
      </c>
      <c r="BL118" s="188"/>
      <c r="BM118" s="188"/>
      <c r="BN118" s="188"/>
      <c r="BO118" s="188">
        <f t="shared" si="213"/>
        <v>0</v>
      </c>
      <c r="BP118" s="188">
        <f t="shared" si="230"/>
        <v>0</v>
      </c>
      <c r="BQ118" s="188"/>
      <c r="BR118" s="188"/>
      <c r="BS118" s="188"/>
      <c r="BT118" s="188"/>
      <c r="BU118" s="188"/>
      <c r="BV118" s="188"/>
      <c r="BX118">
        <f t="shared" si="215"/>
        <v>-50</v>
      </c>
      <c r="CB118">
        <v>1</v>
      </c>
      <c r="CD118">
        <v>1</v>
      </c>
      <c r="CG118">
        <f t="shared" si="231"/>
        <v>1</v>
      </c>
      <c r="CI118">
        <f t="shared" si="217"/>
        <v>0</v>
      </c>
      <c r="CL118" s="115" t="s">
        <v>1096</v>
      </c>
      <c r="CM118">
        <v>50</v>
      </c>
      <c r="CN118" t="str">
        <f t="shared" si="232"/>
        <v>FALSE</v>
      </c>
      <c r="CO118">
        <f>ROUND(CurrInfo!$J35,0)</f>
        <v>7</v>
      </c>
      <c r="CP118" t="e">
        <f>ROUND(IF(BY118=CD118,CO118*(1+#REF!),CO118*(1-#REF!)),0)</f>
        <v>#REF!</v>
      </c>
      <c r="CQ118">
        <f t="shared" si="219"/>
        <v>7</v>
      </c>
      <c r="CR118" s="137">
        <f>CQ118*10000*CurrInfo!$G35/CurrInfo!$D35</f>
        <v>50222.409945317842</v>
      </c>
      <c r="CS118" s="137"/>
      <c r="CT118" s="188">
        <f t="shared" si="233"/>
        <v>0</v>
      </c>
      <c r="CU118" s="188"/>
      <c r="CV118" s="188"/>
      <c r="CW118" s="188"/>
      <c r="CX118" s="188">
        <f t="shared" si="221"/>
        <v>0</v>
      </c>
      <c r="CY118" s="188">
        <f t="shared" si="234"/>
        <v>0</v>
      </c>
      <c r="CZ118" s="188"/>
      <c r="DA118" s="188"/>
      <c r="DB118" s="188"/>
      <c r="DC118" s="188"/>
      <c r="DD118" s="188"/>
      <c r="DE118" s="188"/>
    </row>
    <row r="119" spans="1:109" x14ac:dyDescent="0.25">
      <c r="A119" s="178" t="s">
        <v>1111</v>
      </c>
      <c r="B119" s="163" t="s">
        <v>3</v>
      </c>
      <c r="F119" t="e">
        <f>-#REF!+G119</f>
        <v>#REF!</v>
      </c>
      <c r="J119">
        <v>1</v>
      </c>
      <c r="L119">
        <v>1</v>
      </c>
      <c r="O119">
        <f t="shared" si="223"/>
        <v>1</v>
      </c>
      <c r="Q119">
        <f t="shared" si="201"/>
        <v>0</v>
      </c>
      <c r="T119" s="115" t="s">
        <v>1096</v>
      </c>
      <c r="U119">
        <v>50</v>
      </c>
      <c r="V119" t="str">
        <f t="shared" si="224"/>
        <v>FALSE</v>
      </c>
      <c r="W119">
        <f>ROUND(CurrInfo!$J36,0)</f>
        <v>5</v>
      </c>
      <c r="X119" t="e">
        <f>ROUND(IF(G119=L119,W119*(1+#REF!),W119*(1-#REF!)),0)</f>
        <v>#REF!</v>
      </c>
      <c r="Y119">
        <f t="shared" si="203"/>
        <v>5</v>
      </c>
      <c r="Z119" s="137">
        <v>51845.588904856289</v>
      </c>
      <c r="AA119" s="137"/>
      <c r="AB119" s="188">
        <f t="shared" si="225"/>
        <v>0</v>
      </c>
      <c r="AC119" s="188"/>
      <c r="AD119" s="188"/>
      <c r="AE119" s="188"/>
      <c r="AF119" s="188">
        <f t="shared" si="205"/>
        <v>0</v>
      </c>
      <c r="AG119" s="188">
        <f t="shared" si="226"/>
        <v>0</v>
      </c>
      <c r="AH119" s="188"/>
      <c r="AI119" s="188"/>
      <c r="AJ119" s="188"/>
      <c r="AK119" s="188"/>
      <c r="AL119" s="188"/>
      <c r="AM119" s="188"/>
      <c r="AO119">
        <f t="shared" si="207"/>
        <v>-50</v>
      </c>
      <c r="AS119">
        <v>1</v>
      </c>
      <c r="AU119">
        <v>1</v>
      </c>
      <c r="AX119">
        <f t="shared" si="227"/>
        <v>1</v>
      </c>
      <c r="AZ119">
        <f t="shared" si="209"/>
        <v>0</v>
      </c>
      <c r="BC119" s="115" t="s">
        <v>1096</v>
      </c>
      <c r="BD119">
        <v>50</v>
      </c>
      <c r="BE119" t="str">
        <f t="shared" si="228"/>
        <v>FALSE</v>
      </c>
      <c r="BF119">
        <f>ROUND(CurrInfo!$J36,0)</f>
        <v>5</v>
      </c>
      <c r="BG119" t="e">
        <f>ROUND(IF(AP119=AU119,BF119*(1+#REF!),BF119*(1-#REF!)),0)</f>
        <v>#REF!</v>
      </c>
      <c r="BH119">
        <f t="shared" si="211"/>
        <v>5</v>
      </c>
      <c r="BI119" s="137">
        <f>BH119*10000*CurrInfo!$G36/CurrInfo!$D36</f>
        <v>51626.686153695933</v>
      </c>
      <c r="BJ119" s="137"/>
      <c r="BK119" s="188">
        <f t="shared" si="229"/>
        <v>0</v>
      </c>
      <c r="BL119" s="188"/>
      <c r="BM119" s="188"/>
      <c r="BN119" s="188"/>
      <c r="BO119" s="188">
        <f t="shared" si="213"/>
        <v>0</v>
      </c>
      <c r="BP119" s="188">
        <f t="shared" si="230"/>
        <v>0</v>
      </c>
      <c r="BQ119" s="188"/>
      <c r="BR119" s="188"/>
      <c r="BS119" s="188"/>
      <c r="BT119" s="188"/>
      <c r="BU119" s="188"/>
      <c r="BV119" s="188"/>
      <c r="BX119">
        <f t="shared" si="215"/>
        <v>-50</v>
      </c>
      <c r="CB119">
        <v>1</v>
      </c>
      <c r="CD119">
        <v>1</v>
      </c>
      <c r="CG119">
        <f t="shared" si="231"/>
        <v>1</v>
      </c>
      <c r="CI119">
        <f t="shared" si="217"/>
        <v>0</v>
      </c>
      <c r="CL119" s="115" t="s">
        <v>1096</v>
      </c>
      <c r="CM119">
        <v>50</v>
      </c>
      <c r="CN119" t="str">
        <f t="shared" si="232"/>
        <v>FALSE</v>
      </c>
      <c r="CO119">
        <f>ROUND(CurrInfo!$J36,0)</f>
        <v>5</v>
      </c>
      <c r="CP119" t="e">
        <f>ROUND(IF(BY119=CD119,CO119*(1+#REF!),CO119*(1-#REF!)),0)</f>
        <v>#REF!</v>
      </c>
      <c r="CQ119">
        <f t="shared" si="219"/>
        <v>5</v>
      </c>
      <c r="CR119" s="137">
        <f>CQ119*10000*CurrInfo!$G36/CurrInfo!$D36</f>
        <v>51626.686153695933</v>
      </c>
      <c r="CS119" s="137"/>
      <c r="CT119" s="188">
        <f t="shared" si="233"/>
        <v>0</v>
      </c>
      <c r="CU119" s="188"/>
      <c r="CV119" s="188"/>
      <c r="CW119" s="188"/>
      <c r="CX119" s="188">
        <f t="shared" si="221"/>
        <v>0</v>
      </c>
      <c r="CY119" s="188">
        <f t="shared" si="234"/>
        <v>0</v>
      </c>
      <c r="CZ119" s="188"/>
      <c r="DA119" s="188"/>
      <c r="DB119" s="188"/>
      <c r="DC119" s="188"/>
      <c r="DD119" s="188"/>
      <c r="DE119" s="188"/>
    </row>
    <row r="120" spans="1:109" x14ac:dyDescent="0.25">
      <c r="A120" s="178" t="s">
        <v>1112</v>
      </c>
      <c r="B120" s="163" t="s">
        <v>16</v>
      </c>
      <c r="F120" t="e">
        <f>-#REF!+G120</f>
        <v>#REF!</v>
      </c>
      <c r="J120">
        <v>1</v>
      </c>
      <c r="L120">
        <v>1</v>
      </c>
      <c r="O120">
        <f t="shared" si="223"/>
        <v>1</v>
      </c>
      <c r="Q120">
        <f t="shared" si="201"/>
        <v>0</v>
      </c>
      <c r="T120" s="115" t="s">
        <v>1096</v>
      </c>
      <c r="U120">
        <v>50</v>
      </c>
      <c r="V120" t="str">
        <f t="shared" si="224"/>
        <v>FALSE</v>
      </c>
      <c r="W120">
        <f>ROUND(CurrInfo!$J37,0)</f>
        <v>7</v>
      </c>
      <c r="X120" t="e">
        <f>ROUND(IF(G120=L120,W120*(1+#REF!),W120*(1-#REF!)),0)</f>
        <v>#REF!</v>
      </c>
      <c r="Y120">
        <f t="shared" si="203"/>
        <v>7</v>
      </c>
      <c r="Z120" s="137">
        <v>50673.230299999996</v>
      </c>
      <c r="AA120" s="137"/>
      <c r="AB120" s="188">
        <f t="shared" si="225"/>
        <v>0</v>
      </c>
      <c r="AC120" s="188"/>
      <c r="AD120" s="188"/>
      <c r="AE120" s="188"/>
      <c r="AF120" s="188">
        <f t="shared" si="205"/>
        <v>0</v>
      </c>
      <c r="AG120" s="188">
        <f t="shared" si="226"/>
        <v>0</v>
      </c>
      <c r="AH120" s="188"/>
      <c r="AI120" s="188"/>
      <c r="AJ120" s="188"/>
      <c r="AK120" s="188"/>
      <c r="AL120" s="188"/>
      <c r="AM120" s="188"/>
      <c r="AO120">
        <f t="shared" si="207"/>
        <v>-50</v>
      </c>
      <c r="AS120">
        <v>1</v>
      </c>
      <c r="AU120">
        <v>1</v>
      </c>
      <c r="AX120">
        <f t="shared" si="227"/>
        <v>1</v>
      </c>
      <c r="AZ120">
        <f t="shared" si="209"/>
        <v>0</v>
      </c>
      <c r="BC120" s="115" t="s">
        <v>1096</v>
      </c>
      <c r="BD120">
        <v>50</v>
      </c>
      <c r="BE120" t="str">
        <f t="shared" si="228"/>
        <v>FALSE</v>
      </c>
      <c r="BF120">
        <f>ROUND(CurrInfo!$J37,0)</f>
        <v>7</v>
      </c>
      <c r="BG120" t="e">
        <f>ROUND(IF(AP120=AU120,BF120*(1+#REF!),BF120*(1-#REF!)),0)</f>
        <v>#REF!</v>
      </c>
      <c r="BH120">
        <f t="shared" si="211"/>
        <v>7</v>
      </c>
      <c r="BI120" s="137">
        <f>BH120*10000*CurrInfo!$G37/CurrInfo!$D37</f>
        <v>50197.203000000001</v>
      </c>
      <c r="BJ120" s="137"/>
      <c r="BK120" s="188">
        <f t="shared" si="229"/>
        <v>0</v>
      </c>
      <c r="BL120" s="188"/>
      <c r="BM120" s="188"/>
      <c r="BN120" s="188"/>
      <c r="BO120" s="188">
        <f t="shared" si="213"/>
        <v>0</v>
      </c>
      <c r="BP120" s="188">
        <f t="shared" si="230"/>
        <v>0</v>
      </c>
      <c r="BQ120" s="188"/>
      <c r="BR120" s="188"/>
      <c r="BS120" s="188"/>
      <c r="BT120" s="188"/>
      <c r="BU120" s="188"/>
      <c r="BV120" s="188"/>
      <c r="BX120">
        <f t="shared" si="215"/>
        <v>-50</v>
      </c>
      <c r="CB120">
        <v>1</v>
      </c>
      <c r="CD120">
        <v>1</v>
      </c>
      <c r="CG120">
        <f t="shared" si="231"/>
        <v>1</v>
      </c>
      <c r="CI120">
        <f t="shared" si="217"/>
        <v>0</v>
      </c>
      <c r="CL120" s="115" t="s">
        <v>1096</v>
      </c>
      <c r="CM120">
        <v>50</v>
      </c>
      <c r="CN120" t="str">
        <f t="shared" si="232"/>
        <v>FALSE</v>
      </c>
      <c r="CO120">
        <f>ROUND(CurrInfo!$J37,0)</f>
        <v>7</v>
      </c>
      <c r="CP120" t="e">
        <f>ROUND(IF(BY120=CD120,CO120*(1+#REF!),CO120*(1-#REF!)),0)</f>
        <v>#REF!</v>
      </c>
      <c r="CQ120">
        <f t="shared" si="219"/>
        <v>7</v>
      </c>
      <c r="CR120" s="137">
        <f>CQ120*10000*CurrInfo!$G37/CurrInfo!$D37</f>
        <v>50197.203000000001</v>
      </c>
      <c r="CS120" s="137"/>
      <c r="CT120" s="188">
        <f t="shared" si="233"/>
        <v>0</v>
      </c>
      <c r="CU120" s="188"/>
      <c r="CV120" s="188"/>
      <c r="CW120" s="188"/>
      <c r="CX120" s="188">
        <f t="shared" si="221"/>
        <v>0</v>
      </c>
      <c r="CY120" s="188">
        <f t="shared" si="234"/>
        <v>0</v>
      </c>
      <c r="CZ120" s="188"/>
      <c r="DA120" s="188"/>
      <c r="DB120" s="188"/>
      <c r="DC120" s="188"/>
      <c r="DD120" s="188"/>
      <c r="DE120" s="188"/>
    </row>
    <row r="121" spans="1:109" x14ac:dyDescent="0.25">
      <c r="A121" t="s">
        <v>1094</v>
      </c>
      <c r="B121" s="163" t="s">
        <v>15</v>
      </c>
      <c r="F121" t="e">
        <f>-#REF!+G121</f>
        <v>#REF!</v>
      </c>
      <c r="J121">
        <v>-1</v>
      </c>
      <c r="L121">
        <v>-1</v>
      </c>
      <c r="O121">
        <f t="shared" si="223"/>
        <v>1</v>
      </c>
      <c r="Q121">
        <f t="shared" si="201"/>
        <v>0</v>
      </c>
      <c r="T121" s="115" t="s">
        <v>1096</v>
      </c>
      <c r="U121">
        <v>50</v>
      </c>
      <c r="V121" t="str">
        <f t="shared" si="224"/>
        <v>FALSE</v>
      </c>
      <c r="W121">
        <f>ROUND(CurrInfo!$J38,0)</f>
        <v>5</v>
      </c>
      <c r="X121" t="e">
        <f>ROUND(IF(G121=L121,W121*(1+#REF!),W121*(1-#REF!)),0)</f>
        <v>#REF!</v>
      </c>
      <c r="Y121">
        <f t="shared" si="203"/>
        <v>5</v>
      </c>
      <c r="Z121" s="137">
        <v>50000</v>
      </c>
      <c r="AA121" s="137"/>
      <c r="AB121" s="188">
        <f t="shared" si="225"/>
        <v>0</v>
      </c>
      <c r="AC121" s="188"/>
      <c r="AD121" s="188"/>
      <c r="AE121" s="188"/>
      <c r="AF121" s="188">
        <f t="shared" si="205"/>
        <v>0</v>
      </c>
      <c r="AG121" s="188">
        <f t="shared" si="226"/>
        <v>0</v>
      </c>
      <c r="AH121" s="188"/>
      <c r="AI121" s="188"/>
      <c r="AJ121" s="188"/>
      <c r="AK121" s="188"/>
      <c r="AL121" s="188"/>
      <c r="AM121" s="188"/>
      <c r="AO121">
        <f t="shared" si="207"/>
        <v>-50</v>
      </c>
      <c r="AS121">
        <v>-1</v>
      </c>
      <c r="AU121">
        <v>-1</v>
      </c>
      <c r="AX121">
        <f t="shared" si="227"/>
        <v>1</v>
      </c>
      <c r="AZ121">
        <f t="shared" si="209"/>
        <v>0</v>
      </c>
      <c r="BC121" s="115" t="s">
        <v>1096</v>
      </c>
      <c r="BD121">
        <v>50</v>
      </c>
      <c r="BE121" t="str">
        <f t="shared" si="228"/>
        <v>FALSE</v>
      </c>
      <c r="BF121">
        <f>ROUND(CurrInfo!$J38,0)</f>
        <v>5</v>
      </c>
      <c r="BG121" t="e">
        <f>ROUND(IF(AP121=AU121,BF121*(1+#REF!),BF121*(1-#REF!)),0)</f>
        <v>#REF!</v>
      </c>
      <c r="BH121">
        <f t="shared" si="211"/>
        <v>5</v>
      </c>
      <c r="BI121" s="137">
        <f>BH121*10000*CurrInfo!$G38/CurrInfo!$D38</f>
        <v>50000</v>
      </c>
      <c r="BJ121" s="137"/>
      <c r="BK121" s="188">
        <f t="shared" si="229"/>
        <v>0</v>
      </c>
      <c r="BL121" s="188"/>
      <c r="BM121" s="188"/>
      <c r="BN121" s="188"/>
      <c r="BO121" s="188">
        <f t="shared" si="213"/>
        <v>0</v>
      </c>
      <c r="BP121" s="188">
        <f t="shared" si="230"/>
        <v>0</v>
      </c>
      <c r="BQ121" s="188"/>
      <c r="BR121" s="188"/>
      <c r="BS121" s="188"/>
      <c r="BT121" s="188"/>
      <c r="BU121" s="188"/>
      <c r="BV121" s="188"/>
      <c r="BX121">
        <f t="shared" si="215"/>
        <v>-50</v>
      </c>
      <c r="CB121">
        <v>-1</v>
      </c>
      <c r="CD121">
        <v>-1</v>
      </c>
      <c r="CG121">
        <f t="shared" si="231"/>
        <v>1</v>
      </c>
      <c r="CI121">
        <f t="shared" si="217"/>
        <v>0</v>
      </c>
      <c r="CL121" s="115" t="s">
        <v>1096</v>
      </c>
      <c r="CM121">
        <v>50</v>
      </c>
      <c r="CN121" t="str">
        <f t="shared" si="232"/>
        <v>FALSE</v>
      </c>
      <c r="CO121">
        <f>ROUND(CurrInfo!$J38,0)</f>
        <v>5</v>
      </c>
      <c r="CP121" t="e">
        <f>ROUND(IF(BY121=CD121,CO121*(1+#REF!),CO121*(1-#REF!)),0)</f>
        <v>#REF!</v>
      </c>
      <c r="CQ121">
        <f t="shared" si="219"/>
        <v>5</v>
      </c>
      <c r="CR121" s="137">
        <f>CQ121*10000*CurrInfo!$G38/CurrInfo!$D38</f>
        <v>50000</v>
      </c>
      <c r="CS121" s="137"/>
      <c r="CT121" s="188">
        <f t="shared" si="233"/>
        <v>0</v>
      </c>
      <c r="CU121" s="188"/>
      <c r="CV121" s="188"/>
      <c r="CW121" s="188"/>
      <c r="CX121" s="188">
        <f t="shared" si="221"/>
        <v>0</v>
      </c>
      <c r="CY121" s="188">
        <f t="shared" si="234"/>
        <v>0</v>
      </c>
      <c r="CZ121" s="188"/>
      <c r="DA121" s="188"/>
      <c r="DB121" s="188"/>
      <c r="DC121" s="188"/>
      <c r="DD121" s="188"/>
      <c r="DE121" s="188"/>
    </row>
    <row r="122" spans="1:109" x14ac:dyDescent="0.25">
      <c r="A122" t="s">
        <v>1093</v>
      </c>
      <c r="B122" s="163" t="s">
        <v>14</v>
      </c>
      <c r="F122" t="e">
        <f>-#REF!+G122</f>
        <v>#REF!</v>
      </c>
      <c r="J122">
        <v>-1</v>
      </c>
      <c r="L122">
        <v>-1</v>
      </c>
      <c r="O122">
        <f t="shared" si="223"/>
        <v>1</v>
      </c>
      <c r="Q122">
        <f t="shared" si="201"/>
        <v>0</v>
      </c>
      <c r="T122" s="116" t="s">
        <v>1096</v>
      </c>
      <c r="U122">
        <v>50</v>
      </c>
      <c r="V122" t="str">
        <f t="shared" si="224"/>
        <v>FALSE</v>
      </c>
      <c r="W122">
        <f>ROUND(CurrInfo!$J39,0)</f>
        <v>5</v>
      </c>
      <c r="X122" t="e">
        <f>ROUND(IF(G122=L122,W122*(1+#REF!),W122*(1-#REF!)),0)</f>
        <v>#REF!</v>
      </c>
      <c r="Y122">
        <f t="shared" si="203"/>
        <v>5</v>
      </c>
      <c r="Z122" s="137">
        <v>50000</v>
      </c>
      <c r="AA122" s="137"/>
      <c r="AB122" s="188">
        <f t="shared" si="225"/>
        <v>0</v>
      </c>
      <c r="AC122" s="188"/>
      <c r="AD122" s="188"/>
      <c r="AE122" s="188"/>
      <c r="AF122" s="188">
        <f t="shared" si="205"/>
        <v>0</v>
      </c>
      <c r="AG122" s="188">
        <f t="shared" si="226"/>
        <v>0</v>
      </c>
      <c r="AH122" s="188"/>
      <c r="AI122" s="188"/>
      <c r="AJ122" s="188"/>
      <c r="AK122" s="188"/>
      <c r="AL122" s="188"/>
      <c r="AM122" s="188"/>
      <c r="AO122">
        <f t="shared" si="207"/>
        <v>-50</v>
      </c>
      <c r="AS122">
        <v>-1</v>
      </c>
      <c r="AU122">
        <v>-1</v>
      </c>
      <c r="AX122">
        <f t="shared" si="227"/>
        <v>1</v>
      </c>
      <c r="AZ122">
        <f t="shared" si="209"/>
        <v>0</v>
      </c>
      <c r="BC122" s="116" t="s">
        <v>1096</v>
      </c>
      <c r="BD122">
        <v>50</v>
      </c>
      <c r="BE122" t="str">
        <f t="shared" si="228"/>
        <v>FALSE</v>
      </c>
      <c r="BF122">
        <f>ROUND(CurrInfo!$J39,0)</f>
        <v>5</v>
      </c>
      <c r="BG122" t="e">
        <f>ROUND(IF(AP122=AU122,BF122*(1+#REF!),BF122*(1-#REF!)),0)</f>
        <v>#REF!</v>
      </c>
      <c r="BH122">
        <f t="shared" si="211"/>
        <v>5</v>
      </c>
      <c r="BI122" s="137">
        <f>BH122*10000*CurrInfo!$G39/CurrInfo!$D39</f>
        <v>50000</v>
      </c>
      <c r="BJ122" s="137"/>
      <c r="BK122" s="188">
        <f t="shared" si="229"/>
        <v>0</v>
      </c>
      <c r="BL122" s="188"/>
      <c r="BM122" s="188"/>
      <c r="BN122" s="188"/>
      <c r="BO122" s="188">
        <f t="shared" si="213"/>
        <v>0</v>
      </c>
      <c r="BP122" s="188">
        <f t="shared" si="230"/>
        <v>0</v>
      </c>
      <c r="BQ122" s="188"/>
      <c r="BR122" s="188"/>
      <c r="BS122" s="188"/>
      <c r="BT122" s="188"/>
      <c r="BU122" s="188"/>
      <c r="BV122" s="188"/>
      <c r="BX122">
        <f t="shared" si="215"/>
        <v>-50</v>
      </c>
      <c r="CB122">
        <v>-1</v>
      </c>
      <c r="CD122">
        <v>-1</v>
      </c>
      <c r="CG122">
        <f t="shared" si="231"/>
        <v>1</v>
      </c>
      <c r="CI122">
        <f t="shared" si="217"/>
        <v>0</v>
      </c>
      <c r="CL122" s="116" t="s">
        <v>1096</v>
      </c>
      <c r="CM122">
        <v>50</v>
      </c>
      <c r="CN122" t="str">
        <f t="shared" si="232"/>
        <v>FALSE</v>
      </c>
      <c r="CO122">
        <f>ROUND(CurrInfo!$J39,0)</f>
        <v>5</v>
      </c>
      <c r="CP122" t="e">
        <f>ROUND(IF(BY122=CD122,CO122*(1+#REF!),CO122*(1-#REF!)),0)</f>
        <v>#REF!</v>
      </c>
      <c r="CQ122">
        <f t="shared" si="219"/>
        <v>5</v>
      </c>
      <c r="CR122" s="137">
        <f>CQ122*10000*CurrInfo!$G39/CurrInfo!$D39</f>
        <v>50000</v>
      </c>
      <c r="CS122" s="137"/>
      <c r="CT122" s="188">
        <f t="shared" si="233"/>
        <v>0</v>
      </c>
      <c r="CU122" s="188"/>
      <c r="CV122" s="188"/>
      <c r="CW122" s="188"/>
      <c r="CX122" s="188">
        <f t="shared" si="221"/>
        <v>0</v>
      </c>
      <c r="CY122" s="188">
        <f t="shared" si="234"/>
        <v>0</v>
      </c>
      <c r="CZ122" s="188"/>
      <c r="DA122" s="188"/>
      <c r="DB122" s="188"/>
      <c r="DC122" s="188"/>
      <c r="DD122" s="188"/>
      <c r="DE122" s="188"/>
    </row>
    <row r="123" spans="1:109" x14ac:dyDescent="0.25">
      <c r="A123" t="s">
        <v>1095</v>
      </c>
      <c r="B123" s="163" t="s">
        <v>7</v>
      </c>
      <c r="F123" t="e">
        <f>-#REF!+G123</f>
        <v>#REF!</v>
      </c>
      <c r="J123">
        <v>-1</v>
      </c>
      <c r="L123">
        <v>-1</v>
      </c>
      <c r="O123">
        <f t="shared" si="223"/>
        <v>1</v>
      </c>
      <c r="Q123">
        <f t="shared" si="201"/>
        <v>0</v>
      </c>
      <c r="T123" s="115" t="s">
        <v>1096</v>
      </c>
      <c r="U123">
        <v>50</v>
      </c>
      <c r="V123" t="str">
        <f t="shared" si="224"/>
        <v>FALSE</v>
      </c>
      <c r="W123">
        <f>ROUND(CurrInfo!$J40,0)</f>
        <v>5</v>
      </c>
      <c r="X123" t="e">
        <f>ROUND(IF(G123=L123,W123*(1+#REF!),W123*(1-#REF!)),0)</f>
        <v>#REF!</v>
      </c>
      <c r="Y123">
        <f t="shared" si="203"/>
        <v>5</v>
      </c>
      <c r="Z123" s="137">
        <v>50000</v>
      </c>
      <c r="AA123" s="137"/>
      <c r="AB123" s="188">
        <f t="shared" si="225"/>
        <v>0</v>
      </c>
      <c r="AC123" s="188"/>
      <c r="AD123" s="188"/>
      <c r="AE123" s="188"/>
      <c r="AF123" s="188">
        <f t="shared" si="205"/>
        <v>0</v>
      </c>
      <c r="AG123" s="188">
        <f t="shared" si="226"/>
        <v>0</v>
      </c>
      <c r="AH123" s="188"/>
      <c r="AI123" s="188"/>
      <c r="AJ123" s="188"/>
      <c r="AK123" s="188"/>
      <c r="AL123" s="188"/>
      <c r="AM123" s="188"/>
      <c r="AO123">
        <f t="shared" si="207"/>
        <v>-50</v>
      </c>
      <c r="AS123">
        <v>-1</v>
      </c>
      <c r="AU123">
        <v>-1</v>
      </c>
      <c r="AX123">
        <f t="shared" si="227"/>
        <v>1</v>
      </c>
      <c r="AZ123">
        <f t="shared" si="209"/>
        <v>0</v>
      </c>
      <c r="BC123" s="115" t="s">
        <v>1096</v>
      </c>
      <c r="BD123">
        <v>50</v>
      </c>
      <c r="BE123" t="str">
        <f t="shared" si="228"/>
        <v>FALSE</v>
      </c>
      <c r="BF123">
        <f>ROUND(CurrInfo!$J40,0)</f>
        <v>5</v>
      </c>
      <c r="BG123" t="e">
        <f>ROUND(IF(AP123=AU123,BF123*(1+#REF!),BF123*(1-#REF!)),0)</f>
        <v>#REF!</v>
      </c>
      <c r="BH123">
        <f t="shared" si="211"/>
        <v>5</v>
      </c>
      <c r="BI123" s="137">
        <f>BH123*10000*CurrInfo!$G40/CurrInfo!$D40</f>
        <v>50000</v>
      </c>
      <c r="BJ123" s="137"/>
      <c r="BK123" s="188">
        <f t="shared" si="229"/>
        <v>0</v>
      </c>
      <c r="BL123" s="188"/>
      <c r="BM123" s="188"/>
      <c r="BN123" s="188"/>
      <c r="BO123" s="188">
        <f t="shared" si="213"/>
        <v>0</v>
      </c>
      <c r="BP123" s="188">
        <f t="shared" si="230"/>
        <v>0</v>
      </c>
      <c r="BQ123" s="188"/>
      <c r="BR123" s="188"/>
      <c r="BS123" s="188"/>
      <c r="BT123" s="188"/>
      <c r="BU123" s="188"/>
      <c r="BV123" s="188"/>
      <c r="BX123">
        <f t="shared" si="215"/>
        <v>-50</v>
      </c>
      <c r="CB123">
        <v>-1</v>
      </c>
      <c r="CD123">
        <v>-1</v>
      </c>
      <c r="CG123">
        <f t="shared" si="231"/>
        <v>1</v>
      </c>
      <c r="CI123">
        <f t="shared" si="217"/>
        <v>0</v>
      </c>
      <c r="CL123" s="115" t="s">
        <v>1096</v>
      </c>
      <c r="CM123">
        <v>50</v>
      </c>
      <c r="CN123" t="str">
        <f t="shared" si="232"/>
        <v>FALSE</v>
      </c>
      <c r="CO123">
        <f>ROUND(CurrInfo!$J40,0)</f>
        <v>5</v>
      </c>
      <c r="CP123" t="e">
        <f>ROUND(IF(BY123=CD123,CO123*(1+#REF!),CO123*(1-#REF!)),0)</f>
        <v>#REF!</v>
      </c>
      <c r="CQ123">
        <f t="shared" si="219"/>
        <v>5</v>
      </c>
      <c r="CR123" s="137">
        <f>CQ123*10000*CurrInfo!$G40/CurrInfo!$D40</f>
        <v>50000</v>
      </c>
      <c r="CS123" s="137"/>
      <c r="CT123" s="188">
        <f t="shared" si="233"/>
        <v>0</v>
      </c>
      <c r="CU123" s="188"/>
      <c r="CV123" s="188"/>
      <c r="CW123" s="188"/>
      <c r="CX123" s="188">
        <f t="shared" si="221"/>
        <v>0</v>
      </c>
      <c r="CY123" s="188">
        <f t="shared" si="234"/>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opLeftCell="A28" workbookViewId="0">
      <selection activeCell="I54" sqref="I54"/>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42587</v>
      </c>
      <c r="C1" t="s">
        <v>1173</v>
      </c>
      <c r="D1" s="194"/>
      <c r="E1" s="194"/>
      <c r="F1" s="194"/>
    </row>
    <row r="2" spans="2:6" x14ac:dyDescent="0.25">
      <c r="B2" s="194">
        <f>CurrInfo!G12</f>
        <v>42583</v>
      </c>
      <c r="C2" t="s">
        <v>1124</v>
      </c>
      <c r="D2" s="194"/>
      <c r="E2" s="194"/>
      <c r="F2" s="194"/>
    </row>
    <row r="3" spans="2:6" x14ac:dyDescent="0.25">
      <c r="B3">
        <f>[3]futuresATR!$E$2</f>
        <v>2.1090909090900001E-2</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319" t="s">
        <v>1236</v>
      </c>
      <c r="H22" s="320"/>
      <c r="I22" s="320"/>
      <c r="J22" s="320"/>
      <c r="K22" s="320"/>
      <c r="L22" s="320"/>
      <c r="M22" s="320"/>
      <c r="N22" s="320"/>
      <c r="O22" s="320"/>
      <c r="P22" s="320"/>
      <c r="Q22" s="320"/>
      <c r="R22" s="320"/>
      <c r="S22" s="321"/>
    </row>
    <row r="23" spans="1:23" x14ac:dyDescent="0.25">
      <c r="G23" s="327" t="s">
        <v>1239</v>
      </c>
      <c r="H23" s="327"/>
      <c r="I23" s="327"/>
      <c r="J23" s="327"/>
      <c r="K23" s="322" t="s">
        <v>1232</v>
      </c>
      <c r="L23" s="322"/>
      <c r="M23" s="322"/>
      <c r="N23" s="322"/>
      <c r="O23" s="314" t="s">
        <v>1237</v>
      </c>
      <c r="P23" s="314"/>
      <c r="Q23" s="318" t="s">
        <v>1233</v>
      </c>
      <c r="R23" s="318"/>
      <c r="S23" s="318"/>
    </row>
    <row r="24" spans="1:23" x14ac:dyDescent="0.25">
      <c r="G24" s="271" t="s">
        <v>1230</v>
      </c>
      <c r="H24" s="271"/>
      <c r="I24" s="271"/>
      <c r="J24" s="271"/>
      <c r="K24" s="311" t="s">
        <v>1231</v>
      </c>
      <c r="L24" s="311"/>
      <c r="M24" s="311"/>
      <c r="N24" s="311"/>
      <c r="O24" s="315" t="s">
        <v>1238</v>
      </c>
      <c r="P24" s="315"/>
      <c r="Q24" s="309" t="s">
        <v>1234</v>
      </c>
      <c r="R24" s="309"/>
      <c r="S24" s="309"/>
    </row>
    <row r="25" spans="1:23" x14ac:dyDescent="0.25">
      <c r="G25" s="325" t="s">
        <v>1223</v>
      </c>
      <c r="H25" s="325"/>
      <c r="I25" s="325"/>
      <c r="J25" s="325"/>
      <c r="K25" s="325"/>
      <c r="L25" s="325"/>
      <c r="M25" s="323" t="s">
        <v>1224</v>
      </c>
      <c r="N25" s="323"/>
      <c r="O25" s="323"/>
      <c r="P25" s="323"/>
      <c r="Q25" s="312" t="s">
        <v>1235</v>
      </c>
      <c r="R25" s="312"/>
      <c r="S25" s="312"/>
    </row>
    <row r="26" spans="1:23" x14ac:dyDescent="0.25">
      <c r="G26" s="326" t="s">
        <v>1225</v>
      </c>
      <c r="H26" s="326"/>
      <c r="I26" s="326"/>
      <c r="J26" s="326"/>
      <c r="K26" s="326"/>
      <c r="L26" s="326"/>
      <c r="M26" s="324" t="s">
        <v>1226</v>
      </c>
      <c r="N26" s="324"/>
      <c r="O26" s="324"/>
      <c r="P26" s="324"/>
      <c r="Q26" s="313" t="s">
        <v>1229</v>
      </c>
      <c r="R26" s="313"/>
      <c r="S26" s="313"/>
    </row>
    <row r="28" spans="1:23" x14ac:dyDescent="0.25">
      <c r="A28" s="193">
        <f>A30/A29</f>
        <v>0.28915410672067099</v>
      </c>
      <c r="B28" s="193">
        <f>B30/B29</f>
        <v>0.5671511081582894</v>
      </c>
      <c r="C28" s="193">
        <f t="shared" ref="C28:E28" si="0">C30/C29</f>
        <v>0.11040486281744714</v>
      </c>
      <c r="D28" s="193">
        <f t="shared" si="0"/>
        <v>0.17975036322030424</v>
      </c>
      <c r="E28" s="193">
        <f t="shared" si="0"/>
        <v>-0.19213426298472111</v>
      </c>
      <c r="F28" s="193"/>
      <c r="G28" t="s">
        <v>1227</v>
      </c>
      <c r="H28" s="193">
        <f>H30/H29</f>
        <v>-0.1530149584924069</v>
      </c>
      <c r="I28" s="193">
        <f>I30/I29</f>
        <v>0.19226769730918525</v>
      </c>
      <c r="J28" s="193">
        <f t="shared" ref="J28:Q28" si="1">J30/J29</f>
        <v>0.32917757780308049</v>
      </c>
      <c r="K28" s="193">
        <f t="shared" si="1"/>
        <v>0.13968074944179229</v>
      </c>
      <c r="L28" s="193">
        <f t="shared" si="1"/>
        <v>0.33464696275522476</v>
      </c>
      <c r="M28" s="193">
        <f t="shared" si="1"/>
        <v>0.25153149069979197</v>
      </c>
      <c r="N28" s="193">
        <f t="shared" si="1"/>
        <v>0.16274832722010799</v>
      </c>
      <c r="O28" s="193">
        <f t="shared" si="1"/>
        <v>-0.16058530248384636</v>
      </c>
      <c r="P28" s="193">
        <f t="shared" si="1"/>
        <v>0.3624941319271433</v>
      </c>
      <c r="Q28" s="193">
        <f t="shared" si="1"/>
        <v>-7.1898662677340255E-2</v>
      </c>
      <c r="R28" s="193">
        <f t="shared" ref="R28:S28" si="2">R30/R29</f>
        <v>7.1898662677340255E-2</v>
      </c>
      <c r="S28" s="193">
        <f t="shared" si="2"/>
        <v>0.38076821878848471</v>
      </c>
    </row>
    <row r="29" spans="1:23" x14ac:dyDescent="0.25">
      <c r="A29" s="137">
        <f>STDEV(A37:A999)</f>
        <v>12258.458159901227</v>
      </c>
      <c r="B29" s="137">
        <f>STDEV(B37:B999)</f>
        <v>9951.0395953308907</v>
      </c>
      <c r="C29" s="137">
        <f t="shared" ref="C29:E29" si="3">STDEV(C37:C999)</f>
        <v>17540.738098376147</v>
      </c>
      <c r="D29" s="137">
        <f t="shared" si="3"/>
        <v>13222.399842358789</v>
      </c>
      <c r="E29" s="137">
        <f t="shared" si="3"/>
        <v>28970.146040948424</v>
      </c>
      <c r="F29" s="137"/>
      <c r="G29" t="s">
        <v>1203</v>
      </c>
      <c r="H29" s="137">
        <f t="shared" ref="H29:Q29" si="4">STDEV(H37:H999)</f>
        <v>12143.554893221153</v>
      </c>
      <c r="I29" s="137">
        <f t="shared" ref="I29" si="5">STDEV(I37:I999)</f>
        <v>13280.471478768541</v>
      </c>
      <c r="J29" s="137">
        <f>STDEV(J37:J999)</f>
        <v>20878.315967579769</v>
      </c>
      <c r="K29" s="137">
        <f t="shared" si="4"/>
        <v>15758.934243581478</v>
      </c>
      <c r="L29" s="137">
        <f t="shared" si="4"/>
        <v>11619.651340812728</v>
      </c>
      <c r="M29" s="137">
        <f t="shared" si="4"/>
        <v>14078.978770854814</v>
      </c>
      <c r="N29" s="137">
        <f t="shared" si="4"/>
        <v>15698.94544271785</v>
      </c>
      <c r="O29" s="137">
        <f t="shared" si="4"/>
        <v>15542.381883955224</v>
      </c>
      <c r="P29" s="137">
        <f t="shared" si="4"/>
        <v>14420.568382030177</v>
      </c>
      <c r="Q29" s="137">
        <f t="shared" si="4"/>
        <v>38308.665333471385</v>
      </c>
      <c r="R29" s="137">
        <f t="shared" ref="R29:S29" si="6">STDEV(R37:R999)</f>
        <v>38308.665333471385</v>
      </c>
      <c r="S29" s="137">
        <f t="shared" si="6"/>
        <v>13528.046487675854</v>
      </c>
    </row>
    <row r="30" spans="1:23" ht="15.75" thickBot="1" x14ac:dyDescent="0.3">
      <c r="A30" s="186">
        <f>AVERAGE(A37:A999)</f>
        <v>3544.5835189989598</v>
      </c>
      <c r="B30" s="186">
        <f>AVERAGE(B37:B999)</f>
        <v>5643.7431338189299</v>
      </c>
      <c r="C30" s="186">
        <f t="shared" ref="C30:E30" si="7">AVERAGE(C37:C999)</f>
        <v>1936.5827834679872</v>
      </c>
      <c r="D30" s="186">
        <f t="shared" si="7"/>
        <v>2376.7311743080859</v>
      </c>
      <c r="E30" s="186">
        <f t="shared" si="7"/>
        <v>-5566.157658137362</v>
      </c>
      <c r="F30" s="186"/>
      <c r="G30" s="186" t="s">
        <v>1200</v>
      </c>
      <c r="H30" s="186">
        <f>AVERAGE(H37:H999)</f>
        <v>-1858.1455479364995</v>
      </c>
      <c r="I30" s="186">
        <f t="shared" ref="I30" si="8">AVERAGE(I37:I999)</f>
        <v>2553.4056704031377</v>
      </c>
      <c r="J30" s="186">
        <f>AVERAGE(J37:J999)</f>
        <v>6872.6734788152871</v>
      </c>
      <c r="K30" s="186">
        <f t="shared" ref="K30:Q30" si="9">AVERAGE(K37:K999)</f>
        <v>2201.2197455473847</v>
      </c>
      <c r="L30" s="186">
        <f t="shared" si="9"/>
        <v>3888.4810294776548</v>
      </c>
      <c r="M30" s="186">
        <f t="shared" si="9"/>
        <v>3541.3065177638359</v>
      </c>
      <c r="N30" s="186">
        <f t="shared" si="9"/>
        <v>2554.9771099220675</v>
      </c>
      <c r="O30" s="186">
        <f t="shared" si="9"/>
        <v>-2495.8780961544035</v>
      </c>
      <c r="P30" s="186">
        <f t="shared" si="9"/>
        <v>5227.3714175400382</v>
      </c>
      <c r="Q30" s="186">
        <f t="shared" si="9"/>
        <v>-2754.3418064303773</v>
      </c>
      <c r="R30" s="186">
        <f t="shared" ref="R30:S30" si="10">AVERAGE(R37:R999)</f>
        <v>2754.3418064303773</v>
      </c>
      <c r="S30" s="186">
        <f t="shared" si="10"/>
        <v>5151.0501648001518</v>
      </c>
    </row>
    <row r="31" spans="1:23" x14ac:dyDescent="0.25">
      <c r="A31" s="279">
        <f>SUM(A37:A1005)</f>
        <v>88614.587974973998</v>
      </c>
      <c r="B31" s="279">
        <f>SUM(B37:B1005)</f>
        <v>141093.57834547324</v>
      </c>
      <c r="C31" s="279">
        <f>SUM(C37:C1005)</f>
        <v>32921.907318955782</v>
      </c>
      <c r="D31" s="279">
        <f t="shared" ref="D31" si="11">SUM(D37:D1005)</f>
        <v>40404.42996323746</v>
      </c>
      <c r="E31" s="279">
        <f>SUM(E37:E1005)</f>
        <v>-100190.83784647251</v>
      </c>
      <c r="F31" s="256"/>
      <c r="G31" t="s">
        <v>1242</v>
      </c>
      <c r="H31" s="279">
        <f>SUM(H37:H1005)</f>
        <v>-44595.493150475988</v>
      </c>
      <c r="I31" s="279">
        <f t="shared" ref="I31" si="12">SUM(I37:I1005)</f>
        <v>61281.736089675309</v>
      </c>
      <c r="J31" s="279">
        <f>SUM(J37:J1005)</f>
        <v>164944.1634915669</v>
      </c>
      <c r="K31" s="279">
        <f t="shared" ref="K31:Q31" si="13">SUM(K37:K1005)</f>
        <v>52829.27389313723</v>
      </c>
      <c r="L31" s="279">
        <f t="shared" si="13"/>
        <v>93323.54470746372</v>
      </c>
      <c r="M31" s="279">
        <f t="shared" si="13"/>
        <v>84991.356426332059</v>
      </c>
      <c r="N31" s="279">
        <f t="shared" si="13"/>
        <v>61319.450638129623</v>
      </c>
      <c r="O31" s="279">
        <f t="shared" si="13"/>
        <v>-59901.074307705683</v>
      </c>
      <c r="P31" s="279">
        <f t="shared" si="13"/>
        <v>125456.91402096092</v>
      </c>
      <c r="Q31" s="279">
        <f t="shared" si="13"/>
        <v>-66104.20335432906</v>
      </c>
      <c r="R31" s="279">
        <f t="shared" ref="R31:S31" si="14">SUM(R37:R1005)</f>
        <v>66104.20335432906</v>
      </c>
      <c r="S31" s="279">
        <f t="shared" si="14"/>
        <v>123625.20395520364</v>
      </c>
      <c r="W31" s="137"/>
    </row>
    <row r="32" spans="1:23" x14ac:dyDescent="0.25">
      <c r="A32" s="280">
        <f>SUM(A58:A90)</f>
        <v>-36207.662464852438</v>
      </c>
      <c r="B32" s="280">
        <f t="shared" ref="B32:E32" si="15">SUM(B58:B90)</f>
        <v>20513.91747826631</v>
      </c>
      <c r="C32" s="280">
        <f t="shared" si="15"/>
        <v>12028.85417659357</v>
      </c>
      <c r="D32" s="280">
        <f t="shared" si="15"/>
        <v>11832.849473330853</v>
      </c>
      <c r="E32" s="280">
        <f t="shared" si="15"/>
        <v>12441.973399742943</v>
      </c>
      <c r="F32" s="256"/>
      <c r="G32" t="s">
        <v>1243</v>
      </c>
      <c r="H32" s="280">
        <f t="shared" ref="H32:S32" si="16">SUM(H58:H90)</f>
        <v>-24141.955424720385</v>
      </c>
      <c r="I32" s="280">
        <f t="shared" si="16"/>
        <v>-4770.5364677441012</v>
      </c>
      <c r="J32" s="280">
        <f t="shared" si="16"/>
        <v>59791.64662979584</v>
      </c>
      <c r="K32" s="280">
        <f t="shared" si="16"/>
        <v>-18136.650721153241</v>
      </c>
      <c r="L32" s="280">
        <f t="shared" si="16"/>
        <v>11832.849473330853</v>
      </c>
      <c r="M32" s="280">
        <f t="shared" si="16"/>
        <v>-53857.30968296717</v>
      </c>
      <c r="N32" s="280">
        <f t="shared" si="16"/>
        <v>12454.551440966112</v>
      </c>
      <c r="O32" s="280">
        <f t="shared" si="16"/>
        <v>-29186.650868243883</v>
      </c>
      <c r="P32" s="280">
        <f t="shared" si="16"/>
        <v>31382.015262577876</v>
      </c>
      <c r="Q32" s="280">
        <f t="shared" si="16"/>
        <v>-57219.033232556263</v>
      </c>
      <c r="R32" s="280">
        <f t="shared" si="16"/>
        <v>57219.033232556263</v>
      </c>
      <c r="S32" s="280">
        <f t="shared" si="16"/>
        <v>19849.798082546309</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1255</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185931.91407128912</v>
      </c>
      <c r="U34" t="s">
        <v>1177</v>
      </c>
      <c r="V34" s="137">
        <f>AVERAGE('FuturesInfo (3)'!W2:W80)</f>
        <v>2353.5685325479635</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1</v>
      </c>
      <c r="AA35">
        <f>[3]futuresATR!$K$2</f>
        <v>-2</v>
      </c>
      <c r="AB35">
        <f>[3]futuresATR!$N$2</f>
        <v>3</v>
      </c>
      <c r="AD35">
        <f>[3]futuresATR!$U$2</f>
        <v>-1</v>
      </c>
      <c r="AE35">
        <f>[3]futuresATR!$AC$2</f>
        <v>0</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x14ac:dyDescent="0.25">
      <c r="A58" s="186">
        <f>IF(P57=MAX(P57,S57,M57),P58,IF(S57=MAX(P57,S57,M57),S58,M58))</f>
        <v>-18024.877048876358</v>
      </c>
      <c r="B58" s="186">
        <f t="shared" ref="B58" si="18">IF(S57=MIN(S57,P57,M57),S58,IF(P57=MIN(S57,P57,M57),P58,M58))</f>
        <v>30624.758815719022</v>
      </c>
      <c r="C58" s="273">
        <f>S58</f>
        <v>30624.758815719022</v>
      </c>
      <c r="D58" s="245">
        <f>L58</f>
        <v>21943.690810783566</v>
      </c>
      <c r="E58" s="273">
        <f>B58</f>
        <v>30624.758815719022</v>
      </c>
      <c r="F58" s="193">
        <f t="shared" ref="F58:F62" si="19">(COUNTIF(H58:S58,"&gt;"&amp;0)-1)/10</f>
        <v>0.5</v>
      </c>
      <c r="G58">
        <f>old!G12</f>
        <v>20160729</v>
      </c>
      <c r="H58" s="186">
        <f>old!AB13</f>
        <v>-3020.9573606422487</v>
      </c>
      <c r="I58" s="253">
        <f>old!AC13</f>
        <v>16333.246569679815</v>
      </c>
      <c r="J58" s="277">
        <f>-old!AD13</f>
        <v>71968.404364849266</v>
      </c>
      <c r="K58" s="253">
        <f>old!AE13</f>
        <v>-38222.925481672275</v>
      </c>
      <c r="L58" s="275">
        <f>old!AF13</f>
        <v>21943.690810783566</v>
      </c>
      <c r="M58" s="253">
        <f>old!AG13</f>
        <v>-18024.877048876358</v>
      </c>
      <c r="N58" s="186">
        <f>old!AH13</f>
        <v>-8243.6647210266565</v>
      </c>
      <c r="O58" s="186">
        <f>old!AI13</f>
        <v>-10590.746229118431</v>
      </c>
      <c r="P58" s="275">
        <f>old!AJ13</f>
        <v>49564.800678553955</v>
      </c>
      <c r="Q58" s="277">
        <f>old!AK13</f>
        <v>-11060.145663851221</v>
      </c>
      <c r="R58" s="277">
        <f>-Q58</f>
        <v>11060.145663851221</v>
      </c>
      <c r="S58" s="275">
        <f>old!AL13</f>
        <v>30624.758815719022</v>
      </c>
      <c r="T58" s="186">
        <f>old!AM13</f>
        <v>108319.94224843063</v>
      </c>
      <c r="U58" s="254">
        <f>old!N13</f>
        <v>0.36708860759493672</v>
      </c>
      <c r="V58" s="140">
        <f>old!P10</f>
        <v>1504.4436423393138</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-18182.785415976079</v>
      </c>
      <c r="B59" s="186">
        <f>IF(S58=MIN(S58,P58,L58),S59,IF(P58=MIN(S58,P58,L58),P59,L59))</f>
        <v>-10110.841337452714</v>
      </c>
      <c r="C59" s="260">
        <f>O59</f>
        <v>-18595.904639125452</v>
      </c>
      <c r="D59" s="245">
        <f>L59</f>
        <v>-10110.841337452714</v>
      </c>
      <c r="E59" s="245">
        <f>A59</f>
        <v>-18182.785415976079</v>
      </c>
      <c r="F59" s="193">
        <f t="shared" si="19"/>
        <v>0.2</v>
      </c>
      <c r="G59">
        <f>old!AP12</f>
        <v>20160801</v>
      </c>
      <c r="H59" s="186">
        <f>old!BK13</f>
        <v>-21120.998064078136</v>
      </c>
      <c r="I59" s="253">
        <f>old!BL13</f>
        <v>-21103.783037423917</v>
      </c>
      <c r="J59" s="277">
        <f>-old!BM13</f>
        <v>-12176.757735053428</v>
      </c>
      <c r="K59" s="253">
        <f>old!BN13</f>
        <v>20086.274760519034</v>
      </c>
      <c r="L59" s="275">
        <f>old!BO13</f>
        <v>-10110.841337452714</v>
      </c>
      <c r="M59" s="253">
        <f>old!BP13</f>
        <v>-35832.432634090816</v>
      </c>
      <c r="N59" s="186">
        <f>old!BQ13</f>
        <v>20698.216161992768</v>
      </c>
      <c r="O59" s="186">
        <f>old!BR13</f>
        <v>-18595.904639125452</v>
      </c>
      <c r="P59" s="275">
        <f>old!BS13</f>
        <v>-18182.785415976079</v>
      </c>
      <c r="Q59" s="277">
        <f>old!BT13</f>
        <v>-46158.887568705046</v>
      </c>
      <c r="R59" s="277">
        <f>-Q59</f>
        <v>46158.887568705046</v>
      </c>
      <c r="S59" s="275">
        <f>old!BU13</f>
        <v>-10774.960733172711</v>
      </c>
      <c r="T59" s="186">
        <f>old!BV13</f>
        <v>115258.03479229855</v>
      </c>
      <c r="U59" s="254">
        <f>old!AW13</f>
        <v>0.379746835443038</v>
      </c>
      <c r="V59" s="140">
        <f>old!AY10</f>
        <v>1600.8060387819241</v>
      </c>
      <c r="W59">
        <f t="shared" si="20"/>
        <v>20160801</v>
      </c>
      <c r="AK59" s="186">
        <f>SUM(H$58:H59)</f>
        <v>-24141.955424720385</v>
      </c>
      <c r="AL59" s="186">
        <f>SUM(I$58:I59)</f>
        <v>-4770.5364677441012</v>
      </c>
      <c r="AM59" s="186">
        <f>SUM(J$58:J59)</f>
        <v>59791.64662979584</v>
      </c>
      <c r="AN59" s="186">
        <f>SUM(K$58:K59)</f>
        <v>-18136.650721153241</v>
      </c>
      <c r="AO59" s="186">
        <f>SUM(L$58:L59)</f>
        <v>11832.849473330853</v>
      </c>
      <c r="AP59" s="186">
        <f>SUM(M$58:M59)</f>
        <v>-53857.30968296717</v>
      </c>
      <c r="AQ59" s="186">
        <f>SUM(N$58:N59)</f>
        <v>12454.551440966112</v>
      </c>
      <c r="AR59" s="186">
        <f>SUM(O$58:O59)</f>
        <v>-29186.650868243883</v>
      </c>
      <c r="AS59" s="186">
        <f>SUM(P$58:P59)</f>
        <v>31382.015262577876</v>
      </c>
      <c r="AT59" s="186">
        <f>SUM(Q$58:Q59)</f>
        <v>-57219.033232556263</v>
      </c>
      <c r="AU59" s="186">
        <f>SUM(R$58:R59)</f>
        <v>57219.033232556263</v>
      </c>
      <c r="AV59" s="186">
        <f>SUM(S$58:S59)</f>
        <v>19849.798082546309</v>
      </c>
      <c r="AW59" s="186">
        <f>SUM(B$58:B59)</f>
        <v>20513.91747826631</v>
      </c>
      <c r="AX59" s="186">
        <f>SUM(A$58:A59)</f>
        <v>-36207.662464852438</v>
      </c>
      <c r="AY59" s="273">
        <f>SUM(C$58:C59)</f>
        <v>12028.85417659357</v>
      </c>
      <c r="AZ59" s="245">
        <f>SUM(D$58:D59)</f>
        <v>11832.849473330853</v>
      </c>
      <c r="BA59" s="273">
        <f>SUM(E$58:E59)</f>
        <v>12441.973399742943</v>
      </c>
    </row>
    <row r="60" spans="1:53" x14ac:dyDescent="0.25">
      <c r="A60" s="186">
        <f>IF(P59=MAX(P59,S59,L59),P60,IF(S59=MAX(P59,S59,L59),S60,L60))</f>
        <v>0</v>
      </c>
      <c r="B60" s="186">
        <f t="shared" ref="B60:B61" si="21">IF(S59=MIN(S59,P59,L59),S60,IF(P59=MIN(S59,P59,L59),P60,L60))</f>
        <v>0</v>
      </c>
      <c r="C60" s="290"/>
      <c r="D60" s="245"/>
      <c r="E60" s="290">
        <f>L60</f>
        <v>0</v>
      </c>
      <c r="F60" s="193">
        <f t="shared" si="19"/>
        <v>-0.1</v>
      </c>
      <c r="G60">
        <f>old!BY12</f>
        <v>20160802</v>
      </c>
      <c r="H60" s="186">
        <f>old!CT13</f>
        <v>0</v>
      </c>
      <c r="I60" s="186">
        <f>old!CU13</f>
        <v>0</v>
      </c>
      <c r="J60" s="277">
        <f>-old!CV13</f>
        <v>0</v>
      </c>
      <c r="K60" s="186">
        <f>old!CW13</f>
        <v>0</v>
      </c>
      <c r="L60" s="186">
        <f>old!CX13</f>
        <v>0</v>
      </c>
      <c r="M60" s="186">
        <f>old!CY13</f>
        <v>0</v>
      </c>
      <c r="N60" s="186">
        <f>old!CZ13</f>
        <v>0</v>
      </c>
      <c r="O60" s="186">
        <f>old!DA13</f>
        <v>0</v>
      </c>
      <c r="P60" s="186">
        <f>old!DB13</f>
        <v>0</v>
      </c>
      <c r="Q60" s="277">
        <f>old!DC13</f>
        <v>0</v>
      </c>
      <c r="R60" s="277">
        <f>-Q60</f>
        <v>0</v>
      </c>
      <c r="S60" s="186">
        <f>old!DD13</f>
        <v>0</v>
      </c>
      <c r="T60" s="186">
        <f>old!DE13</f>
        <v>0</v>
      </c>
      <c r="U60" s="254">
        <f>old!CF13</f>
        <v>0</v>
      </c>
      <c r="V60" s="140">
        <f>old!CH10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56" t="s">
        <v>30</v>
      </c>
      <c r="B1" s="356"/>
      <c r="C1" s="5"/>
      <c r="D1" s="357" t="s">
        <v>31</v>
      </c>
      <c r="E1" s="357"/>
      <c r="F1" s="358"/>
      <c r="G1" s="358"/>
      <c r="H1" s="358"/>
      <c r="I1" s="358"/>
      <c r="J1" s="358"/>
      <c r="K1" s="358"/>
      <c r="L1" s="358"/>
      <c r="M1" s="358"/>
      <c r="N1" s="358"/>
      <c r="O1" s="358"/>
      <c r="P1" s="358"/>
      <c r="Q1" s="358"/>
      <c r="R1" s="358"/>
      <c r="S1" s="358"/>
    </row>
    <row r="2" spans="1:58" ht="15.75" x14ac:dyDescent="0.25">
      <c r="A2" s="340" t="s">
        <v>32</v>
      </c>
      <c r="B2" s="340"/>
      <c r="C2" s="5"/>
      <c r="D2" s="359">
        <v>41080</v>
      </c>
      <c r="E2" s="359"/>
      <c r="F2" s="360"/>
      <c r="G2" s="360"/>
      <c r="H2" s="360"/>
      <c r="I2" s="360"/>
      <c r="J2" s="360"/>
      <c r="K2" s="360"/>
      <c r="L2" s="360"/>
      <c r="M2" s="360"/>
      <c r="N2" s="360"/>
      <c r="O2" s="360"/>
      <c r="P2" s="360"/>
      <c r="Q2" s="360"/>
      <c r="R2" s="360"/>
      <c r="S2" s="360"/>
    </row>
    <row r="3" spans="1:58" ht="15.75" x14ac:dyDescent="0.25">
      <c r="A3" s="340" t="s">
        <v>33</v>
      </c>
      <c r="B3" s="340"/>
      <c r="D3" s="361" t="s">
        <v>34</v>
      </c>
      <c r="E3" s="361"/>
      <c r="F3" s="361"/>
      <c r="G3" s="7"/>
      <c r="H3" s="7"/>
      <c r="I3" s="7"/>
      <c r="J3" s="7"/>
      <c r="K3" s="7"/>
      <c r="L3" s="7"/>
      <c r="M3" s="7"/>
      <c r="N3" s="7"/>
      <c r="O3" s="7"/>
      <c r="P3" s="7"/>
      <c r="Q3" s="7"/>
      <c r="R3" s="7"/>
      <c r="S3" s="7"/>
    </row>
    <row r="4" spans="1:58" ht="15.75" x14ac:dyDescent="0.25">
      <c r="A4" s="340" t="s">
        <v>35</v>
      </c>
      <c r="B4" s="340"/>
      <c r="D4" s="8">
        <v>1</v>
      </c>
      <c r="E4" s="8">
        <v>2</v>
      </c>
      <c r="F4" s="8">
        <v>3</v>
      </c>
      <c r="G4" s="9"/>
      <c r="H4" s="10"/>
      <c r="I4" s="10"/>
      <c r="J4" s="10"/>
      <c r="K4" s="10"/>
      <c r="L4" s="10"/>
      <c r="M4" s="10"/>
      <c r="N4" s="10"/>
      <c r="O4" s="10"/>
      <c r="P4" s="10"/>
      <c r="Q4" s="10"/>
      <c r="R4" s="10"/>
      <c r="S4" s="10"/>
    </row>
    <row r="5" spans="1:58" x14ac:dyDescent="0.25">
      <c r="A5" s="340" t="s">
        <v>36</v>
      </c>
      <c r="B5" s="340"/>
      <c r="D5" s="11" t="s">
        <v>37</v>
      </c>
      <c r="E5" s="11" t="s">
        <v>38</v>
      </c>
      <c r="F5" s="11" t="s">
        <v>38</v>
      </c>
      <c r="G5" s="12"/>
      <c r="H5" s="341" t="s">
        <v>39</v>
      </c>
      <c r="I5" s="342"/>
      <c r="J5" s="342"/>
      <c r="K5" s="342"/>
      <c r="L5" s="342"/>
      <c r="M5" s="342"/>
      <c r="N5" s="342"/>
      <c r="O5" s="342"/>
      <c r="P5" s="342"/>
      <c r="Q5" s="342"/>
      <c r="R5" s="342"/>
      <c r="S5" s="343"/>
    </row>
    <row r="6" spans="1:58" x14ac:dyDescent="0.25">
      <c r="A6" s="13"/>
      <c r="B6" s="13"/>
      <c r="C6" s="14"/>
      <c r="D6" s="15"/>
      <c r="E6" s="15" t="s">
        <v>40</v>
      </c>
      <c r="F6" s="15" t="s">
        <v>41</v>
      </c>
      <c r="G6" s="16"/>
      <c r="H6" s="344" t="s">
        <v>42</v>
      </c>
      <c r="I6" s="345"/>
      <c r="J6" s="346"/>
      <c r="K6" s="347" t="s">
        <v>43</v>
      </c>
      <c r="L6" s="348"/>
      <c r="M6" s="349"/>
      <c r="N6" s="350" t="s">
        <v>44</v>
      </c>
      <c r="O6" s="351"/>
      <c r="P6" s="352"/>
      <c r="Q6" s="353" t="s">
        <v>45</v>
      </c>
      <c r="R6" s="354"/>
      <c r="S6" s="355"/>
    </row>
    <row r="7" spans="1:58" x14ac:dyDescent="0.25">
      <c r="A7" s="17"/>
      <c r="B7" s="17"/>
      <c r="C7" s="14"/>
      <c r="D7" s="18"/>
      <c r="E7" s="19"/>
      <c r="F7" s="20"/>
      <c r="G7" s="20"/>
      <c r="H7" s="330" t="s">
        <v>46</v>
      </c>
      <c r="I7" s="330"/>
      <c r="J7" s="330"/>
      <c r="K7" s="330"/>
      <c r="L7" s="330"/>
      <c r="M7" s="330"/>
      <c r="N7" s="330"/>
      <c r="O7" s="330"/>
      <c r="P7" s="330"/>
      <c r="Q7" s="330"/>
      <c r="R7" s="330"/>
      <c r="S7" s="330"/>
      <c r="U7" s="330" t="s">
        <v>47</v>
      </c>
      <c r="V7" s="330"/>
      <c r="W7" s="330"/>
      <c r="X7" s="330"/>
      <c r="Y7" s="330"/>
      <c r="Z7" s="330"/>
      <c r="AA7" s="330"/>
      <c r="AB7" s="330"/>
      <c r="AC7" s="330"/>
      <c r="AD7" s="330"/>
      <c r="AE7" s="330"/>
      <c r="AF7" s="330"/>
      <c r="AU7" s="330" t="s">
        <v>48</v>
      </c>
      <c r="AV7" s="330"/>
      <c r="AW7" s="330"/>
      <c r="AX7" s="330"/>
      <c r="AY7" s="330"/>
      <c r="AZ7" s="330"/>
      <c r="BA7" s="330"/>
      <c r="BB7" s="330"/>
      <c r="BC7" s="330"/>
      <c r="BD7" s="330"/>
      <c r="BE7" s="330"/>
      <c r="BF7" s="330"/>
    </row>
    <row r="8" spans="1:58" x14ac:dyDescent="0.25">
      <c r="A8" s="337" t="s">
        <v>49</v>
      </c>
      <c r="B8" s="337"/>
      <c r="D8" s="338" t="s">
        <v>50</v>
      </c>
      <c r="E8" s="338"/>
      <c r="F8" s="339"/>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30" t="s">
        <v>46</v>
      </c>
      <c r="I35" s="330"/>
      <c r="J35" s="330"/>
      <c r="K35" s="330"/>
      <c r="L35" s="330"/>
      <c r="M35" s="330"/>
      <c r="N35" s="330"/>
      <c r="O35" s="330"/>
      <c r="P35" s="330"/>
      <c r="Q35" s="330"/>
      <c r="R35" s="330"/>
      <c r="S35" s="330"/>
      <c r="U35" s="330" t="s">
        <v>47</v>
      </c>
      <c r="V35" s="330"/>
      <c r="W35" s="330"/>
      <c r="X35" s="330"/>
      <c r="Y35" s="330"/>
      <c r="Z35" s="330"/>
      <c r="AA35" s="330"/>
      <c r="AB35" s="330"/>
      <c r="AC35" s="330"/>
      <c r="AD35" s="330"/>
      <c r="AE35" s="330"/>
      <c r="AF35" s="330"/>
      <c r="AH35" s="330" t="s">
        <v>109</v>
      </c>
      <c r="AI35" s="330"/>
      <c r="AJ35" s="330"/>
      <c r="AK35" s="330"/>
      <c r="AL35" s="330"/>
      <c r="AM35" s="330"/>
      <c r="AN35" s="330"/>
      <c r="AO35" s="330"/>
      <c r="AP35" s="330"/>
      <c r="AQ35" s="330"/>
      <c r="AR35" s="330"/>
      <c r="AS35" s="330"/>
      <c r="AU35" s="330" t="s">
        <v>48</v>
      </c>
      <c r="AV35" s="330"/>
      <c r="AW35" s="330"/>
      <c r="AX35" s="330"/>
      <c r="AY35" s="330"/>
      <c r="AZ35" s="330"/>
      <c r="BA35" s="330"/>
      <c r="BB35" s="330"/>
      <c r="BC35" s="330"/>
      <c r="BD35" s="330"/>
      <c r="BE35" s="330"/>
      <c r="BF35" s="330"/>
    </row>
    <row r="36" spans="1:58" x14ac:dyDescent="0.25">
      <c r="A36" s="337" t="s">
        <v>110</v>
      </c>
      <c r="B36" s="337"/>
      <c r="D36" s="338" t="s">
        <v>111</v>
      </c>
      <c r="E36" s="338"/>
      <c r="F36" s="339"/>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30" t="s">
        <v>46</v>
      </c>
      <c r="I47" s="330"/>
      <c r="J47" s="330"/>
      <c r="K47" s="330"/>
      <c r="L47" s="330"/>
      <c r="M47" s="330"/>
      <c r="N47" s="330"/>
      <c r="O47" s="330"/>
      <c r="P47" s="330"/>
      <c r="Q47" s="330"/>
      <c r="R47" s="330"/>
      <c r="S47" s="330"/>
      <c r="U47" s="330" t="s">
        <v>47</v>
      </c>
      <c r="V47" s="330"/>
      <c r="W47" s="330"/>
      <c r="X47" s="330"/>
      <c r="Y47" s="330"/>
      <c r="Z47" s="330"/>
      <c r="AA47" s="330"/>
      <c r="AB47" s="330"/>
      <c r="AC47" s="330"/>
      <c r="AD47" s="330"/>
      <c r="AE47" s="330"/>
      <c r="AF47" s="330"/>
      <c r="AH47" s="330" t="s">
        <v>109</v>
      </c>
      <c r="AI47" s="330"/>
      <c r="AJ47" s="330"/>
      <c r="AK47" s="330"/>
      <c r="AL47" s="330"/>
      <c r="AM47" s="330"/>
      <c r="AN47" s="330"/>
      <c r="AO47" s="330"/>
      <c r="AP47" s="330"/>
      <c r="AQ47" s="330"/>
      <c r="AR47" s="330"/>
      <c r="AS47" s="330"/>
      <c r="AU47" s="330" t="s">
        <v>48</v>
      </c>
      <c r="AV47" s="330"/>
      <c r="AW47" s="330"/>
      <c r="AX47" s="330"/>
      <c r="AY47" s="330"/>
      <c r="AZ47" s="330"/>
      <c r="BA47" s="330"/>
      <c r="BB47" s="330"/>
      <c r="BC47" s="330"/>
      <c r="BD47" s="330"/>
      <c r="BE47" s="330"/>
      <c r="BF47" s="330"/>
    </row>
    <row r="48" spans="1:58" x14ac:dyDescent="0.25">
      <c r="A48" s="337" t="s">
        <v>128</v>
      </c>
      <c r="B48" s="337"/>
      <c r="C48" s="13"/>
      <c r="D48" s="338" t="s">
        <v>129</v>
      </c>
      <c r="E48" s="338"/>
      <c r="F48" s="339"/>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30" t="s">
        <v>163</v>
      </c>
      <c r="I65" s="330"/>
      <c r="J65" s="330"/>
      <c r="K65" s="330"/>
      <c r="L65" s="330"/>
      <c r="M65" s="330"/>
      <c r="N65" s="330"/>
      <c r="O65" s="330"/>
      <c r="P65" s="330"/>
      <c r="Q65" s="330"/>
      <c r="R65" s="330"/>
      <c r="S65" s="330"/>
      <c r="U65" s="331" t="s">
        <v>46</v>
      </c>
      <c r="V65" s="331"/>
      <c r="W65" s="331"/>
      <c r="X65" s="331"/>
      <c r="Y65" s="331"/>
      <c r="Z65" s="331"/>
      <c r="AA65" s="331"/>
      <c r="AB65" s="331"/>
      <c r="AC65" s="331"/>
      <c r="AD65" s="331"/>
      <c r="AE65" s="331"/>
      <c r="AF65" s="331"/>
      <c r="AH65" s="330" t="s">
        <v>47</v>
      </c>
      <c r="AI65" s="330"/>
      <c r="AJ65" s="330"/>
      <c r="AK65" s="330"/>
      <c r="AL65" s="330"/>
      <c r="AM65" s="330"/>
      <c r="AN65" s="330"/>
      <c r="AO65" s="330"/>
      <c r="AP65" s="330"/>
      <c r="AQ65" s="330"/>
      <c r="AR65" s="330"/>
      <c r="AS65" s="330"/>
      <c r="AU65" s="330" t="s">
        <v>48</v>
      </c>
      <c r="AV65" s="330"/>
      <c r="AW65" s="330"/>
      <c r="AX65" s="330"/>
      <c r="AY65" s="330"/>
      <c r="AZ65" s="330"/>
      <c r="BA65" s="330"/>
      <c r="BB65" s="330"/>
      <c r="BC65" s="330"/>
      <c r="BD65" s="330"/>
      <c r="BE65" s="330"/>
      <c r="BF65" s="330"/>
    </row>
    <row r="66" spans="1:58" x14ac:dyDescent="0.25">
      <c r="A66" s="332" t="s">
        <v>164</v>
      </c>
      <c r="B66" s="332"/>
      <c r="D66" s="333" t="s">
        <v>165</v>
      </c>
      <c r="E66" s="333"/>
      <c r="F66" s="334"/>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30" t="s">
        <v>163</v>
      </c>
      <c r="I72" s="330"/>
      <c r="J72" s="330"/>
      <c r="K72" s="330"/>
      <c r="L72" s="330"/>
      <c r="M72" s="330"/>
      <c r="N72" s="330"/>
      <c r="O72" s="330"/>
      <c r="P72" s="330"/>
      <c r="Q72" s="330"/>
      <c r="R72" s="330"/>
      <c r="S72" s="330"/>
      <c r="U72" s="331" t="s">
        <v>46</v>
      </c>
      <c r="V72" s="331"/>
      <c r="W72" s="331"/>
      <c r="X72" s="331"/>
      <c r="Y72" s="331"/>
      <c r="Z72" s="331"/>
      <c r="AA72" s="331"/>
      <c r="AB72" s="331"/>
      <c r="AC72" s="331"/>
      <c r="AD72" s="331"/>
      <c r="AE72" s="331"/>
      <c r="AF72" s="331"/>
      <c r="AH72" s="330" t="s">
        <v>47</v>
      </c>
      <c r="AI72" s="330"/>
      <c r="AJ72" s="330"/>
      <c r="AK72" s="330"/>
      <c r="AL72" s="330"/>
      <c r="AM72" s="330"/>
      <c r="AN72" s="330"/>
      <c r="AO72" s="330"/>
      <c r="AP72" s="330"/>
      <c r="AQ72" s="330"/>
      <c r="AR72" s="330"/>
      <c r="AS72" s="330"/>
      <c r="AU72" s="330" t="s">
        <v>48</v>
      </c>
      <c r="AV72" s="330"/>
      <c r="AW72" s="330"/>
      <c r="AX72" s="330"/>
      <c r="AY72" s="330"/>
      <c r="AZ72" s="330"/>
      <c r="BA72" s="330"/>
      <c r="BB72" s="330"/>
      <c r="BC72" s="330"/>
      <c r="BD72" s="330"/>
      <c r="BE72" s="330"/>
      <c r="BF72" s="330"/>
    </row>
    <row r="73" spans="1:58" x14ac:dyDescent="0.25">
      <c r="A73" s="335" t="s">
        <v>177</v>
      </c>
      <c r="B73" s="335"/>
      <c r="D73" s="335" t="s">
        <v>165</v>
      </c>
      <c r="E73" s="335"/>
      <c r="F73" s="336"/>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30" t="s">
        <v>190</v>
      </c>
      <c r="I80" s="330"/>
      <c r="J80" s="330"/>
      <c r="K80" s="330"/>
      <c r="L80" s="330"/>
      <c r="M80" s="330"/>
      <c r="N80" s="330"/>
      <c r="O80" s="330"/>
      <c r="P80" s="330"/>
      <c r="Q80" s="330"/>
      <c r="R80" s="330"/>
      <c r="S80" s="330"/>
      <c r="U80" s="331" t="s">
        <v>46</v>
      </c>
      <c r="V80" s="331"/>
      <c r="W80" s="331"/>
      <c r="X80" s="331"/>
      <c r="Y80" s="331"/>
      <c r="Z80" s="331"/>
      <c r="AA80" s="331"/>
      <c r="AB80" s="331"/>
      <c r="AC80" s="331"/>
      <c r="AD80" s="331"/>
      <c r="AE80" s="331"/>
      <c r="AF80" s="331"/>
      <c r="AH80" s="330" t="s">
        <v>47</v>
      </c>
      <c r="AI80" s="330"/>
      <c r="AJ80" s="330"/>
      <c r="AK80" s="330"/>
      <c r="AL80" s="330"/>
      <c r="AM80" s="330"/>
      <c r="AN80" s="330"/>
      <c r="AO80" s="330"/>
      <c r="AP80" s="330"/>
      <c r="AQ80" s="330"/>
      <c r="AR80" s="330"/>
      <c r="AS80" s="330"/>
      <c r="AU80" s="330" t="s">
        <v>48</v>
      </c>
      <c r="AV80" s="330"/>
      <c r="AW80" s="330"/>
      <c r="AX80" s="330"/>
      <c r="AY80" s="330"/>
      <c r="AZ80" s="330"/>
      <c r="BA80" s="330"/>
      <c r="BB80" s="330"/>
      <c r="BC80" s="330"/>
      <c r="BD80" s="330"/>
      <c r="BE80" s="330"/>
      <c r="BF80" s="330"/>
    </row>
    <row r="81" spans="1:58" x14ac:dyDescent="0.25">
      <c r="A81" s="328" t="s">
        <v>191</v>
      </c>
      <c r="B81" s="328"/>
      <c r="D81" s="328" t="s">
        <v>192</v>
      </c>
      <c r="E81" s="328"/>
      <c r="F81" s="329"/>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30" t="s">
        <v>190</v>
      </c>
      <c r="I90" s="330"/>
      <c r="J90" s="330"/>
      <c r="K90" s="330"/>
      <c r="L90" s="330"/>
      <c r="M90" s="330"/>
      <c r="N90" s="330"/>
      <c r="O90" s="330"/>
      <c r="P90" s="330"/>
      <c r="Q90" s="330"/>
      <c r="R90" s="330"/>
      <c r="S90" s="330"/>
      <c r="U90" s="331" t="s">
        <v>46</v>
      </c>
      <c r="V90" s="331"/>
      <c r="W90" s="331"/>
      <c r="X90" s="331"/>
      <c r="Y90" s="331"/>
      <c r="Z90" s="331"/>
      <c r="AA90" s="331"/>
      <c r="AB90" s="331"/>
      <c r="AC90" s="331"/>
      <c r="AD90" s="331"/>
      <c r="AE90" s="331"/>
      <c r="AF90" s="331"/>
      <c r="AH90" s="330" t="s">
        <v>47</v>
      </c>
      <c r="AI90" s="330"/>
      <c r="AJ90" s="330"/>
      <c r="AK90" s="330"/>
      <c r="AL90" s="330"/>
      <c r="AM90" s="330"/>
      <c r="AN90" s="330"/>
      <c r="AO90" s="330"/>
      <c r="AP90" s="330"/>
      <c r="AQ90" s="330"/>
      <c r="AR90" s="330"/>
      <c r="AS90" s="330"/>
      <c r="AU90" s="330" t="s">
        <v>48</v>
      </c>
      <c r="AV90" s="330"/>
      <c r="AW90" s="330"/>
      <c r="AX90" s="330"/>
      <c r="AY90" s="330"/>
      <c r="AZ90" s="330"/>
      <c r="BA90" s="330"/>
      <c r="BB90" s="330"/>
      <c r="BC90" s="330"/>
      <c r="BD90" s="330"/>
      <c r="BE90" s="330"/>
      <c r="BF90" s="330"/>
    </row>
    <row r="91" spans="1:58" x14ac:dyDescent="0.25">
      <c r="A91" s="328" t="s">
        <v>211</v>
      </c>
      <c r="B91" s="328"/>
      <c r="D91" s="328" t="s">
        <v>192</v>
      </c>
      <c r="E91" s="328"/>
      <c r="F91" s="329"/>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30" t="s">
        <v>219</v>
      </c>
      <c r="I95" s="330"/>
      <c r="J95" s="330"/>
      <c r="K95" s="330"/>
      <c r="L95" s="330"/>
      <c r="M95" s="330"/>
      <c r="N95" s="330"/>
      <c r="O95" s="330"/>
      <c r="P95" s="330"/>
      <c r="Q95" s="330"/>
      <c r="R95" s="330"/>
      <c r="S95" s="330"/>
      <c r="U95" s="331" t="s">
        <v>46</v>
      </c>
      <c r="V95" s="331"/>
      <c r="W95" s="331"/>
      <c r="X95" s="331"/>
      <c r="Y95" s="331"/>
      <c r="Z95" s="331"/>
      <c r="AA95" s="331"/>
      <c r="AB95" s="331"/>
      <c r="AC95" s="331"/>
      <c r="AD95" s="331"/>
      <c r="AE95" s="331"/>
      <c r="AF95" s="331"/>
      <c r="AH95" s="330" t="s">
        <v>47</v>
      </c>
      <c r="AI95" s="330"/>
      <c r="AJ95" s="330"/>
      <c r="AK95" s="330"/>
      <c r="AL95" s="330"/>
      <c r="AM95" s="330"/>
      <c r="AN95" s="330"/>
      <c r="AO95" s="330"/>
      <c r="AP95" s="330"/>
      <c r="AQ95" s="330"/>
      <c r="AR95" s="330"/>
      <c r="AS95" s="330"/>
      <c r="AU95" s="330" t="s">
        <v>48</v>
      </c>
      <c r="AV95" s="330"/>
      <c r="AW95" s="330"/>
      <c r="AX95" s="330"/>
      <c r="AY95" s="330"/>
      <c r="AZ95" s="330"/>
      <c r="BA95" s="330"/>
      <c r="BB95" s="330"/>
      <c r="BC95" s="330"/>
      <c r="BD95" s="330"/>
      <c r="BE95" s="330"/>
      <c r="BF95" s="330"/>
    </row>
    <row r="96" spans="1:58" x14ac:dyDescent="0.25">
      <c r="A96" s="328" t="s">
        <v>220</v>
      </c>
      <c r="B96" s="328"/>
      <c r="D96" s="328" t="s">
        <v>192</v>
      </c>
      <c r="E96" s="328"/>
      <c r="F96" s="329"/>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2" activePane="bottomRight" state="frozen"/>
      <selection pane="topRight" activeCell="N1" sqref="N1"/>
      <selection pane="bottomLeft" activeCell="A2" sqref="A2"/>
      <selection pane="bottomRight" activeCell="V77" activeCellId="6" sqref="V2 V10 V17 V18 V24 V27 V7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42586</v>
      </c>
      <c r="O1" s="132" t="s">
        <v>911</v>
      </c>
      <c r="P1" s="150" t="s">
        <v>1064</v>
      </c>
      <c r="Q1" s="151" t="s">
        <v>1003</v>
      </c>
      <c r="R1" s="151">
        <f>CurrInfo!B7*CurrInfo!B8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VLOOKUP(G2,CurrInfo!$E$1:$F$10,2)</f>
        <v>1</v>
      </c>
      <c r="I2">
        <v>29000</v>
      </c>
      <c r="J2">
        <v>1E-3</v>
      </c>
      <c r="K2" t="s">
        <v>288</v>
      </c>
      <c r="M2" s="132" t="s">
        <v>558</v>
      </c>
      <c r="N2" s="190">
        <f>VLOOKUP($A2,[3]futuresATR!$A$2:$F$80,3)</f>
        <v>1.4039999999999999</v>
      </c>
      <c r="O2" s="152">
        <f>N2*I2/H2</f>
        <v>40716</v>
      </c>
      <c r="P2" s="191">
        <f>VLOOKUP($A2,[3]futuresATR!$A$2:$F$80,4)</f>
        <v>2.9440778500000001E-2</v>
      </c>
      <c r="Q2" s="151">
        <f>P2*I2/H2</f>
        <v>853.7825765</v>
      </c>
      <c r="R2" s="143">
        <f>MAX(CEILING($R$1/Q2,1),1)</f>
        <v>3</v>
      </c>
      <c r="S2" s="138">
        <f t="shared" ref="S2:S33" si="0">R2*O2</f>
        <v>122148</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VLOOKUP(G3,CurrInfo!$E$1:$F$10,2)</f>
        <v>1</v>
      </c>
      <c r="I3" s="130">
        <v>100000</v>
      </c>
      <c r="J3">
        <v>1E-4</v>
      </c>
      <c r="K3" t="s">
        <v>1121</v>
      </c>
      <c r="L3" t="s">
        <v>450</v>
      </c>
      <c r="M3" s="132" t="s">
        <v>470</v>
      </c>
      <c r="N3" s="190">
        <f>VLOOKUP($A3,[3]futuresATR!$A$2:$F$80,3)</f>
        <v>0.76239999999999997</v>
      </c>
      <c r="O3" s="152">
        <f t="shared" ref="O3:O66" si="4">N3*I3/H3</f>
        <v>76240</v>
      </c>
      <c r="P3" s="191">
        <f>VLOOKUP($A3,[3]futuresATR!$A$2:$F$80,4)</f>
        <v>7.8300000000000002E-3</v>
      </c>
      <c r="Q3" s="151">
        <f t="shared" ref="Q3:Q11" si="5">P3*I3/H3</f>
        <v>783</v>
      </c>
      <c r="R3" s="143">
        <f>MAX(CEILING($R$1/Q3,1),1)</f>
        <v>3</v>
      </c>
      <c r="S3" s="138">
        <f>R3*O3</f>
        <v>228720</v>
      </c>
      <c r="T3" s="110">
        <f>IF(R3&gt;$T$1,$T$1,R3)</f>
        <v>3</v>
      </c>
      <c r="U3" s="110">
        <f t="shared" ref="U3:U66" si="6">T3*2*7</f>
        <v>42</v>
      </c>
      <c r="V3" s="159">
        <f t="shared" ref="V3:V66" si="7">IF(ROUND(T3*Q3/$R$1,0)&lt;1,0,T3)</f>
        <v>3</v>
      </c>
      <c r="W3" s="159">
        <f t="shared" ref="W3:W66" si="8">V3*Q3</f>
        <v>2349</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VLOOKUP(G4,CurrInfo!$E$1:$F$10,2)</f>
        <v>0.89613764674253971</v>
      </c>
      <c r="I4" s="112">
        <v>200</v>
      </c>
      <c r="J4" s="112">
        <v>0.01</v>
      </c>
      <c r="K4" s="112" t="s">
        <v>294</v>
      </c>
      <c r="L4" s="112" t="s">
        <v>780</v>
      </c>
      <c r="M4" s="145" t="s">
        <v>292</v>
      </c>
      <c r="N4" s="190">
        <f>VLOOKUP($A4,[3]futuresATR!$A$2:$F$80,3)</f>
        <v>441.85</v>
      </c>
      <c r="O4" s="152">
        <f t="shared" si="4"/>
        <v>98612.082999999999</v>
      </c>
      <c r="P4" s="191">
        <f>VLOOKUP($A4,[3]futuresATR!$A$2:$F$80,4)</f>
        <v>5.5170310395</v>
      </c>
      <c r="Q4" s="151">
        <f t="shared" si="5"/>
        <v>1231.29098739561</v>
      </c>
      <c r="R4" s="143">
        <f t="shared" ref="R4:R66" si="9">MAX(CEILING($R$1/Q4,1),1)</f>
        <v>2</v>
      </c>
      <c r="S4" s="138">
        <f t="shared" si="0"/>
        <v>197224.166</v>
      </c>
      <c r="T4" s="110">
        <f t="shared" ref="T4:T66" si="10">IF(R4&gt;$T$1,$T$1,R4)</f>
        <v>2</v>
      </c>
      <c r="U4" s="110">
        <f t="shared" si="6"/>
        <v>28</v>
      </c>
      <c r="V4" s="159">
        <f t="shared" si="7"/>
        <v>2</v>
      </c>
      <c r="W4" s="159">
        <f t="shared" si="8"/>
        <v>2462.5819747912201</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VLOOKUP(G5,CurrInfo!$E$1:$F$10,2)</f>
        <v>1</v>
      </c>
      <c r="I5">
        <v>600</v>
      </c>
      <c r="J5">
        <v>0.01</v>
      </c>
      <c r="K5" t="s">
        <v>297</v>
      </c>
      <c r="L5" t="s">
        <v>784</v>
      </c>
      <c r="M5" s="132" t="s">
        <v>728</v>
      </c>
      <c r="N5" s="190">
        <f>VLOOKUP($A5,[3]futuresATR!$A$2:$F$80,3)</f>
        <v>31.03</v>
      </c>
      <c r="O5" s="152">
        <f t="shared" si="4"/>
        <v>18618</v>
      </c>
      <c r="P5" s="191">
        <f>VLOOKUP($A5,[3]futuresATR!$A$2:$F$80,4)</f>
        <v>0.71550000000000002</v>
      </c>
      <c r="Q5" s="151">
        <f t="shared" si="5"/>
        <v>429.3</v>
      </c>
      <c r="R5" s="143">
        <f t="shared" si="9"/>
        <v>5</v>
      </c>
      <c r="S5" s="138">
        <f t="shared" si="0"/>
        <v>93090</v>
      </c>
      <c r="T5" s="110">
        <f t="shared" si="10"/>
        <v>5</v>
      </c>
      <c r="U5" s="110">
        <f t="shared" si="6"/>
        <v>70</v>
      </c>
      <c r="V5" s="159">
        <f t="shared" si="7"/>
        <v>5</v>
      </c>
      <c r="W5" s="159">
        <f t="shared" si="8"/>
        <v>2146.5</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VLOOKUP(G6,CurrInfo!$E$1:$F$10,2)</f>
        <v>1</v>
      </c>
      <c r="I6" s="130">
        <v>62500</v>
      </c>
      <c r="J6">
        <v>1E-4</v>
      </c>
      <c r="K6" t="s">
        <v>1121</v>
      </c>
      <c r="L6" t="s">
        <v>456</v>
      </c>
      <c r="M6" s="132" t="s">
        <v>479</v>
      </c>
      <c r="N6" s="190">
        <f>VLOOKUP($A6,[3]futuresATR!$A$2:$F$80,3)</f>
        <v>1.3124</v>
      </c>
      <c r="O6" s="152">
        <f t="shared" si="4"/>
        <v>82025</v>
      </c>
      <c r="P6" s="191">
        <f>VLOOKUP($A6,[3]futuresATR!$A$2:$F$80,4)</f>
        <v>1.7805000000000001E-2</v>
      </c>
      <c r="Q6" s="151">
        <f t="shared" si="5"/>
        <v>1112.8125</v>
      </c>
      <c r="R6" s="143">
        <f t="shared" si="9"/>
        <v>2</v>
      </c>
      <c r="S6" s="138">
        <f t="shared" si="0"/>
        <v>164050</v>
      </c>
      <c r="T6" s="110">
        <f t="shared" si="10"/>
        <v>2</v>
      </c>
      <c r="U6" s="110">
        <f t="shared" si="6"/>
        <v>28</v>
      </c>
      <c r="V6" s="159">
        <f t="shared" si="7"/>
        <v>2</v>
      </c>
      <c r="W6" s="159">
        <f t="shared" si="8"/>
        <v>2225.625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VLOOKUP(G7,CurrInfo!$E$1:$F$10,2)</f>
        <v>1</v>
      </c>
      <c r="I7">
        <v>50</v>
      </c>
      <c r="J7" s="131">
        <v>42377</v>
      </c>
      <c r="K7" t="s">
        <v>297</v>
      </c>
      <c r="L7" t="s">
        <v>788</v>
      </c>
      <c r="M7" s="132" t="s">
        <v>518</v>
      </c>
      <c r="N7" s="190">
        <f>VLOOKUP($A7,[3]futuresATR!$A$2:$F$80,3)</f>
        <v>331</v>
      </c>
      <c r="O7" s="152">
        <f t="shared" si="4"/>
        <v>16550</v>
      </c>
      <c r="P7" s="191">
        <f>VLOOKUP($A7,[3]futuresATR!$A$2:$F$80,4)</f>
        <v>10.1155163235</v>
      </c>
      <c r="Q7" s="151">
        <f t="shared" si="5"/>
        <v>505.77581617499999</v>
      </c>
      <c r="R7" s="143">
        <f t="shared" si="9"/>
        <v>4</v>
      </c>
      <c r="S7" s="138">
        <f t="shared" si="0"/>
        <v>66200</v>
      </c>
      <c r="T7" s="110">
        <f t="shared" si="10"/>
        <v>4</v>
      </c>
      <c r="U7" s="110">
        <f t="shared" si="6"/>
        <v>56</v>
      </c>
      <c r="V7" s="159">
        <f t="shared" si="7"/>
        <v>4</v>
      </c>
      <c r="W7" s="159">
        <f t="shared" si="8"/>
        <v>2023.1032647</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VLOOKUP(G8,CurrInfo!$E$1:$F$10,2)</f>
        <v>1</v>
      </c>
      <c r="I8">
        <v>10</v>
      </c>
      <c r="J8">
        <v>1</v>
      </c>
      <c r="K8" t="s">
        <v>304</v>
      </c>
      <c r="L8" t="s">
        <v>302</v>
      </c>
      <c r="M8" s="132" t="s">
        <v>509</v>
      </c>
      <c r="N8" s="190">
        <f>VLOOKUP($A8,[3]futuresATR!$A$2:$F$80,3)</f>
        <v>2991</v>
      </c>
      <c r="O8" s="152">
        <f t="shared" si="4"/>
        <v>29910</v>
      </c>
      <c r="P8" s="191">
        <f>VLOOKUP($A8,[3]futuresATR!$A$2:$F$80,4)</f>
        <v>64.3</v>
      </c>
      <c r="Q8" s="151">
        <f t="shared" si="5"/>
        <v>643</v>
      </c>
      <c r="R8" s="143">
        <f t="shared" si="9"/>
        <v>4</v>
      </c>
      <c r="S8" s="138">
        <f t="shared" si="0"/>
        <v>119640</v>
      </c>
      <c r="T8" s="110">
        <f t="shared" si="10"/>
        <v>4</v>
      </c>
      <c r="U8" s="110">
        <f t="shared" si="6"/>
        <v>56</v>
      </c>
      <c r="V8" s="159">
        <f t="shared" si="7"/>
        <v>4</v>
      </c>
      <c r="W8" s="159">
        <f t="shared" si="8"/>
        <v>2572</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VLOOKUP(G9,CurrInfo!$E$1:$F$10,2)</f>
        <v>1</v>
      </c>
      <c r="I9" s="130">
        <v>100000</v>
      </c>
      <c r="J9">
        <v>1E-4</v>
      </c>
      <c r="K9" t="s">
        <v>1121</v>
      </c>
      <c r="L9" t="s">
        <v>487</v>
      </c>
      <c r="M9" s="132" t="s">
        <v>488</v>
      </c>
      <c r="N9" s="190">
        <f>VLOOKUP($A9,[3]futuresATR!$A$2:$F$80,3)</f>
        <v>0.76870000000000005</v>
      </c>
      <c r="O9" s="152">
        <f t="shared" si="4"/>
        <v>76870</v>
      </c>
      <c r="P9" s="191">
        <f>VLOOKUP($A9,[3]futuresATR!$A$2:$F$80,4)</f>
        <v>6.5024999999999996E-3</v>
      </c>
      <c r="Q9" s="151">
        <f t="shared" si="5"/>
        <v>650.25</v>
      </c>
      <c r="R9" s="143">
        <f t="shared" si="9"/>
        <v>4</v>
      </c>
      <c r="S9" s="138">
        <f t="shared" si="0"/>
        <v>307480</v>
      </c>
      <c r="T9" s="110">
        <f t="shared" si="10"/>
        <v>4</v>
      </c>
      <c r="U9" s="110">
        <f t="shared" si="6"/>
        <v>56</v>
      </c>
      <c r="V9" s="159">
        <f t="shared" si="7"/>
        <v>4</v>
      </c>
      <c r="W9" s="159">
        <f t="shared" si="8"/>
        <v>2601</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VLOOKUP(G10,CurrInfo!$E$1:$F$10,2)</f>
        <v>1.3123</v>
      </c>
      <c r="I10" s="144">
        <v>1000</v>
      </c>
      <c r="J10" s="112">
        <v>0.01</v>
      </c>
      <c r="K10" s="112" t="s">
        <v>1122</v>
      </c>
      <c r="L10" s="112" t="s">
        <v>307</v>
      </c>
      <c r="M10" s="145" t="s">
        <v>484</v>
      </c>
      <c r="N10" s="190">
        <f>VLOOKUP($A10,[3]futuresATR!$A$2:$F$80,3)</f>
        <v>147.97</v>
      </c>
      <c r="O10" s="152">
        <f t="shared" si="4"/>
        <v>112756.22952068887</v>
      </c>
      <c r="P10" s="191">
        <f>VLOOKUP($A10,[3]futuresATR!$A$2:$F$80,4)</f>
        <v>0.71150000000000002</v>
      </c>
      <c r="Q10" s="151">
        <f t="shared" si="5"/>
        <v>542.1778556732454</v>
      </c>
      <c r="R10" s="143">
        <f t="shared" si="9"/>
        <v>4</v>
      </c>
      <c r="S10" s="138">
        <f t="shared" si="0"/>
        <v>451024.91808275547</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VLOOKUP(G11,CurrInfo!$E$1:$F$10,2)</f>
        <v>1</v>
      </c>
      <c r="I11" s="130">
        <v>1000</v>
      </c>
      <c r="J11">
        <v>0.01</v>
      </c>
      <c r="K11" t="s">
        <v>288</v>
      </c>
      <c r="L11" t="s">
        <v>309</v>
      </c>
      <c r="M11" s="132" t="s">
        <v>522</v>
      </c>
      <c r="N11" s="190">
        <f>VLOOKUP($A11,[3]futuresATR!$A$2:$F$80,3)</f>
        <v>41.93</v>
      </c>
      <c r="O11" s="152">
        <f t="shared" si="4"/>
        <v>41930</v>
      </c>
      <c r="P11" s="191">
        <f>VLOOKUP($A11,[3]futuresATR!$A$2:$F$80,4)</f>
        <v>1.440110577</v>
      </c>
      <c r="Q11" s="151">
        <f t="shared" si="5"/>
        <v>1440.1105769999999</v>
      </c>
      <c r="R11" s="143">
        <f t="shared" si="9"/>
        <v>2</v>
      </c>
      <c r="S11" s="138">
        <f t="shared" si="0"/>
        <v>83860</v>
      </c>
      <c r="T11" s="110">
        <f t="shared" si="10"/>
        <v>2</v>
      </c>
      <c r="U11" s="110">
        <f t="shared" si="6"/>
        <v>28</v>
      </c>
      <c r="V11" s="159">
        <f t="shared" si="7"/>
        <v>2</v>
      </c>
      <c r="W11" s="159">
        <f t="shared" si="8"/>
        <v>2880.2211539999998</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VLOOKUP(G12,CurrInfo!$E$1:$F$10,2)</f>
        <v>1</v>
      </c>
      <c r="I12">
        <v>5</v>
      </c>
      <c r="J12">
        <v>0.01</v>
      </c>
      <c r="K12" t="s">
        <v>304</v>
      </c>
      <c r="L12" t="s">
        <v>311</v>
      </c>
      <c r="M12" s="132" t="s">
        <v>520</v>
      </c>
      <c r="N12" s="190">
        <f>VLOOKUP($A12,[3]futuresATR!$A$2:$F$80,3)</f>
        <v>75.83</v>
      </c>
      <c r="O12" s="168">
        <f>N12*I12/H12*100</f>
        <v>37915</v>
      </c>
      <c r="P12" s="191">
        <f>VLOOKUP($A12,[3]futuresATR!$A$2:$F$80,4)</f>
        <v>1.8935</v>
      </c>
      <c r="Q12" s="156">
        <f>P12*I12/H12*100</f>
        <v>946.74999999999989</v>
      </c>
      <c r="R12" s="143">
        <f t="shared" si="9"/>
        <v>3</v>
      </c>
      <c r="S12" s="138">
        <f t="shared" si="0"/>
        <v>113745</v>
      </c>
      <c r="T12" s="110">
        <f t="shared" si="10"/>
        <v>3</v>
      </c>
      <c r="U12" s="110">
        <f t="shared" si="6"/>
        <v>42</v>
      </c>
      <c r="V12" s="159">
        <f t="shared" si="7"/>
        <v>3</v>
      </c>
      <c r="W12" s="159">
        <f t="shared" si="8"/>
        <v>2840.2499999999995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VLOOKUP(G13,CurrInfo!$E$1:$F$10,2)</f>
        <v>1</v>
      </c>
      <c r="I13" s="130">
        <v>125000</v>
      </c>
      <c r="J13">
        <v>1E-4</v>
      </c>
      <c r="K13" t="s">
        <v>1121</v>
      </c>
      <c r="L13" t="s">
        <v>469</v>
      </c>
      <c r="M13" s="132" t="s">
        <v>583</v>
      </c>
      <c r="N13" s="190">
        <f>VLOOKUP($A13,[3]futuresATR!$A$2:$F$80,3)</f>
        <v>1.1149500000000001</v>
      </c>
      <c r="O13" s="152">
        <f t="shared" si="4"/>
        <v>139368.75</v>
      </c>
      <c r="P13" s="191">
        <f>VLOOKUP($A13,[3]futuresATR!$A$2:$F$80,4)</f>
        <v>7.1124999999999999E-3</v>
      </c>
      <c r="Q13" s="151">
        <f t="shared" ref="Q13:Q33" si="11">P13*I13/H13</f>
        <v>889.0625</v>
      </c>
      <c r="R13" s="143">
        <f t="shared" si="9"/>
        <v>3</v>
      </c>
      <c r="S13" s="138">
        <f t="shared" si="0"/>
        <v>418106.25</v>
      </c>
      <c r="T13" s="110">
        <f t="shared" si="10"/>
        <v>3</v>
      </c>
      <c r="U13" s="110">
        <f t="shared" si="6"/>
        <v>42</v>
      </c>
      <c r="V13" s="159">
        <f t="shared" si="7"/>
        <v>3</v>
      </c>
      <c r="W13" s="159">
        <f t="shared" si="8"/>
        <v>2667.1875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VLOOKUP(G14,CurrInfo!$E$1:$F$10,2)</f>
        <v>1</v>
      </c>
      <c r="I14" s="130">
        <v>1000</v>
      </c>
      <c r="J14">
        <v>1E-3</v>
      </c>
      <c r="K14" t="s">
        <v>1121</v>
      </c>
      <c r="L14" t="s">
        <v>314</v>
      </c>
      <c r="M14" s="132" t="s">
        <v>755</v>
      </c>
      <c r="N14" s="190">
        <f>VLOOKUP($A14,[3]futuresATR!$A$2:$F$80,3)</f>
        <v>95.716999999999999</v>
      </c>
      <c r="O14" s="152">
        <f t="shared" si="4"/>
        <v>95717</v>
      </c>
      <c r="P14" s="191">
        <f>VLOOKUP($A14,[3]futuresATR!$A$2:$F$80,4)</f>
        <v>0.57925000000000004</v>
      </c>
      <c r="Q14" s="151">
        <f t="shared" si="11"/>
        <v>579.25</v>
      </c>
      <c r="R14" s="143">
        <f t="shared" si="9"/>
        <v>4</v>
      </c>
      <c r="S14" s="138">
        <f t="shared" si="0"/>
        <v>382868</v>
      </c>
      <c r="T14" s="110">
        <f t="shared" si="10"/>
        <v>4</v>
      </c>
      <c r="U14" s="110">
        <f t="shared" si="6"/>
        <v>56</v>
      </c>
      <c r="V14" s="159">
        <f t="shared" si="7"/>
        <v>4</v>
      </c>
      <c r="W14" s="159">
        <f t="shared" si="8"/>
        <v>2317</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VLOOKUP(G15,CurrInfo!$E$1:$F$10,2)</f>
        <v>0.89613764674253971</v>
      </c>
      <c r="I15" s="130">
        <v>1000</v>
      </c>
      <c r="J15">
        <v>0.01</v>
      </c>
      <c r="K15" t="s">
        <v>1122</v>
      </c>
      <c r="L15" t="s">
        <v>799</v>
      </c>
      <c r="M15" s="132" t="s">
        <v>562</v>
      </c>
      <c r="N15" s="190">
        <f>VLOOKUP($A15,[3]futuresATR!$A$2:$F$80,3)</f>
        <v>167.59</v>
      </c>
      <c r="O15" s="152">
        <f t="shared" si="4"/>
        <v>187013.68099999998</v>
      </c>
      <c r="P15" s="191">
        <f>VLOOKUP($A15,[3]futuresATR!$A$2:$F$80,4)</f>
        <v>0.752</v>
      </c>
      <c r="Q15" s="151">
        <f t="shared" si="11"/>
        <v>839.15679999999998</v>
      </c>
      <c r="R15" s="143">
        <f t="shared" si="9"/>
        <v>3</v>
      </c>
      <c r="S15" s="138">
        <f t="shared" si="0"/>
        <v>561041.04299999995</v>
      </c>
      <c r="T15" s="110">
        <f t="shared" si="10"/>
        <v>3</v>
      </c>
      <c r="U15" s="110">
        <f t="shared" si="6"/>
        <v>42</v>
      </c>
      <c r="V15" s="159">
        <f t="shared" si="7"/>
        <v>3</v>
      </c>
      <c r="W15" s="159">
        <f t="shared" si="8"/>
        <v>2517.4704000000002</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VLOOKUP(G16,CurrInfo!$E$1:$F$10,2)</f>
        <v>0.89613764674253971</v>
      </c>
      <c r="I16" s="130">
        <v>1000</v>
      </c>
      <c r="J16">
        <v>0.01</v>
      </c>
      <c r="K16" t="s">
        <v>1122</v>
      </c>
      <c r="L16" t="s">
        <v>800</v>
      </c>
      <c r="M16" s="132" t="s">
        <v>560</v>
      </c>
      <c r="N16" s="190">
        <f>VLOOKUP($A16,[3]futuresATR!$A$2:$F$80,3)</f>
        <v>133.63999999999999</v>
      </c>
      <c r="O16" s="152">
        <f t="shared" si="4"/>
        <v>149128.87599999999</v>
      </c>
      <c r="P16" s="191">
        <f>VLOOKUP($A16,[3]futuresATR!$A$2:$F$80,4)</f>
        <v>0.20899999999999999</v>
      </c>
      <c r="Q16" s="151">
        <f t="shared" si="11"/>
        <v>233.22309999999999</v>
      </c>
      <c r="R16" s="143">
        <f t="shared" si="9"/>
        <v>9</v>
      </c>
      <c r="S16" s="138">
        <f t="shared" si="0"/>
        <v>1342159.8839999998</v>
      </c>
      <c r="T16" s="110">
        <f t="shared" si="10"/>
        <v>9</v>
      </c>
      <c r="U16" s="110">
        <f t="shared" si="6"/>
        <v>126</v>
      </c>
      <c r="V16" s="159">
        <f t="shared" si="7"/>
        <v>9</v>
      </c>
      <c r="W16" s="159">
        <f t="shared" si="8"/>
        <v>2099.0079000000001</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VLOOKUP(G17,CurrInfo!$E$1:$F$10,2)</f>
        <v>0.89613764674253971</v>
      </c>
      <c r="I17" s="130">
        <v>1000</v>
      </c>
      <c r="J17">
        <v>1E-3</v>
      </c>
      <c r="K17" t="s">
        <v>1122</v>
      </c>
      <c r="L17" t="s">
        <v>801</v>
      </c>
      <c r="M17" s="132" t="s">
        <v>564</v>
      </c>
      <c r="N17" s="190">
        <f>VLOOKUP($A17,[3]futuresATR!$A$2:$F$80,3)</f>
        <v>112</v>
      </c>
      <c r="O17" s="152">
        <f t="shared" si="4"/>
        <v>124980.79999999999</v>
      </c>
      <c r="P17" s="191">
        <f>VLOOKUP($A17,[3]futuresATR!$A$2:$F$80,4)</f>
        <v>4.3249999999999997E-2</v>
      </c>
      <c r="Q17" s="151">
        <f t="shared" si="11"/>
        <v>48.262674999999994</v>
      </c>
      <c r="R17" s="143">
        <f t="shared" si="9"/>
        <v>42</v>
      </c>
      <c r="S17" s="138">
        <f t="shared" si="0"/>
        <v>5249193.5999999996</v>
      </c>
      <c r="T17" s="110">
        <f t="shared" si="10"/>
        <v>42</v>
      </c>
      <c r="U17" s="110">
        <f t="shared" si="6"/>
        <v>588</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VLOOKUP(G18,CurrInfo!$E$1:$F$10,2)</f>
        <v>1</v>
      </c>
      <c r="I18" s="130">
        <v>2500</v>
      </c>
      <c r="J18">
        <v>1E-3</v>
      </c>
      <c r="K18" t="s">
        <v>1122</v>
      </c>
      <c r="L18" t="s">
        <v>804</v>
      </c>
      <c r="M18" s="132" t="s">
        <v>581</v>
      </c>
      <c r="N18" s="190">
        <f>VLOOKUP($A18,[3]futuresATR!$A$2:$F$80,3)</f>
        <v>99.13</v>
      </c>
      <c r="O18" s="152">
        <f t="shared" si="4"/>
        <v>247825</v>
      </c>
      <c r="P18" s="191">
        <f>VLOOKUP($A18,[3]futuresATR!$A$2:$F$80,4)</f>
        <v>3.4500000000000003E-2</v>
      </c>
      <c r="Q18" s="151">
        <f t="shared" si="11"/>
        <v>86.250000000000014</v>
      </c>
      <c r="R18" s="143">
        <f t="shared" si="9"/>
        <v>24</v>
      </c>
      <c r="S18" s="138">
        <f t="shared" si="0"/>
        <v>5947800</v>
      </c>
      <c r="T18" s="110">
        <f t="shared" si="10"/>
        <v>24</v>
      </c>
      <c r="U18" s="110">
        <f t="shared" si="6"/>
        <v>336</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VLOOKUP(G19,CurrInfo!$E$1:$F$10,2)</f>
        <v>1</v>
      </c>
      <c r="I19">
        <v>100</v>
      </c>
      <c r="J19">
        <v>0.01</v>
      </c>
      <c r="K19" t="s">
        <v>294</v>
      </c>
      <c r="L19" t="s">
        <v>325</v>
      </c>
      <c r="M19" s="132" t="s">
        <v>653</v>
      </c>
      <c r="N19" s="190">
        <f>VLOOKUP($A19,[3]futuresATR!$A$2:$F$80,3)</f>
        <v>1544.4</v>
      </c>
      <c r="O19" s="152">
        <f t="shared" si="4"/>
        <v>154440</v>
      </c>
      <c r="P19" s="191">
        <f>VLOOKUP($A19,[3]futuresATR!$A$2:$F$80,4)</f>
        <v>14.1</v>
      </c>
      <c r="Q19" s="151">
        <f t="shared" si="11"/>
        <v>1410</v>
      </c>
      <c r="R19" s="143">
        <f t="shared" si="9"/>
        <v>2</v>
      </c>
      <c r="S19" s="138">
        <f t="shared" si="0"/>
        <v>308880</v>
      </c>
      <c r="T19" s="110">
        <f t="shared" si="10"/>
        <v>2</v>
      </c>
      <c r="U19" s="110">
        <f t="shared" si="6"/>
        <v>28</v>
      </c>
      <c r="V19" s="159">
        <f t="shared" si="7"/>
        <v>2</v>
      </c>
      <c r="W19" s="159">
        <f t="shared" si="8"/>
        <v>2820</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VLOOKUP(G20,CurrInfo!$E$1:$F$10,2)</f>
        <v>1</v>
      </c>
      <c r="I20">
        <v>50</v>
      </c>
      <c r="J20">
        <v>0.01</v>
      </c>
      <c r="K20" t="s">
        <v>294</v>
      </c>
      <c r="L20" t="s">
        <v>327</v>
      </c>
      <c r="M20" s="132" t="s">
        <v>552</v>
      </c>
      <c r="N20" s="190">
        <f>VLOOKUP($A20,[3]futuresATR!$A$2:$F$80,3)</f>
        <v>2159.25</v>
      </c>
      <c r="O20" s="152">
        <f t="shared" si="4"/>
        <v>107962.5</v>
      </c>
      <c r="P20" s="191">
        <f>VLOOKUP($A20,[3]futuresATR!$A$2:$F$80,4)</f>
        <v>15.487500000000001</v>
      </c>
      <c r="Q20" s="151">
        <f t="shared" si="11"/>
        <v>774.375</v>
      </c>
      <c r="R20" s="143">
        <f t="shared" si="9"/>
        <v>3</v>
      </c>
      <c r="S20" s="138">
        <f t="shared" si="0"/>
        <v>323887.5</v>
      </c>
      <c r="T20" s="110">
        <f t="shared" si="10"/>
        <v>3</v>
      </c>
      <c r="U20" s="110">
        <f t="shared" si="6"/>
        <v>42</v>
      </c>
      <c r="V20" s="159">
        <f t="shared" si="7"/>
        <v>3</v>
      </c>
      <c r="W20" s="159">
        <f t="shared" si="8"/>
        <v>2323.125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VLOOKUP(G21,CurrInfo!$E$1:$F$10,2)</f>
        <v>1</v>
      </c>
      <c r="I21">
        <v>500</v>
      </c>
      <c r="J21">
        <v>1E-3</v>
      </c>
      <c r="K21" t="s">
        <v>313</v>
      </c>
      <c r="L21" t="s">
        <v>808</v>
      </c>
      <c r="M21" s="132" t="s">
        <v>589</v>
      </c>
      <c r="N21" s="190">
        <f>VLOOKUP($A21,[3]futuresATR!$A$2:$F$80,3)</f>
        <v>145.22499999999999</v>
      </c>
      <c r="O21" s="152">
        <f t="shared" si="4"/>
        <v>72612.5</v>
      </c>
      <c r="P21" s="191">
        <f>VLOOKUP($A21,[3]futuresATR!$A$2:$F$80,4)</f>
        <v>3.192163941</v>
      </c>
      <c r="Q21" s="151">
        <f t="shared" si="11"/>
        <v>1596.0819704999999</v>
      </c>
      <c r="R21" s="143">
        <f t="shared" si="9"/>
        <v>2</v>
      </c>
      <c r="S21" s="138">
        <f t="shared" si="0"/>
        <v>145225</v>
      </c>
      <c r="T21" s="110">
        <f t="shared" si="10"/>
        <v>2</v>
      </c>
      <c r="U21" s="110">
        <f t="shared" si="6"/>
        <v>28</v>
      </c>
      <c r="V21" s="159">
        <f t="shared" si="7"/>
        <v>2</v>
      </c>
      <c r="W21" s="159">
        <f t="shared" si="8"/>
        <v>3192.1639409999998</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VLOOKUP(G22,CurrInfo!$E$1:$F$10,2)</f>
        <v>0.89613764674253971</v>
      </c>
      <c r="I22">
        <v>10</v>
      </c>
      <c r="J22">
        <v>0.1</v>
      </c>
      <c r="K22" t="s">
        <v>294</v>
      </c>
      <c r="L22" t="s">
        <v>482</v>
      </c>
      <c r="M22" s="132" t="s">
        <v>481</v>
      </c>
      <c r="N22" s="190">
        <f>VLOOKUP($A22,[3]futuresATR!$A$2:$F$80,3)</f>
        <v>4345</v>
      </c>
      <c r="O22" s="152">
        <f t="shared" si="4"/>
        <v>48485.854999999996</v>
      </c>
      <c r="P22" s="191">
        <f>VLOOKUP($A22,[3]futuresATR!$A$2:$F$80,4)</f>
        <v>59.1231182175</v>
      </c>
      <c r="Q22" s="151">
        <f t="shared" si="11"/>
        <v>659.75487618908244</v>
      </c>
      <c r="R22" s="143">
        <f t="shared" si="9"/>
        <v>4</v>
      </c>
      <c r="S22" s="138">
        <f t="shared" si="0"/>
        <v>193943.41999999998</v>
      </c>
      <c r="T22" s="110">
        <f t="shared" si="10"/>
        <v>4</v>
      </c>
      <c r="U22" s="110">
        <f t="shared" si="6"/>
        <v>56</v>
      </c>
      <c r="V22" s="159">
        <f t="shared" si="7"/>
        <v>4</v>
      </c>
      <c r="W22" s="159">
        <f t="shared" si="8"/>
        <v>2639.0195047563298</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VLOOKUP(G23,CurrInfo!$E$1:$F$10,2)</f>
        <v>0.89613764674253971</v>
      </c>
      <c r="I23">
        <v>5</v>
      </c>
      <c r="J23">
        <v>0.1</v>
      </c>
      <c r="K23" t="s">
        <v>294</v>
      </c>
      <c r="L23" t="s">
        <v>812</v>
      </c>
      <c r="M23" s="132" t="s">
        <v>663</v>
      </c>
      <c r="N23" s="190">
        <f>VLOOKUP($A23,[3]futuresATR!$A$2:$F$80,3)</f>
        <v>10214</v>
      </c>
      <c r="O23" s="152">
        <f t="shared" si="4"/>
        <v>56989.012999999999</v>
      </c>
      <c r="P23" s="191">
        <f>VLOOKUP($A23,[3]futuresATR!$A$2:$F$80,4)</f>
        <v>138.55000000000001</v>
      </c>
      <c r="Q23" s="151">
        <f t="shared" si="11"/>
        <v>773.03972499999998</v>
      </c>
      <c r="R23" s="143">
        <f t="shared" si="9"/>
        <v>3</v>
      </c>
      <c r="S23" s="138">
        <f t="shared" si="0"/>
        <v>170967.03899999999</v>
      </c>
      <c r="T23" s="110">
        <f t="shared" si="10"/>
        <v>3</v>
      </c>
      <c r="U23" s="110">
        <f t="shared" si="6"/>
        <v>42</v>
      </c>
      <c r="V23" s="159">
        <f t="shared" si="7"/>
        <v>3</v>
      </c>
      <c r="W23" s="159">
        <f t="shared" si="8"/>
        <v>2319.1191749999998</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VLOOKUP(G24,CurrInfo!$E$1:$F$10,2)</f>
        <v>0.89613764674253971</v>
      </c>
      <c r="I24" s="144">
        <v>2500</v>
      </c>
      <c r="J24" s="112">
        <v>1E-3</v>
      </c>
      <c r="K24" s="112" t="s">
        <v>1122</v>
      </c>
      <c r="L24" s="112" t="s">
        <v>814</v>
      </c>
      <c r="M24" s="145" t="s">
        <v>568</v>
      </c>
      <c r="N24" s="190">
        <f>VLOOKUP($A24,[3]futuresATR!$A$2:$F$80,3)</f>
        <v>100.33499999999999</v>
      </c>
      <c r="O24" s="152">
        <f t="shared" si="4"/>
        <v>279909.56624999997</v>
      </c>
      <c r="P24" s="191">
        <f>VLOOKUP($A24,[3]futuresATR!$A$2:$F$80,4)</f>
        <v>1.225E-2</v>
      </c>
      <c r="Q24" s="151">
        <f t="shared" si="11"/>
        <v>34.174437499999996</v>
      </c>
      <c r="R24" s="143">
        <f t="shared" si="9"/>
        <v>59</v>
      </c>
      <c r="S24" s="138">
        <f t="shared" si="0"/>
        <v>16514664.408749998</v>
      </c>
      <c r="T24" s="110">
        <f t="shared" si="10"/>
        <v>59</v>
      </c>
      <c r="U24" s="110">
        <f t="shared" si="6"/>
        <v>826</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VLOOKUP(G25,CurrInfo!$E$1:$F$10,2)</f>
        <v>0.75884049172863854</v>
      </c>
      <c r="I25" s="112">
        <v>10</v>
      </c>
      <c r="J25" s="112">
        <v>0.1</v>
      </c>
      <c r="K25" s="112" t="s">
        <v>294</v>
      </c>
      <c r="L25" s="112" t="s">
        <v>816</v>
      </c>
      <c r="M25" s="145" t="s">
        <v>591</v>
      </c>
      <c r="N25" s="190">
        <f>VLOOKUP($A25,[3]futuresATR!$A$2:$F$80,3)</f>
        <v>6689.5</v>
      </c>
      <c r="O25" s="152">
        <f t="shared" si="4"/>
        <v>88154.231000000014</v>
      </c>
      <c r="P25" s="191">
        <f>VLOOKUP($A25,[3]futuresATR!$A$2:$F$80,4)</f>
        <v>66.224999999999994</v>
      </c>
      <c r="Q25" s="151">
        <f t="shared" si="11"/>
        <v>872.71305000000007</v>
      </c>
      <c r="R25" s="143">
        <f t="shared" si="9"/>
        <v>3</v>
      </c>
      <c r="S25" s="138">
        <f t="shared" si="0"/>
        <v>264462.69300000003</v>
      </c>
      <c r="T25" s="110">
        <f t="shared" si="10"/>
        <v>3</v>
      </c>
      <c r="U25" s="110">
        <f t="shared" si="6"/>
        <v>42</v>
      </c>
      <c r="V25" s="159">
        <f t="shared" si="7"/>
        <v>3</v>
      </c>
      <c r="W25" s="159">
        <f t="shared" si="8"/>
        <v>2618.13915</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VLOOKUP(G26,CurrInfo!$E$1:$F$10,2)</f>
        <v>0.75884049172863854</v>
      </c>
      <c r="I26" s="144">
        <v>1000</v>
      </c>
      <c r="J26" s="112">
        <v>0.01</v>
      </c>
      <c r="K26" s="112" t="s">
        <v>1122</v>
      </c>
      <c r="L26" s="112" t="s">
        <v>818</v>
      </c>
      <c r="M26" s="145" t="s">
        <v>596</v>
      </c>
      <c r="N26" s="190">
        <f>VLOOKUP($A26,[3]futuresATR!$A$2:$F$80,3)</f>
        <v>131.47</v>
      </c>
      <c r="O26" s="152">
        <f t="shared" si="4"/>
        <v>173251.16600000003</v>
      </c>
      <c r="P26" s="191">
        <f>VLOOKUP($A26,[3]futuresATR!$A$2:$F$80,4)</f>
        <v>0.73050000000000004</v>
      </c>
      <c r="Q26" s="151">
        <f t="shared" si="11"/>
        <v>962.65290000000016</v>
      </c>
      <c r="R26" s="143">
        <f t="shared" si="9"/>
        <v>3</v>
      </c>
      <c r="S26" s="138">
        <f t="shared" si="0"/>
        <v>519753.49800000008</v>
      </c>
      <c r="T26" s="110">
        <f t="shared" si="10"/>
        <v>3</v>
      </c>
      <c r="U26" s="110">
        <f t="shared" si="6"/>
        <v>42</v>
      </c>
      <c r="V26" s="159">
        <f t="shared" si="7"/>
        <v>3</v>
      </c>
      <c r="W26" s="159">
        <f t="shared" si="8"/>
        <v>2887.9587000000006</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VLOOKUP(G27,CurrInfo!$E$1:$F$10,2)</f>
        <v>0.75884049172863854</v>
      </c>
      <c r="I27" s="144">
        <v>1250</v>
      </c>
      <c r="J27" s="112">
        <v>0.01</v>
      </c>
      <c r="K27" s="112" t="s">
        <v>1122</v>
      </c>
      <c r="L27" s="112" t="s">
        <v>820</v>
      </c>
      <c r="M27" s="145" t="s">
        <v>453</v>
      </c>
      <c r="N27" s="190">
        <f>VLOOKUP($A27,[3]futuresATR!$A$2:$F$80,3)</f>
        <v>99.76</v>
      </c>
      <c r="O27" s="152">
        <f t="shared" si="4"/>
        <v>164329.66000000003</v>
      </c>
      <c r="P27" s="191">
        <f>VLOOKUP($A27,[3]futuresATR!$A$2:$F$80,4)</f>
        <v>3.4000000000000002E-2</v>
      </c>
      <c r="Q27" s="151">
        <f t="shared" si="11"/>
        <v>56.00650000000001</v>
      </c>
      <c r="R27" s="143">
        <f t="shared" si="9"/>
        <v>36</v>
      </c>
      <c r="S27" s="138">
        <f t="shared" si="0"/>
        <v>5915867.7600000016</v>
      </c>
      <c r="T27" s="110">
        <f t="shared" si="10"/>
        <v>36</v>
      </c>
      <c r="U27" s="110">
        <f t="shared" si="6"/>
        <v>504</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VLOOKUP(G28,CurrInfo!$E$1:$F$10,2)</f>
        <v>1</v>
      </c>
      <c r="I28" s="130">
        <v>1000</v>
      </c>
      <c r="J28" t="s">
        <v>821</v>
      </c>
      <c r="K28" t="s">
        <v>1122</v>
      </c>
      <c r="L28" t="s">
        <v>822</v>
      </c>
      <c r="M28" s="132" t="s">
        <v>765</v>
      </c>
      <c r="N28" s="190">
        <f>VLOOKUP($A28,[3]futuresATR!$A$2:$F$80,3)</f>
        <v>122.0703125</v>
      </c>
      <c r="O28" s="152">
        <f t="shared" si="4"/>
        <v>122070.3125</v>
      </c>
      <c r="P28" s="191">
        <f>VLOOKUP($A28,[3]futuresATR!$A$2:$F$80,4)</f>
        <v>0.3203125</v>
      </c>
      <c r="Q28" s="151">
        <f t="shared" si="11"/>
        <v>320.3125</v>
      </c>
      <c r="R28" s="143">
        <f t="shared" si="9"/>
        <v>7</v>
      </c>
      <c r="S28" s="138">
        <f t="shared" si="0"/>
        <v>854492.1875</v>
      </c>
      <c r="T28" s="110">
        <f t="shared" si="10"/>
        <v>7</v>
      </c>
      <c r="U28" s="110">
        <f t="shared" si="6"/>
        <v>98</v>
      </c>
      <c r="V28" s="159">
        <f t="shared" si="7"/>
        <v>7</v>
      </c>
      <c r="W28" s="159">
        <f t="shared" si="8"/>
        <v>2242.1875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VLOOKUP(G29,CurrInfo!$E$1:$F$10,2)</f>
        <v>1</v>
      </c>
      <c r="I29">
        <v>100</v>
      </c>
      <c r="J29">
        <v>0.1</v>
      </c>
      <c r="K29" t="s">
        <v>347</v>
      </c>
      <c r="L29" t="s">
        <v>345</v>
      </c>
      <c r="M29" s="132" t="s">
        <v>602</v>
      </c>
      <c r="N29" s="190">
        <f>VLOOKUP($A29,[3]futuresATR!$A$2:$F$80,3)</f>
        <v>1367.4</v>
      </c>
      <c r="O29" s="152">
        <f t="shared" si="4"/>
        <v>136740</v>
      </c>
      <c r="P29" s="191">
        <f>VLOOKUP($A29,[3]futuresATR!$A$2:$F$80,4)</f>
        <v>17.803851457499999</v>
      </c>
      <c r="Q29" s="151">
        <f t="shared" si="11"/>
        <v>1780.3851457499998</v>
      </c>
      <c r="R29" s="143">
        <f t="shared" si="9"/>
        <v>2</v>
      </c>
      <c r="S29" s="138">
        <f t="shared" si="0"/>
        <v>273480</v>
      </c>
      <c r="T29" s="110">
        <f t="shared" si="10"/>
        <v>2</v>
      </c>
      <c r="U29" s="110">
        <f t="shared" si="6"/>
        <v>28</v>
      </c>
      <c r="V29" s="159">
        <f t="shared" si="7"/>
        <v>2</v>
      </c>
      <c r="W29" s="159">
        <f t="shared" si="8"/>
        <v>3560.7702914999995</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VLOOKUP(G30,CurrInfo!$E$1:$F$10,2)</f>
        <v>7.77</v>
      </c>
      <c r="I30" s="112">
        <v>50</v>
      </c>
      <c r="J30" s="112">
        <v>1</v>
      </c>
      <c r="K30" s="112" t="s">
        <v>294</v>
      </c>
      <c r="L30" s="112" t="s">
        <v>827</v>
      </c>
      <c r="M30" s="145" t="s">
        <v>604</v>
      </c>
      <c r="N30" s="190">
        <f>VLOOKUP($A30,[3]futuresATR!$A$2:$F$80,3)</f>
        <v>9013</v>
      </c>
      <c r="O30" s="152">
        <f t="shared" si="4"/>
        <v>57998.712998713003</v>
      </c>
      <c r="P30" s="191">
        <f>VLOOKUP($A30,[3]futuresATR!$A$2:$F$80,4)</f>
        <v>136.790561451</v>
      </c>
      <c r="Q30" s="151">
        <f t="shared" si="11"/>
        <v>880.24814318532822</v>
      </c>
      <c r="R30" s="143">
        <f t="shared" si="9"/>
        <v>3</v>
      </c>
      <c r="S30" s="138">
        <f t="shared" si="0"/>
        <v>173996.13899613899</v>
      </c>
      <c r="T30" s="110">
        <f t="shared" si="10"/>
        <v>3</v>
      </c>
      <c r="U30" s="110">
        <f t="shared" si="6"/>
        <v>42</v>
      </c>
      <c r="V30" s="159">
        <f t="shared" si="7"/>
        <v>3</v>
      </c>
      <c r="W30" s="159">
        <f t="shared" si="8"/>
        <v>2640.7444295559844</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VLOOKUP(G31,CurrInfo!$E$1:$F$10,2)</f>
        <v>1</v>
      </c>
      <c r="I31">
        <v>250</v>
      </c>
      <c r="J31">
        <v>0.01</v>
      </c>
      <c r="K31" t="s">
        <v>347</v>
      </c>
      <c r="L31" t="s">
        <v>349</v>
      </c>
      <c r="M31" s="132" t="s">
        <v>515</v>
      </c>
      <c r="N31" s="190">
        <f>VLOOKUP($A31,[3]futuresATR!$A$2:$F$80,3)</f>
        <v>217.4</v>
      </c>
      <c r="O31" s="152">
        <f t="shared" si="4"/>
        <v>54350</v>
      </c>
      <c r="P31" s="191">
        <f>VLOOKUP($A31,[3]futuresATR!$A$2:$F$80,4)</f>
        <v>4.49</v>
      </c>
      <c r="Q31" s="151">
        <f t="shared" si="11"/>
        <v>1122.5</v>
      </c>
      <c r="R31" s="143">
        <f t="shared" si="9"/>
        <v>2</v>
      </c>
      <c r="S31" s="138">
        <f t="shared" si="0"/>
        <v>108700</v>
      </c>
      <c r="T31" s="110">
        <f t="shared" si="10"/>
        <v>2</v>
      </c>
      <c r="U31" s="110">
        <f t="shared" si="6"/>
        <v>28</v>
      </c>
      <c r="V31" s="159">
        <f t="shared" si="7"/>
        <v>2</v>
      </c>
      <c r="W31" s="159">
        <f t="shared" si="8"/>
        <v>2245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VLOOKUP(G32,CurrInfo!$E$1:$F$10,2)</f>
        <v>7.77</v>
      </c>
      <c r="I32" s="112">
        <v>50</v>
      </c>
      <c r="J32" s="112">
        <v>1</v>
      </c>
      <c r="K32" s="112" t="s">
        <v>294</v>
      </c>
      <c r="L32" s="112" t="s">
        <v>353</v>
      </c>
      <c r="M32" s="145" t="s">
        <v>353</v>
      </c>
      <c r="N32" s="190">
        <f>VLOOKUP($A32,[3]futuresATR!$A$2:$F$80,3)</f>
        <v>21812</v>
      </c>
      <c r="O32" s="152">
        <f t="shared" si="4"/>
        <v>140360.36036036036</v>
      </c>
      <c r="P32" s="191">
        <f>VLOOKUP($A32,[3]futuresATR!$A$2:$F$80,4)</f>
        <v>291.93469387800002</v>
      </c>
      <c r="Q32" s="151">
        <f t="shared" si="11"/>
        <v>1878.6016337065641</v>
      </c>
      <c r="R32" s="143">
        <f t="shared" si="9"/>
        <v>2</v>
      </c>
      <c r="S32" s="138">
        <f t="shared" si="0"/>
        <v>280720.72072072071</v>
      </c>
      <c r="T32" s="110">
        <f t="shared" si="10"/>
        <v>2</v>
      </c>
      <c r="U32" s="110">
        <f t="shared" si="6"/>
        <v>28</v>
      </c>
      <c r="V32" s="159">
        <f t="shared" si="7"/>
        <v>2</v>
      </c>
      <c r="W32" s="159">
        <f t="shared" si="8"/>
        <v>3757.2032674131283</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VLOOKUP(G33,CurrInfo!$E$1:$F$10,2)</f>
        <v>1</v>
      </c>
      <c r="I33" s="130">
        <v>42000</v>
      </c>
      <c r="J33">
        <v>1E-4</v>
      </c>
      <c r="K33" t="s">
        <v>288</v>
      </c>
      <c r="L33" t="s">
        <v>351</v>
      </c>
      <c r="M33" s="132" t="s">
        <v>617</v>
      </c>
      <c r="N33" s="190">
        <f>VLOOKUP($A33,[3]futuresATR!$A$2:$F$80,3)</f>
        <v>1.3259000000000001</v>
      </c>
      <c r="O33" s="152">
        <f t="shared" si="4"/>
        <v>55687.8</v>
      </c>
      <c r="P33" s="191">
        <f>VLOOKUP($A33,[3]futuresATR!$A$2:$F$80,4)</f>
        <v>4.2240317999999999E-2</v>
      </c>
      <c r="Q33" s="151">
        <f t="shared" si="11"/>
        <v>1774.0933559999999</v>
      </c>
      <c r="R33" s="143">
        <f t="shared" si="9"/>
        <v>2</v>
      </c>
      <c r="S33" s="138">
        <f t="shared" si="0"/>
        <v>111375.6</v>
      </c>
      <c r="T33" s="110">
        <f t="shared" si="10"/>
        <v>2</v>
      </c>
      <c r="U33" s="110">
        <f t="shared" si="6"/>
        <v>28</v>
      </c>
      <c r="V33" s="159">
        <f t="shared" si="7"/>
        <v>2</v>
      </c>
      <c r="W33" s="159">
        <f t="shared" si="8"/>
        <v>3548.1867119999997</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VLOOKUP(G34,CurrInfo!$E$1:$F$10,2)</f>
        <v>1</v>
      </c>
      <c r="I34" s="130">
        <v>12500000</v>
      </c>
      <c r="J34">
        <v>1E-4</v>
      </c>
      <c r="K34" t="s">
        <v>1121</v>
      </c>
      <c r="L34" t="s">
        <v>440</v>
      </c>
      <c r="M34" s="132" t="s">
        <v>623</v>
      </c>
      <c r="N34" s="190">
        <f>VLOOKUP($A34,[3]futuresATR!$A$2:$F$80,3)</f>
        <v>0.98995</v>
      </c>
      <c r="O34" s="168">
        <f>N34*I34/H34/100</f>
        <v>123743.75</v>
      </c>
      <c r="P34" s="191">
        <f>VLOOKUP($A34,[3]futuresATR!$A$2:$F$80,4)</f>
        <v>1.3695000000000001E-2</v>
      </c>
      <c r="Q34" s="158">
        <f>P34*I34/H34/100</f>
        <v>1711.875</v>
      </c>
      <c r="R34" s="143">
        <f t="shared" si="9"/>
        <v>2</v>
      </c>
      <c r="S34" s="138">
        <f t="shared" ref="S34:S65" si="12">R34*O34</f>
        <v>247487.5</v>
      </c>
      <c r="T34" s="110">
        <f t="shared" si="10"/>
        <v>2</v>
      </c>
      <c r="U34" s="110">
        <f t="shared" si="6"/>
        <v>28</v>
      </c>
      <c r="V34" s="159">
        <f t="shared" si="7"/>
        <v>2</v>
      </c>
      <c r="W34" s="159">
        <f t="shared" si="8"/>
        <v>3423.75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VLOOKUP(G35,CurrInfo!$E$1:$F$10,2)</f>
        <v>1</v>
      </c>
      <c r="I35">
        <v>375</v>
      </c>
      <c r="J35">
        <v>0.01</v>
      </c>
      <c r="K35" t="s">
        <v>304</v>
      </c>
      <c r="L35" t="s">
        <v>357</v>
      </c>
      <c r="M35" s="132" t="s">
        <v>513</v>
      </c>
      <c r="N35" s="190">
        <f>VLOOKUP($A35,[3]futuresATR!$A$2:$F$80,3)</f>
        <v>142.1</v>
      </c>
      <c r="O35" s="152">
        <f t="shared" si="4"/>
        <v>53287.5</v>
      </c>
      <c r="P35" s="191">
        <f>VLOOKUP($A35,[3]futuresATR!$A$2:$F$80,4)</f>
        <v>4.2575000000000003</v>
      </c>
      <c r="Q35" s="151">
        <f t="shared" ref="Q35:Q51" si="14">P35*I35/H35</f>
        <v>1596.5625</v>
      </c>
      <c r="R35" s="143">
        <f t="shared" si="9"/>
        <v>2</v>
      </c>
      <c r="S35" s="138">
        <f t="shared" si="12"/>
        <v>106575</v>
      </c>
      <c r="T35" s="110">
        <f t="shared" si="10"/>
        <v>2</v>
      </c>
      <c r="U35" s="110">
        <f t="shared" si="6"/>
        <v>28</v>
      </c>
      <c r="V35" s="159">
        <f t="shared" si="7"/>
        <v>2</v>
      </c>
      <c r="W35" s="159">
        <f t="shared" si="8"/>
        <v>3193.125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VLOOKUP(G36,CurrInfo!$E$1:$F$10,2)</f>
        <v>1</v>
      </c>
      <c r="I36">
        <v>50</v>
      </c>
      <c r="J36">
        <v>0.25</v>
      </c>
      <c r="K36" t="s">
        <v>297</v>
      </c>
      <c r="M36" s="132" t="s">
        <v>614</v>
      </c>
      <c r="N36" s="190">
        <f>VLOOKUP($A36,[3]futuresATR!$A$2:$F$80,3)</f>
        <v>405.75</v>
      </c>
      <c r="O36" s="152">
        <f t="shared" si="4"/>
        <v>20287.5</v>
      </c>
      <c r="P36" s="191">
        <f>VLOOKUP($A36,[3]futuresATR!$A$2:$F$80,4)</f>
        <v>10.95</v>
      </c>
      <c r="Q36" s="151">
        <f t="shared" si="14"/>
        <v>547.5</v>
      </c>
      <c r="R36" s="143">
        <f t="shared" si="9"/>
        <v>4</v>
      </c>
      <c r="S36" s="138">
        <f t="shared" si="12"/>
        <v>81150</v>
      </c>
      <c r="T36" s="110">
        <f t="shared" si="10"/>
        <v>4</v>
      </c>
      <c r="U36" s="110">
        <f t="shared" si="6"/>
        <v>56</v>
      </c>
      <c r="V36" s="159">
        <f t="shared" si="7"/>
        <v>4</v>
      </c>
      <c r="W36" s="159">
        <f t="shared" si="8"/>
        <v>2190</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VLOOKUP(G37,CurrInfo!$E$1:$F$10,2)</f>
        <v>1</v>
      </c>
      <c r="I37" s="112">
        <v>110</v>
      </c>
      <c r="J37" s="112">
        <v>0.1</v>
      </c>
      <c r="K37" s="112" t="s">
        <v>304</v>
      </c>
      <c r="L37" s="112" t="s">
        <v>359</v>
      </c>
      <c r="M37" s="145" t="s">
        <v>708</v>
      </c>
      <c r="N37" s="190">
        <f>VLOOKUP($A37,[3]futuresATR!$A$2:$F$80,3)</f>
        <v>317.10000000000002</v>
      </c>
      <c r="O37" s="152">
        <f t="shared" si="4"/>
        <v>34881</v>
      </c>
      <c r="P37" s="191">
        <f>VLOOKUP($A37,[3]futuresATR!$A$2:$F$80,4)</f>
        <v>6.7149999999999999</v>
      </c>
      <c r="Q37" s="151">
        <f t="shared" si="14"/>
        <v>738.65</v>
      </c>
      <c r="R37" s="143">
        <f t="shared" si="9"/>
        <v>3</v>
      </c>
      <c r="S37" s="138">
        <f t="shared" si="12"/>
        <v>104643</v>
      </c>
      <c r="T37" s="110">
        <f t="shared" si="10"/>
        <v>3</v>
      </c>
      <c r="U37" s="110">
        <f t="shared" si="6"/>
        <v>42</v>
      </c>
      <c r="V37" s="159">
        <f t="shared" si="7"/>
        <v>3</v>
      </c>
      <c r="W37" s="159">
        <f t="shared" si="8"/>
        <v>2215.9499999999998</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VLOOKUP(G38,CurrInfo!$E$1:$F$10,2)</f>
        <v>1</v>
      </c>
      <c r="I38">
        <v>400</v>
      </c>
      <c r="J38">
        <v>1E-3</v>
      </c>
      <c r="K38" t="s">
        <v>313</v>
      </c>
      <c r="L38" t="s">
        <v>839</v>
      </c>
      <c r="M38" s="132" t="s">
        <v>631</v>
      </c>
      <c r="N38" s="190">
        <f>VLOOKUP($A38,[3]futuresATR!$A$2:$F$80,3)</f>
        <v>114.77500000000001</v>
      </c>
      <c r="O38" s="152">
        <f t="shared" si="4"/>
        <v>45910</v>
      </c>
      <c r="P38" s="191">
        <f>VLOOKUP($A38,[3]futuresATR!$A$2:$F$80,4)</f>
        <v>2.1364649545000001</v>
      </c>
      <c r="Q38" s="151">
        <f t="shared" si="14"/>
        <v>854.58598180000001</v>
      </c>
      <c r="R38" s="143">
        <f t="shared" si="9"/>
        <v>3</v>
      </c>
      <c r="S38" s="138">
        <f t="shared" si="12"/>
        <v>137730</v>
      </c>
      <c r="T38" s="110">
        <f t="shared" si="10"/>
        <v>3</v>
      </c>
      <c r="U38" s="110">
        <f t="shared" si="6"/>
        <v>42</v>
      </c>
      <c r="V38" s="159">
        <f t="shared" si="7"/>
        <v>3</v>
      </c>
      <c r="W38" s="159">
        <f t="shared" si="8"/>
        <v>2563.7579454000002</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VLOOKUP(G39,CurrInfo!$E$1:$F$10,2)</f>
        <v>1</v>
      </c>
      <c r="I39" s="144">
        <v>1000</v>
      </c>
      <c r="J39" s="112">
        <v>0.01</v>
      </c>
      <c r="K39" s="112" t="s">
        <v>288</v>
      </c>
      <c r="L39" s="112" t="s">
        <v>841</v>
      </c>
      <c r="M39" s="145" t="s">
        <v>476</v>
      </c>
      <c r="N39" s="190">
        <f>VLOOKUP($A39,[3]futuresATR!$A$2:$F$80,3)</f>
        <v>45.15</v>
      </c>
      <c r="O39" s="152">
        <f t="shared" si="4"/>
        <v>45150</v>
      </c>
      <c r="P39" s="191">
        <f>VLOOKUP($A39,[3]futuresATR!$A$2:$F$80,4)</f>
        <v>1.4025000000000001</v>
      </c>
      <c r="Q39" s="151">
        <f t="shared" si="14"/>
        <v>1402.5</v>
      </c>
      <c r="R39" s="143">
        <f t="shared" si="9"/>
        <v>2</v>
      </c>
      <c r="S39" s="138">
        <f t="shared" si="12"/>
        <v>90300</v>
      </c>
      <c r="T39" s="110">
        <f t="shared" si="10"/>
        <v>2</v>
      </c>
      <c r="U39" s="110">
        <f t="shared" si="6"/>
        <v>28</v>
      </c>
      <c r="V39" s="159">
        <f t="shared" si="7"/>
        <v>2</v>
      </c>
      <c r="W39" s="159">
        <f t="shared" si="8"/>
        <v>2805</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VLOOKUP(G40,CurrInfo!$E$1:$F$10,2)</f>
        <v>1</v>
      </c>
      <c r="I40" s="112">
        <v>100</v>
      </c>
      <c r="J40" s="112">
        <v>0.01</v>
      </c>
      <c r="K40" s="112" t="s">
        <v>288</v>
      </c>
      <c r="L40" s="112" t="s">
        <v>843</v>
      </c>
      <c r="M40" s="145" t="s">
        <v>1097</v>
      </c>
      <c r="N40" s="190">
        <f>VLOOKUP($A40,[3]futuresATR!$A$2:$F$80,3)</f>
        <v>373.25</v>
      </c>
      <c r="O40" s="152">
        <f t="shared" si="4"/>
        <v>37325</v>
      </c>
      <c r="P40" s="191">
        <f>VLOOKUP($A40,[3]futuresATR!$A$2:$F$80,4)</f>
        <v>13.2970490325</v>
      </c>
      <c r="Q40" s="151">
        <f t="shared" si="14"/>
        <v>1329.7049032500001</v>
      </c>
      <c r="R40" s="143">
        <f t="shared" si="9"/>
        <v>2</v>
      </c>
      <c r="S40" s="138">
        <f t="shared" si="12"/>
        <v>74650</v>
      </c>
      <c r="T40" s="110">
        <f t="shared" si="10"/>
        <v>2</v>
      </c>
      <c r="U40" s="110">
        <f t="shared" si="6"/>
        <v>28</v>
      </c>
      <c r="V40" s="159">
        <f t="shared" si="7"/>
        <v>2</v>
      </c>
      <c r="W40" s="159">
        <f t="shared" si="8"/>
        <v>2659.4098065000003</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VLOOKUP(G41,CurrInfo!$E$1:$F$10,2)</f>
        <v>1</v>
      </c>
      <c r="I41">
        <v>400</v>
      </c>
      <c r="J41">
        <v>1E-3</v>
      </c>
      <c r="K41" t="s">
        <v>313</v>
      </c>
      <c r="L41" t="s">
        <v>845</v>
      </c>
      <c r="M41" s="132" t="s">
        <v>625</v>
      </c>
      <c r="N41" s="190">
        <f>VLOOKUP($A41,[3]futuresATR!$A$2:$F$80,3)</f>
        <v>58.5</v>
      </c>
      <c r="O41" s="152">
        <f t="shared" si="4"/>
        <v>23400</v>
      </c>
      <c r="P41" s="191">
        <f>VLOOKUP($A41,[3]futuresATR!$A$2:$F$80,4)</f>
        <v>1.5604148250000001</v>
      </c>
      <c r="Q41" s="151">
        <f t="shared" si="14"/>
        <v>624.16593</v>
      </c>
      <c r="R41" s="143">
        <f t="shared" si="9"/>
        <v>4</v>
      </c>
      <c r="S41" s="138">
        <f t="shared" si="12"/>
        <v>93600</v>
      </c>
      <c r="T41" s="110">
        <f t="shared" si="10"/>
        <v>4</v>
      </c>
      <c r="U41" s="110">
        <f t="shared" si="6"/>
        <v>56</v>
      </c>
      <c r="V41" s="159">
        <f t="shared" si="7"/>
        <v>4</v>
      </c>
      <c r="W41" s="159">
        <f t="shared" si="8"/>
        <v>2496.66372</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VLOOKUP(G42,CurrInfo!$E$1:$F$10,2)</f>
        <v>1</v>
      </c>
      <c r="I42" s="148">
        <v>10</v>
      </c>
      <c r="J42" s="112">
        <v>1</v>
      </c>
      <c r="K42" s="112" t="s">
        <v>304</v>
      </c>
      <c r="L42" s="112"/>
      <c r="M42" s="145" t="s">
        <v>511</v>
      </c>
      <c r="N42" s="190">
        <f>VLOOKUP($A42,[3]futuresATR!$A$2:$F$80,3)</f>
        <v>1817</v>
      </c>
      <c r="O42" s="152">
        <f t="shared" si="4"/>
        <v>18170</v>
      </c>
      <c r="P42" s="191">
        <f>VLOOKUP($A42,[3]futuresATR!$A$2:$F$80,4)</f>
        <v>28.95</v>
      </c>
      <c r="Q42" s="151">
        <f>P42*I42/H42</f>
        <v>289.5</v>
      </c>
      <c r="R42" s="143">
        <f t="shared" si="9"/>
        <v>7</v>
      </c>
      <c r="S42" s="138">
        <f t="shared" si="12"/>
        <v>127190</v>
      </c>
      <c r="T42" s="110">
        <f t="shared" si="10"/>
        <v>7</v>
      </c>
      <c r="U42" s="110">
        <f t="shared" si="6"/>
        <v>98</v>
      </c>
      <c r="V42" s="159">
        <f>IF(ROUND(T42*Q42/$R$1,0)&lt;1,0,T42)</f>
        <v>7</v>
      </c>
      <c r="W42" s="159">
        <f t="shared" si="8"/>
        <v>2026.5</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VLOOKUP(G43,CurrInfo!$E$1:$F$10,2)</f>
        <v>1</v>
      </c>
      <c r="I43">
        <v>50</v>
      </c>
      <c r="J43">
        <v>1</v>
      </c>
      <c r="K43" t="s">
        <v>304</v>
      </c>
      <c r="M43" s="132" t="s">
        <v>629</v>
      </c>
      <c r="N43" s="190">
        <f>VLOOKUP($A43,[3]futuresATR!$A$2:$F$80,3)</f>
        <v>542.70000000000005</v>
      </c>
      <c r="O43" s="152">
        <f t="shared" si="4"/>
        <v>27135.000000000004</v>
      </c>
      <c r="P43" s="191">
        <f>VLOOKUP($A43,[3]futuresATR!$A$2:$F$80,4)</f>
        <v>11.78</v>
      </c>
      <c r="Q43" s="151">
        <f t="shared" si="14"/>
        <v>589</v>
      </c>
      <c r="R43" s="143">
        <f t="shared" si="9"/>
        <v>4</v>
      </c>
      <c r="S43" s="138">
        <f t="shared" si="12"/>
        <v>108540.00000000001</v>
      </c>
      <c r="T43" s="110">
        <f t="shared" si="10"/>
        <v>4</v>
      </c>
      <c r="U43" s="110">
        <f t="shared" si="6"/>
        <v>56</v>
      </c>
      <c r="V43" s="159">
        <f t="shared" si="7"/>
        <v>4</v>
      </c>
      <c r="W43" s="159">
        <f t="shared" si="8"/>
        <v>2356</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VLOOKUP(G44,CurrInfo!$E$1:$F$10,2)</f>
        <v>1</v>
      </c>
      <c r="I44" s="112">
        <v>50</v>
      </c>
      <c r="J44" s="112">
        <v>0.1</v>
      </c>
      <c r="K44" s="112" t="s">
        <v>294</v>
      </c>
      <c r="L44" s="112"/>
      <c r="M44" s="145" t="s">
        <v>655</v>
      </c>
      <c r="N44" s="190">
        <f>VLOOKUP($A44,[3]futuresATR!$A$2:$F$80,3)</f>
        <v>881</v>
      </c>
      <c r="O44" s="152">
        <f t="shared" si="4"/>
        <v>44050</v>
      </c>
      <c r="P44" s="191">
        <f>VLOOKUP($A44,[3]futuresATR!$A$2:$F$80,4)</f>
        <v>10.99</v>
      </c>
      <c r="Q44" s="151">
        <f t="shared" si="14"/>
        <v>549.5</v>
      </c>
      <c r="R44" s="143">
        <f t="shared" si="9"/>
        <v>4</v>
      </c>
      <c r="S44" s="138">
        <f t="shared" si="12"/>
        <v>176200</v>
      </c>
      <c r="T44" s="110">
        <f t="shared" si="10"/>
        <v>4</v>
      </c>
      <c r="U44" s="110">
        <f t="shared" si="6"/>
        <v>56</v>
      </c>
      <c r="V44" s="159">
        <f t="shared" si="7"/>
        <v>4</v>
      </c>
      <c r="W44" s="159">
        <f t="shared" si="8"/>
        <v>2198</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VLOOKUP(G45,CurrInfo!$E$1:$F$10,2)</f>
        <v>0.89613764674253971</v>
      </c>
      <c r="I45">
        <v>10</v>
      </c>
      <c r="J45">
        <v>0.1</v>
      </c>
      <c r="K45" t="s">
        <v>294</v>
      </c>
      <c r="M45" s="132" t="s">
        <v>620</v>
      </c>
      <c r="N45" s="190">
        <f>VLOOKUP($A45,[3]futuresATR!$A$2:$F$80,3)</f>
        <v>8371.4</v>
      </c>
      <c r="O45" s="152">
        <f t="shared" si="4"/>
        <v>93416.45259999999</v>
      </c>
      <c r="P45" s="191">
        <f>VLOOKUP($A45,[3]futuresATR!$A$2:$F$80,4)</f>
        <v>145.085321163</v>
      </c>
      <c r="Q45" s="151">
        <f t="shared" si="14"/>
        <v>1619.0070988579168</v>
      </c>
      <c r="R45" s="143">
        <f t="shared" si="9"/>
        <v>2</v>
      </c>
      <c r="S45" s="138">
        <f t="shared" si="12"/>
        <v>186832.90519999998</v>
      </c>
      <c r="T45" s="110">
        <f t="shared" si="10"/>
        <v>2</v>
      </c>
      <c r="U45" s="110">
        <f t="shared" si="6"/>
        <v>28</v>
      </c>
      <c r="V45" s="159">
        <f t="shared" si="7"/>
        <v>2</v>
      </c>
      <c r="W45" s="159">
        <f t="shared" si="8"/>
        <v>3238.0141977158337</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VLOOKUP(G46,CurrInfo!$E$1:$F$10,2)</f>
        <v>1</v>
      </c>
      <c r="I46" s="130">
        <v>500000</v>
      </c>
      <c r="J46">
        <v>9.9999999999999995E-7</v>
      </c>
      <c r="K46" t="s">
        <v>1121</v>
      </c>
      <c r="L46" t="s">
        <v>848</v>
      </c>
      <c r="M46" s="132" t="s">
        <v>635</v>
      </c>
      <c r="N46" s="190">
        <f>VLOOKUP($A46,[3]futuresATR!$A$2:$F$80,3)</f>
        <v>5.2630000000000003E-2</v>
      </c>
      <c r="O46" s="152">
        <f t="shared" si="4"/>
        <v>26315</v>
      </c>
      <c r="P46" s="191">
        <f>VLOOKUP($A46,[3]futuresATR!$A$2:$F$80,4)</f>
        <v>5.6550000000000003E-4</v>
      </c>
      <c r="Q46" s="151">
        <f t="shared" si="14"/>
        <v>282.75</v>
      </c>
      <c r="R46" s="143">
        <f t="shared" si="9"/>
        <v>8</v>
      </c>
      <c r="S46" s="138">
        <f t="shared" si="12"/>
        <v>210520</v>
      </c>
      <c r="T46" s="110">
        <f t="shared" si="10"/>
        <v>8</v>
      </c>
      <c r="U46" s="110">
        <f t="shared" si="6"/>
        <v>112</v>
      </c>
      <c r="V46" s="159">
        <f t="shared" si="7"/>
        <v>8</v>
      </c>
      <c r="W46" s="159">
        <f t="shared" si="8"/>
        <v>2262</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VLOOKUP(G47,CurrInfo!$E$1:$F$10,2)</f>
        <v>1</v>
      </c>
      <c r="I47">
        <v>50</v>
      </c>
      <c r="J47">
        <v>0.25</v>
      </c>
      <c r="K47" t="s">
        <v>297</v>
      </c>
      <c r="M47" s="132" t="s">
        <v>611</v>
      </c>
      <c r="N47" s="190">
        <f>VLOOKUP($A47,[3]futuresATR!$A$2:$F$80,3)</f>
        <v>488.75</v>
      </c>
      <c r="O47" s="152">
        <f t="shared" si="4"/>
        <v>24437.5</v>
      </c>
      <c r="P47" s="191">
        <f>VLOOKUP($A47,[3]futuresATR!$A$2:$F$80,4)</f>
        <v>8.7874999999999996</v>
      </c>
      <c r="Q47" s="151">
        <f t="shared" si="14"/>
        <v>439.375</v>
      </c>
      <c r="R47" s="143">
        <f t="shared" si="9"/>
        <v>5</v>
      </c>
      <c r="S47" s="138">
        <f t="shared" si="12"/>
        <v>122187.5</v>
      </c>
      <c r="T47" s="110">
        <f t="shared" si="10"/>
        <v>5</v>
      </c>
      <c r="U47" s="110">
        <f t="shared" si="6"/>
        <v>70</v>
      </c>
      <c r="V47" s="159">
        <f t="shared" si="7"/>
        <v>5</v>
      </c>
      <c r="W47" s="159">
        <f t="shared" si="8"/>
        <v>2196.875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VLOOKUP(G48,CurrInfo!$E$1:$F$10,2)</f>
        <v>1</v>
      </c>
      <c r="I48" s="144">
        <v>100000</v>
      </c>
      <c r="J48" s="112">
        <v>1E-4</v>
      </c>
      <c r="K48" t="s">
        <v>1121</v>
      </c>
      <c r="L48" s="112" t="s">
        <v>777</v>
      </c>
      <c r="M48" s="145" t="s">
        <v>692</v>
      </c>
      <c r="N48" s="190">
        <f>VLOOKUP($A48,[3]futuresATR!$A$2:$F$80,3)</f>
        <v>0.71630000000000005</v>
      </c>
      <c r="O48" s="152">
        <f t="shared" si="4"/>
        <v>71630</v>
      </c>
      <c r="P48" s="191">
        <f>VLOOKUP($A48,[3]futuresATR!$A$2:$F$80,4)</f>
        <v>8.1449999999999995E-3</v>
      </c>
      <c r="Q48" s="151">
        <f t="shared" si="14"/>
        <v>814.5</v>
      </c>
      <c r="R48" s="143">
        <f t="shared" si="9"/>
        <v>3</v>
      </c>
      <c r="S48" s="138">
        <f t="shared" si="12"/>
        <v>214890</v>
      </c>
      <c r="T48" s="110">
        <f t="shared" si="10"/>
        <v>3</v>
      </c>
      <c r="U48" s="110">
        <f t="shared" si="6"/>
        <v>42</v>
      </c>
      <c r="V48" s="159">
        <f t="shared" si="7"/>
        <v>3</v>
      </c>
      <c r="W48" s="159">
        <f t="shared" si="8"/>
        <v>2443.5</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VLOOKUP(G49,CurrInfo!$E$1:$F$10,2)</f>
        <v>1</v>
      </c>
      <c r="I49" s="130">
        <v>10000</v>
      </c>
      <c r="J49">
        <v>1E-3</v>
      </c>
      <c r="K49" t="s">
        <v>288</v>
      </c>
      <c r="L49" t="s">
        <v>375</v>
      </c>
      <c r="M49" s="132" t="s">
        <v>690</v>
      </c>
      <c r="N49" s="190">
        <f>VLOOKUP($A49,[3]futuresATR!$A$2:$F$80,3)</f>
        <v>2.8340000000000001</v>
      </c>
      <c r="O49" s="152">
        <f t="shared" si="4"/>
        <v>28340</v>
      </c>
      <c r="P49" s="191">
        <f>VLOOKUP($A49,[3]futuresATR!$A$2:$F$80,4)</f>
        <v>9.6850000000000006E-2</v>
      </c>
      <c r="Q49" s="151">
        <f t="shared" si="14"/>
        <v>968.5</v>
      </c>
      <c r="R49" s="143">
        <f t="shared" si="9"/>
        <v>3</v>
      </c>
      <c r="S49" s="138">
        <f t="shared" si="12"/>
        <v>85020</v>
      </c>
      <c r="T49" s="110">
        <f t="shared" si="10"/>
        <v>3</v>
      </c>
      <c r="U49" s="110">
        <f t="shared" si="6"/>
        <v>42</v>
      </c>
      <c r="V49" s="159">
        <f t="shared" si="7"/>
        <v>3</v>
      </c>
      <c r="W49" s="159">
        <f t="shared" si="8"/>
        <v>2905.5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VLOOKUP(G50,CurrInfo!$E$1:$F$10,2)</f>
        <v>102.41</v>
      </c>
      <c r="I50" s="144">
        <f>500</f>
        <v>500</v>
      </c>
      <c r="J50" s="112">
        <v>5</v>
      </c>
      <c r="K50" s="112" t="s">
        <v>294</v>
      </c>
      <c r="L50" s="112" t="s">
        <v>377</v>
      </c>
      <c r="M50" s="145" t="s">
        <v>694</v>
      </c>
      <c r="N50" s="190">
        <f>VLOOKUP($A50,[3]futuresATR!$A$2:$F$80,3)</f>
        <v>16220</v>
      </c>
      <c r="O50" s="152">
        <f t="shared" si="4"/>
        <v>79191.485206522804</v>
      </c>
      <c r="P50" s="191">
        <f>VLOOKUP($A50,[3]futuresATR!$A$2:$F$80,4)</f>
        <v>362.5</v>
      </c>
      <c r="Q50" s="151">
        <f t="shared" si="14"/>
        <v>1769.8466946587248</v>
      </c>
      <c r="R50" s="143">
        <f t="shared" si="9"/>
        <v>2</v>
      </c>
      <c r="S50" s="138">
        <f t="shared" si="12"/>
        <v>158382.97041304561</v>
      </c>
      <c r="T50" s="110">
        <f t="shared" si="10"/>
        <v>2</v>
      </c>
      <c r="U50" s="110">
        <f t="shared" si="6"/>
        <v>28</v>
      </c>
      <c r="V50" s="159">
        <f t="shared" si="7"/>
        <v>2</v>
      </c>
      <c r="W50" s="159">
        <f t="shared" si="8"/>
        <v>3539.6933893174496</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VLOOKUP(G51,CurrInfo!$E$1:$F$10,2)</f>
        <v>1</v>
      </c>
      <c r="I51">
        <v>20</v>
      </c>
      <c r="J51">
        <v>0.01</v>
      </c>
      <c r="K51" t="s">
        <v>294</v>
      </c>
      <c r="L51" t="s">
        <v>379</v>
      </c>
      <c r="M51" s="132" t="s">
        <v>550</v>
      </c>
      <c r="N51" s="190">
        <f>VLOOKUP($A51,[3]futuresATR!$A$2:$F$80,3)</f>
        <v>4743.75</v>
      </c>
      <c r="O51" s="152">
        <f t="shared" si="4"/>
        <v>94875</v>
      </c>
      <c r="P51" s="191">
        <f>VLOOKUP($A51,[3]futuresATR!$A$2:$F$80,4)</f>
        <v>39.975000000000001</v>
      </c>
      <c r="Q51" s="151">
        <f t="shared" si="14"/>
        <v>799.5</v>
      </c>
      <c r="R51" s="143">
        <f t="shared" si="9"/>
        <v>3</v>
      </c>
      <c r="S51" s="138">
        <f t="shared" si="12"/>
        <v>284625</v>
      </c>
      <c r="T51" s="110">
        <f t="shared" si="10"/>
        <v>3</v>
      </c>
      <c r="U51" s="110">
        <f t="shared" si="6"/>
        <v>42</v>
      </c>
      <c r="V51" s="159">
        <f t="shared" si="7"/>
        <v>3</v>
      </c>
      <c r="W51" s="159">
        <f t="shared" si="8"/>
        <v>2398.5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VLOOKUP(G52,CurrInfo!$E$1:$F$10,2)</f>
        <v>1</v>
      </c>
      <c r="I52">
        <v>50</v>
      </c>
      <c r="J52" s="131">
        <v>42377</v>
      </c>
      <c r="K52" t="s">
        <v>297</v>
      </c>
      <c r="L52" t="s">
        <v>854</v>
      </c>
      <c r="M52" s="132" t="s">
        <v>700</v>
      </c>
      <c r="N52" s="190">
        <f>VLOOKUP($A52,[3]futuresATR!$A$2:$F$80,3)</f>
        <v>185.75</v>
      </c>
      <c r="O52" s="152">
        <f t="shared" si="4"/>
        <v>9287.5</v>
      </c>
      <c r="P52" s="191">
        <f>VLOOKUP($A52,[3]futuresATR!$A$2:$F$80,4)</f>
        <v>5.3875000000000002</v>
      </c>
      <c r="Q52" s="169">
        <f>P52*I52/H52</f>
        <v>269.375</v>
      </c>
      <c r="R52" s="143">
        <f t="shared" si="9"/>
        <v>8</v>
      </c>
      <c r="S52" s="138">
        <f t="shared" si="12"/>
        <v>74300</v>
      </c>
      <c r="T52" s="110">
        <f t="shared" si="10"/>
        <v>8</v>
      </c>
      <c r="U52" s="110">
        <f t="shared" si="6"/>
        <v>112</v>
      </c>
      <c r="V52" s="159">
        <f t="shared" si="7"/>
        <v>8</v>
      </c>
      <c r="W52" s="159">
        <f t="shared" si="8"/>
        <v>2155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VLOOKUP(G53,CurrInfo!$E$1:$F$10,2)</f>
        <v>1</v>
      </c>
      <c r="I53">
        <v>150</v>
      </c>
      <c r="J53">
        <v>0.01</v>
      </c>
      <c r="K53" t="s">
        <v>304</v>
      </c>
      <c r="L53" t="s">
        <v>0</v>
      </c>
      <c r="M53" s="132" t="s">
        <v>702</v>
      </c>
      <c r="N53" s="190">
        <f>VLOOKUP($A53,[3]futuresATR!$A$2:$F$80,3)</f>
        <v>175.15</v>
      </c>
      <c r="O53" s="152">
        <f t="shared" si="4"/>
        <v>26272.5</v>
      </c>
      <c r="P53" s="191">
        <f>VLOOKUP($A53,[3]futuresATR!$A$2:$F$80,4)</f>
        <v>6.22</v>
      </c>
      <c r="Q53" s="151">
        <f t="shared" ref="Q53:Q61" si="15">P53*I53/H53</f>
        <v>933</v>
      </c>
      <c r="R53" s="143">
        <f t="shared" si="9"/>
        <v>3</v>
      </c>
      <c r="S53" s="138">
        <f t="shared" si="12"/>
        <v>78817.5</v>
      </c>
      <c r="T53" s="110">
        <f t="shared" si="10"/>
        <v>3</v>
      </c>
      <c r="U53" s="110">
        <f t="shared" si="6"/>
        <v>42</v>
      </c>
      <c r="V53" s="159">
        <f t="shared" si="7"/>
        <v>3</v>
      </c>
      <c r="W53" s="159">
        <f t="shared" si="8"/>
        <v>2799</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VLOOKUP(G54,CurrInfo!$E$1:$F$10,2)</f>
        <v>1</v>
      </c>
      <c r="I54">
        <v>100</v>
      </c>
      <c r="J54">
        <v>0.01</v>
      </c>
      <c r="K54" t="s">
        <v>347</v>
      </c>
      <c r="L54" t="s">
        <v>384</v>
      </c>
      <c r="M54" s="132" t="s">
        <v>704</v>
      </c>
      <c r="N54" s="190">
        <f>VLOOKUP($A54,[3]futuresATR!$A$2:$F$80,3)</f>
        <v>706</v>
      </c>
      <c r="O54" s="152">
        <f t="shared" si="4"/>
        <v>70600</v>
      </c>
      <c r="P54" s="191">
        <f>VLOOKUP($A54,[3]futuresATR!$A$2:$F$80,4)</f>
        <v>16.022500000000001</v>
      </c>
      <c r="Q54" s="151">
        <f t="shared" si="15"/>
        <v>1602.25</v>
      </c>
      <c r="R54" s="143">
        <f t="shared" si="9"/>
        <v>2</v>
      </c>
      <c r="S54" s="138">
        <f t="shared" si="12"/>
        <v>141200</v>
      </c>
      <c r="T54" s="110">
        <f t="shared" si="10"/>
        <v>2</v>
      </c>
      <c r="U54" s="110">
        <f t="shared" si="6"/>
        <v>28</v>
      </c>
      <c r="V54" s="159">
        <f t="shared" si="7"/>
        <v>2</v>
      </c>
      <c r="W54" s="159">
        <f t="shared" si="8"/>
        <v>3204.5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VLOOKUP(G55,CurrInfo!$E$1:$F$10,2)</f>
        <v>1</v>
      </c>
      <c r="I55">
        <v>50</v>
      </c>
      <c r="J55">
        <v>0.1</v>
      </c>
      <c r="K55" t="s">
        <v>347</v>
      </c>
      <c r="L55" t="s">
        <v>386</v>
      </c>
      <c r="M55" s="132" t="s">
        <v>706</v>
      </c>
      <c r="N55" s="190">
        <f>VLOOKUP($A55,[3]futuresATR!$A$2:$F$80,3)</f>
        <v>1165</v>
      </c>
      <c r="O55" s="152">
        <f t="shared" si="4"/>
        <v>58250</v>
      </c>
      <c r="P55" s="191">
        <f>VLOOKUP($A55,[3]futuresATR!$A$2:$F$80,4)</f>
        <v>22.46</v>
      </c>
      <c r="Q55" s="151">
        <f t="shared" si="15"/>
        <v>1123</v>
      </c>
      <c r="R55" s="143">
        <f t="shared" si="9"/>
        <v>2</v>
      </c>
      <c r="S55" s="138">
        <f t="shared" si="12"/>
        <v>116500</v>
      </c>
      <c r="T55" s="110">
        <f t="shared" si="10"/>
        <v>2</v>
      </c>
      <c r="U55" s="110">
        <f t="shared" si="6"/>
        <v>28</v>
      </c>
      <c r="V55" s="159">
        <f t="shared" si="7"/>
        <v>2</v>
      </c>
      <c r="W55" s="159">
        <f t="shared" si="8"/>
        <v>2246</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VLOOKUP(G56,CurrInfo!$E$1:$F$10,2)</f>
        <v>1</v>
      </c>
      <c r="I56" s="130">
        <v>42000</v>
      </c>
      <c r="J56">
        <v>1E-4</v>
      </c>
      <c r="K56" t="s">
        <v>288</v>
      </c>
      <c r="L56" t="s">
        <v>388</v>
      </c>
      <c r="M56" s="132" t="s">
        <v>710</v>
      </c>
      <c r="N56" s="190">
        <f>VLOOKUP($A56,[3]futuresATR!$A$2:$F$80,3)</f>
        <v>1.3680000000000001</v>
      </c>
      <c r="O56" s="152">
        <f t="shared" si="4"/>
        <v>57456.000000000007</v>
      </c>
      <c r="P56" s="191">
        <f>VLOOKUP($A56,[3]futuresATR!$A$2:$F$80,4)</f>
        <v>4.42511825E-2</v>
      </c>
      <c r="Q56" s="151">
        <f t="shared" si="15"/>
        <v>1858.549665</v>
      </c>
      <c r="R56" s="143">
        <f t="shared" si="9"/>
        <v>2</v>
      </c>
      <c r="S56" s="138">
        <f t="shared" si="12"/>
        <v>114912.00000000001</v>
      </c>
      <c r="T56" s="110">
        <f t="shared" si="10"/>
        <v>2</v>
      </c>
      <c r="U56" s="110">
        <f t="shared" si="6"/>
        <v>28</v>
      </c>
      <c r="V56" s="159">
        <f t="shared" si="7"/>
        <v>2</v>
      </c>
      <c r="W56" s="159">
        <f t="shared" si="8"/>
        <v>3717.09933</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VLOOKUP(G57,CurrInfo!$E$1:$F$10,2)</f>
        <v>1</v>
      </c>
      <c r="I57" s="130">
        <v>2000</v>
      </c>
      <c r="J57">
        <v>1E-3</v>
      </c>
      <c r="K57" t="s">
        <v>297</v>
      </c>
      <c r="L57" t="s">
        <v>858</v>
      </c>
      <c r="M57" s="132" t="s">
        <v>712</v>
      </c>
      <c r="N57" s="190">
        <f>VLOOKUP($A57,[3]futuresATR!$A$2:$F$80,3)</f>
        <v>9.3249999999999993</v>
      </c>
      <c r="O57" s="152">
        <f t="shared" si="4"/>
        <v>18650</v>
      </c>
      <c r="P57" s="191">
        <f>VLOOKUP($A57,[3]futuresATR!$A$2:$F$80,4)</f>
        <v>0.2155</v>
      </c>
      <c r="Q57" s="151">
        <f t="shared" si="15"/>
        <v>431</v>
      </c>
      <c r="R57" s="143">
        <f t="shared" si="9"/>
        <v>5</v>
      </c>
      <c r="S57" s="138">
        <f t="shared" si="12"/>
        <v>93250</v>
      </c>
      <c r="T57" s="110">
        <f t="shared" si="10"/>
        <v>5</v>
      </c>
      <c r="U57" s="110">
        <f t="shared" si="6"/>
        <v>70</v>
      </c>
      <c r="V57" s="159">
        <f t="shared" si="7"/>
        <v>5</v>
      </c>
      <c r="W57" s="159">
        <f t="shared" si="8"/>
        <v>2155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VLOOKUP(G58,CurrInfo!$E$1:$F$10,2)</f>
        <v>1.3123</v>
      </c>
      <c r="I58" s="147">
        <v>20</v>
      </c>
      <c r="J58" s="112">
        <v>0.1</v>
      </c>
      <c r="K58" s="112" t="s">
        <v>297</v>
      </c>
      <c r="M58" s="145" t="s">
        <v>490</v>
      </c>
      <c r="N58" s="190">
        <f>VLOOKUP($A58,[3]futuresATR!$A$2:$F$80,3)</f>
        <v>446.9</v>
      </c>
      <c r="O58" s="152">
        <f t="shared" si="4"/>
        <v>6810.9426198277833</v>
      </c>
      <c r="P58" s="191">
        <f>VLOOKUP($A58,[3]futuresATR!$A$2:$F$80,4)</f>
        <v>9.02</v>
      </c>
      <c r="Q58" s="151">
        <f t="shared" si="15"/>
        <v>137.46856663872589</v>
      </c>
      <c r="R58" s="143">
        <f t="shared" si="9"/>
        <v>15</v>
      </c>
      <c r="S58" s="138">
        <f t="shared" si="12"/>
        <v>102164.13929741675</v>
      </c>
      <c r="T58" s="110">
        <f t="shared" si="10"/>
        <v>15</v>
      </c>
      <c r="U58" s="110">
        <f t="shared" si="6"/>
        <v>210</v>
      </c>
      <c r="V58" s="159">
        <f t="shared" si="7"/>
        <v>15</v>
      </c>
      <c r="W58" s="159">
        <f t="shared" si="8"/>
        <v>2062.0284995808884</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VLOOKUP(G59,CurrInfo!$E$1:$F$10,2)</f>
        <v>1</v>
      </c>
      <c r="I59">
        <v>50</v>
      </c>
      <c r="J59" s="131">
        <v>42377</v>
      </c>
      <c r="K59" t="s">
        <v>297</v>
      </c>
      <c r="L59" t="s">
        <v>861</v>
      </c>
      <c r="M59" s="132" t="s">
        <v>730</v>
      </c>
      <c r="N59" s="190">
        <f>VLOOKUP($A59,[3]futuresATR!$A$2:$F$80,3)</f>
        <v>956.75</v>
      </c>
      <c r="O59" s="152">
        <f t="shared" si="4"/>
        <v>47837.5</v>
      </c>
      <c r="P59" s="191">
        <f>VLOOKUP($A59,[3]futuresATR!$A$2:$F$80,4)</f>
        <v>31.675000000000001</v>
      </c>
      <c r="Q59" s="151">
        <f t="shared" si="15"/>
        <v>1583.75</v>
      </c>
      <c r="R59" s="143">
        <f t="shared" si="9"/>
        <v>2</v>
      </c>
      <c r="S59" s="138">
        <f t="shared" si="12"/>
        <v>95675</v>
      </c>
      <c r="T59" s="110">
        <f t="shared" si="10"/>
        <v>2</v>
      </c>
      <c r="U59" s="110">
        <f t="shared" si="6"/>
        <v>28</v>
      </c>
      <c r="V59" s="159">
        <f t="shared" si="7"/>
        <v>2</v>
      </c>
      <c r="W59" s="159">
        <f t="shared" si="8"/>
        <v>3167.5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VLOOKUP(G60,CurrInfo!$E$1:$F$10,2)</f>
        <v>1</v>
      </c>
      <c r="I60" s="130">
        <v>1120</v>
      </c>
      <c r="J60">
        <v>0.01</v>
      </c>
      <c r="K60" t="s">
        <v>304</v>
      </c>
      <c r="L60" t="s">
        <v>394</v>
      </c>
      <c r="M60" s="132" t="s">
        <v>742</v>
      </c>
      <c r="N60" s="190">
        <f>VLOOKUP($A60,[3]futuresATR!$A$2:$F$80,3)</f>
        <v>19.7</v>
      </c>
      <c r="O60" s="152">
        <f t="shared" si="4"/>
        <v>22064</v>
      </c>
      <c r="P60" s="191">
        <f>VLOOKUP($A60,[3]futuresATR!$A$2:$F$80,4)</f>
        <v>0.59</v>
      </c>
      <c r="Q60" s="151">
        <f t="shared" si="15"/>
        <v>660.8</v>
      </c>
      <c r="R60" s="143">
        <f t="shared" si="9"/>
        <v>4</v>
      </c>
      <c r="S60" s="138">
        <f t="shared" si="12"/>
        <v>88256</v>
      </c>
      <c r="T60" s="110">
        <f t="shared" si="10"/>
        <v>4</v>
      </c>
      <c r="U60" s="110">
        <f t="shared" si="6"/>
        <v>56</v>
      </c>
      <c r="V60" s="159">
        <f t="shared" si="7"/>
        <v>4</v>
      </c>
      <c r="W60" s="159">
        <f t="shared" si="8"/>
        <v>2643.2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VLOOKUP(G61,CurrInfo!$E$1:$F$10,2)</f>
        <v>1</v>
      </c>
      <c r="I61" s="130">
        <v>125000</v>
      </c>
      <c r="J61">
        <v>1E-4</v>
      </c>
      <c r="K61" t="s">
        <v>1121</v>
      </c>
      <c r="L61" t="s">
        <v>535</v>
      </c>
      <c r="M61" s="132" t="s">
        <v>744</v>
      </c>
      <c r="N61" s="190">
        <f>VLOOKUP($A61,[3]futuresATR!$A$2:$F$80,3)</f>
        <v>1.0293000000000001</v>
      </c>
      <c r="O61" s="152">
        <f t="shared" si="4"/>
        <v>128662.50000000001</v>
      </c>
      <c r="P61" s="191">
        <f>VLOOKUP($A61,[3]futuresATR!$A$2:$F$80,4)</f>
        <v>7.4250000000000002E-3</v>
      </c>
      <c r="Q61" s="151">
        <f t="shared" si="15"/>
        <v>928.125</v>
      </c>
      <c r="R61" s="143">
        <f t="shared" si="9"/>
        <v>3</v>
      </c>
      <c r="S61" s="138">
        <f t="shared" si="12"/>
        <v>385987.50000000006</v>
      </c>
      <c r="T61" s="110">
        <f t="shared" si="10"/>
        <v>3</v>
      </c>
      <c r="U61" s="110">
        <f t="shared" si="6"/>
        <v>42</v>
      </c>
      <c r="V61" s="159">
        <f t="shared" si="7"/>
        <v>3</v>
      </c>
      <c r="W61" s="159">
        <f t="shared" si="8"/>
        <v>2784.375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VLOOKUP(G62,CurrInfo!$E$1:$F$10,2)</f>
        <v>1</v>
      </c>
      <c r="I62">
        <v>5000</v>
      </c>
      <c r="J62">
        <v>0.1</v>
      </c>
      <c r="K62" t="s">
        <v>347</v>
      </c>
      <c r="L62" t="s">
        <v>398</v>
      </c>
      <c r="M62" s="132" t="s">
        <v>722</v>
      </c>
      <c r="N62" s="190">
        <f>VLOOKUP($A62,[3]futuresATR!$A$2:$F$80,3)</f>
        <v>2044.3</v>
      </c>
      <c r="O62" s="168">
        <f>N62*I62/H62/100</f>
        <v>102215</v>
      </c>
      <c r="P62" s="191">
        <f>VLOOKUP($A62,[3]futuresATR!$A$2:$F$80,4)</f>
        <v>47.63</v>
      </c>
      <c r="Q62" s="158">
        <f>P62*I62/H62/100</f>
        <v>2381.5</v>
      </c>
      <c r="R62" s="143">
        <f t="shared" si="9"/>
        <v>1</v>
      </c>
      <c r="S62" s="138">
        <f t="shared" si="12"/>
        <v>102215</v>
      </c>
      <c r="T62" s="110">
        <f t="shared" si="10"/>
        <v>1</v>
      </c>
      <c r="U62" s="110">
        <f t="shared" si="6"/>
        <v>14</v>
      </c>
      <c r="V62" s="159">
        <f t="shared" si="7"/>
        <v>1</v>
      </c>
      <c r="W62" s="159">
        <f t="shared" si="8"/>
        <v>2381.5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VLOOKUP(G63,CurrInfo!$E$1:$F$10,2)</f>
        <v>1</v>
      </c>
      <c r="I63" s="112">
        <v>2</v>
      </c>
      <c r="J63" s="112">
        <v>0.05</v>
      </c>
      <c r="K63" s="112" t="s">
        <v>294</v>
      </c>
      <c r="L63" s="112"/>
      <c r="M63" s="145" t="s">
        <v>732</v>
      </c>
      <c r="N63" s="190">
        <f>VLOOKUP($A63,[3]futuresATR!$A$2:$F$80,3)</f>
        <v>8604</v>
      </c>
      <c r="O63" s="152">
        <f t="shared" si="4"/>
        <v>17208</v>
      </c>
      <c r="P63" s="191">
        <f>VLOOKUP($A63,[3]futuresATR!$A$2:$F$80,4)</f>
        <v>85.880930879000005</v>
      </c>
      <c r="Q63" s="151">
        <f t="shared" ref="Q63:Q80" si="16">P63*I63/H63</f>
        <v>171.76186175800001</v>
      </c>
      <c r="R63" s="143">
        <f t="shared" si="9"/>
        <v>12</v>
      </c>
      <c r="S63" s="138">
        <f t="shared" si="12"/>
        <v>206496</v>
      </c>
      <c r="T63" s="110">
        <f t="shared" si="10"/>
        <v>12</v>
      </c>
      <c r="U63" s="110">
        <f t="shared" si="6"/>
        <v>168</v>
      </c>
      <c r="V63" s="159">
        <f t="shared" si="7"/>
        <v>12</v>
      </c>
      <c r="W63" s="159">
        <f t="shared" si="8"/>
        <v>2061.1423410960001</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VLOOKUP(G64,CurrInfo!$E$1:$F$10,2)</f>
        <v>102.41</v>
      </c>
      <c r="I64" s="112">
        <v>100000</v>
      </c>
      <c r="J64" s="112">
        <v>0.01</v>
      </c>
      <c r="K64" s="112" t="s">
        <v>1122</v>
      </c>
      <c r="L64" s="112"/>
      <c r="M64" s="145" t="s">
        <v>443</v>
      </c>
      <c r="N64" s="190">
        <f>VLOOKUP($A64,[3]futuresATR!$A$2:$F$80,3)</f>
        <v>151.41999999999999</v>
      </c>
      <c r="O64" s="152">
        <f t="shared" si="4"/>
        <v>147856.6546235719</v>
      </c>
      <c r="P64" s="191">
        <f>VLOOKUP($A64,[3]futuresATR!$A$2:$F$80,4)</f>
        <v>0.46300000000000002</v>
      </c>
      <c r="Q64" s="151">
        <f t="shared" si="16"/>
        <v>452.10428669075287</v>
      </c>
      <c r="R64" s="143">
        <f t="shared" si="9"/>
        <v>5</v>
      </c>
      <c r="S64" s="138">
        <f t="shared" si="12"/>
        <v>739283.2731178595</v>
      </c>
      <c r="T64" s="110">
        <f t="shared" si="10"/>
        <v>5</v>
      </c>
      <c r="U64" s="110">
        <f t="shared" si="6"/>
        <v>70</v>
      </c>
      <c r="V64" s="159">
        <f t="shared" si="7"/>
        <v>5</v>
      </c>
      <c r="W64" s="159">
        <f t="shared" si="8"/>
        <v>2260.5214334537645</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VLOOKUP(G65,CurrInfo!$E$1:$F$10,2)</f>
        <v>1</v>
      </c>
      <c r="I65">
        <v>100</v>
      </c>
      <c r="J65">
        <v>0.1</v>
      </c>
      <c r="K65" t="s">
        <v>297</v>
      </c>
      <c r="L65" t="s">
        <v>867</v>
      </c>
      <c r="M65" s="132" t="s">
        <v>726</v>
      </c>
      <c r="N65" s="190">
        <f>VLOOKUP($A65,[3]futuresATR!$A$2:$F$80,3)</f>
        <v>324</v>
      </c>
      <c r="O65" s="152">
        <f t="shared" si="4"/>
        <v>32400</v>
      </c>
      <c r="P65" s="191">
        <f>VLOOKUP($A65,[3]futuresATR!$A$2:$F$80,4)</f>
        <v>11.93</v>
      </c>
      <c r="Q65" s="151">
        <f t="shared" si="16"/>
        <v>1193</v>
      </c>
      <c r="R65" s="143">
        <f t="shared" si="9"/>
        <v>2</v>
      </c>
      <c r="S65" s="138">
        <f t="shared" si="12"/>
        <v>64800</v>
      </c>
      <c r="T65" s="110">
        <f t="shared" si="10"/>
        <v>2</v>
      </c>
      <c r="U65" s="110">
        <f t="shared" si="6"/>
        <v>28</v>
      </c>
      <c r="V65" s="159">
        <f t="shared" si="7"/>
        <v>2</v>
      </c>
      <c r="W65" s="159">
        <f t="shared" si="8"/>
        <v>2386</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VLOOKUP(G66,CurrInfo!$E$1:$F$10,2)</f>
        <v>0.96840000000000004</v>
      </c>
      <c r="I66" s="112">
        <v>10</v>
      </c>
      <c r="J66" s="112">
        <v>1</v>
      </c>
      <c r="K66" s="112" t="s">
        <v>294</v>
      </c>
      <c r="L66" s="112" t="s">
        <v>868</v>
      </c>
      <c r="M66" s="145" t="s">
        <v>746</v>
      </c>
      <c r="N66" s="190">
        <f>VLOOKUP($A66,[3]futuresATR!$A$2:$F$80,3)</f>
        <v>8075</v>
      </c>
      <c r="O66" s="152">
        <f t="shared" si="4"/>
        <v>83384.964890541101</v>
      </c>
      <c r="P66" s="191">
        <f>VLOOKUP($A66,[3]futuresATR!$A$2:$F$80,4)</f>
        <v>85.45</v>
      </c>
      <c r="Q66" s="151">
        <f t="shared" si="16"/>
        <v>882.38331268071045</v>
      </c>
      <c r="R66" s="143">
        <f t="shared" si="9"/>
        <v>3</v>
      </c>
      <c r="S66" s="138">
        <f t="shared" ref="S66:S78" si="17">R66*O66</f>
        <v>250154.8946716233</v>
      </c>
      <c r="T66" s="110">
        <f t="shared" si="10"/>
        <v>3</v>
      </c>
      <c r="U66" s="110">
        <f t="shared" si="6"/>
        <v>42</v>
      </c>
      <c r="V66" s="159">
        <f t="shared" si="7"/>
        <v>3</v>
      </c>
      <c r="W66" s="159">
        <f t="shared" si="8"/>
        <v>2647.1499380421315</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VLOOKUP(G67,CurrInfo!$E$1:$F$10,2)</f>
        <v>1.34</v>
      </c>
      <c r="I67" s="112">
        <v>200</v>
      </c>
      <c r="J67" s="112">
        <v>0.1</v>
      </c>
      <c r="K67" s="112" t="s">
        <v>294</v>
      </c>
      <c r="L67" s="112" t="s">
        <v>403</v>
      </c>
      <c r="M67" s="145" t="s">
        <v>681</v>
      </c>
      <c r="N67" s="190">
        <f>VLOOKUP($A67,[3]futuresATR!$A$2:$F$80,3)</f>
        <v>310.8</v>
      </c>
      <c r="O67" s="152">
        <f t="shared" ref="O67:O80" si="21">N67*I67/H67</f>
        <v>46388.059701492537</v>
      </c>
      <c r="P67" s="191">
        <f>VLOOKUP($A67,[3]futuresATR!$A$2:$F$80,4)</f>
        <v>3.9212073890000001</v>
      </c>
      <c r="Q67" s="151">
        <f t="shared" si="16"/>
        <v>585.25483417910448</v>
      </c>
      <c r="R67" s="143">
        <f t="shared" ref="R67:R80" si="22">MAX(CEILING($R$1/Q67,1),1)</f>
        <v>4</v>
      </c>
      <c r="S67" s="138">
        <f t="shared" si="17"/>
        <v>185552.23880597015</v>
      </c>
      <c r="T67" s="110">
        <f t="shared" ref="T67:T80" si="23">IF(R67&gt;$T$1,$T$1,R67)</f>
        <v>4</v>
      </c>
      <c r="U67" s="110">
        <f t="shared" ref="U67:U80" si="24">T67*2*7</f>
        <v>56</v>
      </c>
      <c r="V67" s="159">
        <f t="shared" ref="V67:V80" si="25">IF(ROUND(T67*Q67/$R$1,0)&lt;1,0,T67)</f>
        <v>4</v>
      </c>
      <c r="W67" s="159">
        <f t="shared" ref="W67:W80" si="26">V67*Q67</f>
        <v>2341.0193367164179</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VLOOKUP(G68,CurrInfo!$E$1:$F$10,2)</f>
        <v>1</v>
      </c>
      <c r="I68" s="112">
        <v>100</v>
      </c>
      <c r="J68" s="112">
        <v>0.1</v>
      </c>
      <c r="K68" s="112" t="s">
        <v>294</v>
      </c>
      <c r="L68" s="112" t="s">
        <v>405</v>
      </c>
      <c r="M68" s="145" t="s">
        <v>686</v>
      </c>
      <c r="N68" s="190">
        <f>VLOOKUP($A68,[3]futuresATR!$A$2:$F$80,3)</f>
        <v>335</v>
      </c>
      <c r="O68" s="152">
        <f t="shared" si="21"/>
        <v>33500</v>
      </c>
      <c r="P68" s="191">
        <f>VLOOKUP($A68,[3]futuresATR!$A$2:$F$80,4)</f>
        <v>4.1016070375</v>
      </c>
      <c r="Q68" s="151">
        <f t="shared" si="16"/>
        <v>410.16070374999998</v>
      </c>
      <c r="R68" s="143">
        <f t="shared" si="22"/>
        <v>5</v>
      </c>
      <c r="S68" s="138">
        <f t="shared" si="17"/>
        <v>167500</v>
      </c>
      <c r="T68" s="110">
        <f t="shared" si="23"/>
        <v>5</v>
      </c>
      <c r="U68" s="110">
        <f t="shared" si="24"/>
        <v>70</v>
      </c>
      <c r="V68" s="159">
        <f t="shared" si="25"/>
        <v>5</v>
      </c>
      <c r="W68" s="159">
        <f t="shared" si="26"/>
        <v>2050.80351875</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VLOOKUP(G69,CurrInfo!$E$1:$F$10,2)</f>
        <v>0.89613764674253971</v>
      </c>
      <c r="I69">
        <v>10</v>
      </c>
      <c r="J69">
        <v>1</v>
      </c>
      <c r="K69" t="s">
        <v>294</v>
      </c>
      <c r="L69" t="s">
        <v>870</v>
      </c>
      <c r="M69" s="132" t="s">
        <v>527</v>
      </c>
      <c r="N69" s="190">
        <f>VLOOKUP($A69,[3]futuresATR!$A$2:$F$80,3)</f>
        <v>2925</v>
      </c>
      <c r="O69" s="152">
        <f t="shared" si="21"/>
        <v>32640.074999999997</v>
      </c>
      <c r="P69" s="191">
        <f>VLOOKUP($A69,[3]futuresATR!$A$2:$F$80,4)</f>
        <v>42.7</v>
      </c>
      <c r="Q69" s="151">
        <f t="shared" si="16"/>
        <v>476.48929999999996</v>
      </c>
      <c r="R69" s="143">
        <f t="shared" si="22"/>
        <v>5</v>
      </c>
      <c r="S69" s="138">
        <f t="shared" si="17"/>
        <v>163200.375</v>
      </c>
      <c r="T69" s="110">
        <f t="shared" si="23"/>
        <v>5</v>
      </c>
      <c r="U69" s="110">
        <f t="shared" si="24"/>
        <v>70</v>
      </c>
      <c r="V69" s="159">
        <f t="shared" si="25"/>
        <v>5</v>
      </c>
      <c r="W69" s="159">
        <f t="shared" si="26"/>
        <v>2382.4465</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VLOOKUP(G70,CurrInfo!$E$1:$F$10,2)</f>
        <v>1</v>
      </c>
      <c r="I70">
        <v>100</v>
      </c>
      <c r="J70">
        <v>0.1</v>
      </c>
      <c r="K70" t="s">
        <v>294</v>
      </c>
      <c r="L70" t="s">
        <v>410</v>
      </c>
      <c r="M70" s="132" t="s">
        <v>556</v>
      </c>
      <c r="N70" s="190">
        <f>VLOOKUP($A70,[3]futuresATR!$A$2:$F$80,3)</f>
        <v>1210.5</v>
      </c>
      <c r="O70" s="152">
        <f t="shared" si="21"/>
        <v>121050</v>
      </c>
      <c r="P70" s="191">
        <f>VLOOKUP($A70,[3]futuresATR!$A$2:$F$80,4)</f>
        <v>13.68</v>
      </c>
      <c r="Q70" s="151">
        <f t="shared" si="16"/>
        <v>1368</v>
      </c>
      <c r="R70" s="143">
        <f t="shared" si="22"/>
        <v>2</v>
      </c>
      <c r="S70" s="138">
        <f t="shared" si="17"/>
        <v>242100</v>
      </c>
      <c r="T70" s="110">
        <f t="shared" si="23"/>
        <v>2</v>
      </c>
      <c r="U70" s="110">
        <f t="shared" si="24"/>
        <v>28</v>
      </c>
      <c r="V70" s="159">
        <f t="shared" si="25"/>
        <v>2</v>
      </c>
      <c r="W70" s="159">
        <f t="shared" si="26"/>
        <v>2736</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VLOOKUP(G71,CurrInfo!$E$1:$F$10,2)</f>
        <v>1</v>
      </c>
      <c r="I71" s="130">
        <v>2000</v>
      </c>
      <c r="J71" t="s">
        <v>821</v>
      </c>
      <c r="K71" t="s">
        <v>1122</v>
      </c>
      <c r="L71" t="s">
        <v>873</v>
      </c>
      <c r="M71" s="132" t="s">
        <v>763</v>
      </c>
      <c r="N71" s="190">
        <f>VLOOKUP($A71,[3]futuresATR!$A$2:$F$80,3)</f>
        <v>109.515625</v>
      </c>
      <c r="O71" s="152">
        <f t="shared" si="21"/>
        <v>219031.25</v>
      </c>
      <c r="P71" s="191">
        <f>VLOOKUP($A71,[3]futuresATR!$A$2:$F$80,4)</f>
        <v>9.1796875E-2</v>
      </c>
      <c r="Q71" s="151">
        <f t="shared" si="16"/>
        <v>183.59375</v>
      </c>
      <c r="R71" s="143">
        <f t="shared" si="22"/>
        <v>11</v>
      </c>
      <c r="S71" s="138">
        <f t="shared" si="17"/>
        <v>2409343.75</v>
      </c>
      <c r="T71" s="110">
        <f t="shared" si="23"/>
        <v>11</v>
      </c>
      <c r="U71" s="110">
        <f t="shared" si="24"/>
        <v>154</v>
      </c>
      <c r="V71" s="159">
        <f t="shared" si="25"/>
        <v>11</v>
      </c>
      <c r="W71" s="159">
        <f t="shared" si="26"/>
        <v>2019.53125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VLOOKUP(G72,CurrInfo!$E$1:$F$10,2)</f>
        <v>1</v>
      </c>
      <c r="I72" s="130">
        <v>1000</v>
      </c>
      <c r="J72" t="s">
        <v>875</v>
      </c>
      <c r="K72" t="s">
        <v>1122</v>
      </c>
      <c r="L72" t="s">
        <v>874</v>
      </c>
      <c r="M72" s="132" t="s">
        <v>761</v>
      </c>
      <c r="N72" s="190">
        <f>VLOOKUP($A72,[3]futuresATR!$A$2:$F$80,3)</f>
        <v>132.953125</v>
      </c>
      <c r="O72" s="152">
        <f t="shared" si="21"/>
        <v>132953.125</v>
      </c>
      <c r="P72" s="191">
        <f>VLOOKUP($A72,[3]futuresATR!$A$2:$F$80,4)</f>
        <v>0.58046874999999998</v>
      </c>
      <c r="Q72" s="151">
        <f t="shared" si="16"/>
        <v>580.46875</v>
      </c>
      <c r="R72" s="143">
        <f t="shared" si="22"/>
        <v>4</v>
      </c>
      <c r="S72" s="138">
        <f t="shared" si="17"/>
        <v>531812.5</v>
      </c>
      <c r="T72" s="110">
        <f t="shared" si="23"/>
        <v>4</v>
      </c>
      <c r="U72" s="110">
        <f t="shared" si="24"/>
        <v>56</v>
      </c>
      <c r="V72" s="159">
        <f t="shared" si="25"/>
        <v>4</v>
      </c>
      <c r="W72" s="159">
        <f t="shared" si="26"/>
        <v>2321.875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VLOOKUP(G73,CurrInfo!$E$1:$F$10,2)</f>
        <v>1</v>
      </c>
      <c r="I73" s="130">
        <v>1000</v>
      </c>
      <c r="J73" t="s">
        <v>875</v>
      </c>
      <c r="K73" t="s">
        <v>1122</v>
      </c>
      <c r="L73" t="s">
        <v>876</v>
      </c>
      <c r="M73" s="132" t="s">
        <v>759</v>
      </c>
      <c r="N73" s="190">
        <f>VLOOKUP($A73,[3]futuresATR!$A$2:$F$80,3)</f>
        <v>173.15625</v>
      </c>
      <c r="O73" s="152">
        <f t="shared" si="21"/>
        <v>173156.25</v>
      </c>
      <c r="P73" s="191">
        <f>VLOOKUP($A73,[3]futuresATR!$A$2:$F$80,4)</f>
        <v>1.7625</v>
      </c>
      <c r="Q73" s="151">
        <f t="shared" si="16"/>
        <v>1762.5</v>
      </c>
      <c r="R73" s="143">
        <f t="shared" si="22"/>
        <v>2</v>
      </c>
      <c r="S73" s="138">
        <f t="shared" si="17"/>
        <v>346312.5</v>
      </c>
      <c r="T73" s="110">
        <f t="shared" si="23"/>
        <v>2</v>
      </c>
      <c r="U73" s="110">
        <f t="shared" si="24"/>
        <v>28</v>
      </c>
      <c r="V73" s="159">
        <f t="shared" si="25"/>
        <v>2</v>
      </c>
      <c r="W73" s="159">
        <f t="shared" si="26"/>
        <v>3525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VLOOKUP(G74,CurrInfo!$E$1:$F$10,2)</f>
        <v>1</v>
      </c>
      <c r="I74" s="144">
        <v>1000</v>
      </c>
      <c r="J74" s="112">
        <v>0.01</v>
      </c>
      <c r="K74" s="112" t="s">
        <v>294</v>
      </c>
      <c r="L74" s="112" t="s">
        <v>877</v>
      </c>
      <c r="M74" s="145" t="s">
        <v>494</v>
      </c>
      <c r="N74" s="190">
        <f>VLOOKUP($A74,[3]futuresATR!$A$2:$F$80,3)</f>
        <v>13.425000000000001</v>
      </c>
      <c r="O74" s="152">
        <f t="shared" si="21"/>
        <v>13425</v>
      </c>
      <c r="P74" s="191">
        <f>VLOOKUP($A74,[3]futuresATR!$A$2:$F$80,4)</f>
        <v>0.66749999999999998</v>
      </c>
      <c r="Q74" s="151">
        <f t="shared" si="16"/>
        <v>667.5</v>
      </c>
      <c r="R74" s="143">
        <f t="shared" si="22"/>
        <v>3</v>
      </c>
      <c r="S74" s="138">
        <f t="shared" si="17"/>
        <v>40275</v>
      </c>
      <c r="T74" s="110">
        <f t="shared" si="23"/>
        <v>3</v>
      </c>
      <c r="U74" s="110">
        <f t="shared" si="24"/>
        <v>42</v>
      </c>
      <c r="V74" s="159">
        <f t="shared" si="25"/>
        <v>3</v>
      </c>
      <c r="W74" s="159">
        <f t="shared" si="26"/>
        <v>2002.5</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VLOOKUP(G75,CurrInfo!$E$1:$F$10,2)</f>
        <v>1</v>
      </c>
      <c r="I75">
        <v>50</v>
      </c>
      <c r="J75" s="131">
        <v>42377</v>
      </c>
      <c r="K75" t="s">
        <v>297</v>
      </c>
      <c r="L75" t="s">
        <v>878</v>
      </c>
      <c r="M75" s="132" t="s">
        <v>767</v>
      </c>
      <c r="N75" s="190">
        <f>VLOOKUP($A75,[3]futuresATR!$A$2:$F$80,3)</f>
        <v>403.25</v>
      </c>
      <c r="O75" s="152">
        <f t="shared" si="21"/>
        <v>20162.5</v>
      </c>
      <c r="P75" s="191">
        <f>VLOOKUP($A75,[3]futuresATR!$A$2:$F$80,4)</f>
        <v>12.9375</v>
      </c>
      <c r="Q75" s="151">
        <f t="shared" si="16"/>
        <v>646.875</v>
      </c>
      <c r="R75" s="143">
        <f t="shared" si="22"/>
        <v>4</v>
      </c>
      <c r="S75" s="138">
        <f t="shared" si="17"/>
        <v>80650</v>
      </c>
      <c r="T75" s="110">
        <f t="shared" si="23"/>
        <v>4</v>
      </c>
      <c r="U75" s="110">
        <f t="shared" si="24"/>
        <v>56</v>
      </c>
      <c r="V75" s="159">
        <f t="shared" si="25"/>
        <v>4</v>
      </c>
      <c r="W75" s="159">
        <f t="shared" si="26"/>
        <v>2587.5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VLOOKUP(G76,CurrInfo!$E$1:$F$10,2)</f>
        <v>1.3271400132714002</v>
      </c>
      <c r="I76" s="112">
        <v>25</v>
      </c>
      <c r="J76" s="112">
        <v>0.1</v>
      </c>
      <c r="K76" s="112" t="s">
        <v>294</v>
      </c>
      <c r="L76" s="112" t="s">
        <v>880</v>
      </c>
      <c r="M76" s="145" t="s">
        <v>738</v>
      </c>
      <c r="N76" s="190">
        <f>VLOOKUP($A76,[3]futuresATR!$A$2:$F$80,3)</f>
        <v>5435</v>
      </c>
      <c r="O76" s="152">
        <f t="shared" si="21"/>
        <v>102381.8125</v>
      </c>
      <c r="P76" s="191">
        <f>VLOOKUP($A76,[3]futuresATR!$A$2:$F$80,4)</f>
        <v>52</v>
      </c>
      <c r="Q76" s="151">
        <f t="shared" si="16"/>
        <v>979.55</v>
      </c>
      <c r="R76" s="143">
        <f t="shared" si="22"/>
        <v>3</v>
      </c>
      <c r="S76" s="138">
        <f t="shared" si="17"/>
        <v>307145.4375</v>
      </c>
      <c r="T76" s="110">
        <f t="shared" si="23"/>
        <v>3</v>
      </c>
      <c r="U76" s="110">
        <f t="shared" si="24"/>
        <v>42</v>
      </c>
      <c r="V76" s="159">
        <f t="shared" si="25"/>
        <v>3</v>
      </c>
      <c r="W76" s="159">
        <f t="shared" si="26"/>
        <v>2938.6499999999996</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VLOOKUP(G77,CurrInfo!$E$1:$F$10,2)</f>
        <v>1.3271400132714002</v>
      </c>
      <c r="I77" s="146">
        <v>2400</v>
      </c>
      <c r="J77">
        <v>0.01</v>
      </c>
      <c r="K77" t="s">
        <v>1122</v>
      </c>
      <c r="L77" t="s">
        <v>882</v>
      </c>
      <c r="M77" s="132" t="s">
        <v>463</v>
      </c>
      <c r="N77" s="190">
        <f>VLOOKUP($A77,[3]futuresATR!$A$2:$F$80,3)</f>
        <v>98.31</v>
      </c>
      <c r="O77" s="152">
        <f t="shared" si="21"/>
        <v>177783.804</v>
      </c>
      <c r="P77" s="191">
        <f>VLOOKUP($A77,[3]futuresATR!$A$2:$F$80,4)</f>
        <v>2.8521988500000001E-2</v>
      </c>
      <c r="Q77" s="151">
        <f t="shared" si="16"/>
        <v>51.579164003399995</v>
      </c>
      <c r="R77" s="143">
        <f t="shared" si="22"/>
        <v>39</v>
      </c>
      <c r="S77" s="138">
        <f t="shared" si="17"/>
        <v>6933568.3560000006</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VLOOKUP(G78,CurrInfo!$E$1:$F$10,2)</f>
        <v>1</v>
      </c>
      <c r="I78">
        <v>5</v>
      </c>
      <c r="J78">
        <v>1</v>
      </c>
      <c r="K78" t="s">
        <v>294</v>
      </c>
      <c r="L78" t="s">
        <v>422</v>
      </c>
      <c r="M78" s="132" t="s">
        <v>639</v>
      </c>
      <c r="N78" s="190">
        <f>VLOOKUP($A78,[3]futuresATR!$A$2:$F$80,3)</f>
        <v>18273</v>
      </c>
      <c r="O78" s="152">
        <f t="shared" si="21"/>
        <v>91365</v>
      </c>
      <c r="P78" s="191">
        <f>VLOOKUP($A78,[3]futuresATR!$A$2:$F$80,4)</f>
        <v>124.7</v>
      </c>
      <c r="Q78" s="151">
        <f t="shared" si="16"/>
        <v>623.5</v>
      </c>
      <c r="R78" s="143">
        <f t="shared" si="22"/>
        <v>4</v>
      </c>
      <c r="S78" s="138">
        <f t="shared" si="17"/>
        <v>365460</v>
      </c>
      <c r="T78" s="110">
        <f t="shared" si="23"/>
        <v>4</v>
      </c>
      <c r="U78" s="110">
        <f t="shared" si="24"/>
        <v>56</v>
      </c>
      <c r="V78" s="159">
        <f t="shared" si="25"/>
        <v>4</v>
      </c>
      <c r="W78" s="159">
        <f t="shared" si="26"/>
        <v>2494</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VLOOKUP(G79,CurrInfo!$E$1:$F$10,2)</f>
        <v>1.3271400132714002</v>
      </c>
      <c r="I79" s="146">
        <v>2800</v>
      </c>
      <c r="J79">
        <v>0.1</v>
      </c>
      <c r="K79" t="s">
        <v>1122</v>
      </c>
      <c r="L79" t="s">
        <v>886</v>
      </c>
      <c r="M79" s="132" t="s">
        <v>459</v>
      </c>
      <c r="N79" s="190">
        <f>VLOOKUP($A79,[3]futuresATR!$A$2:$F$80,3)</f>
        <v>98.6</v>
      </c>
      <c r="O79" s="152">
        <f t="shared" si="21"/>
        <v>208026.28</v>
      </c>
      <c r="P79" s="191">
        <f>VLOOKUP($A79,[3]futuresATR!$A$2:$F$80,4)</f>
        <v>0.06</v>
      </c>
      <c r="Q79" s="151">
        <f t="shared" si="16"/>
        <v>126.58799999999999</v>
      </c>
      <c r="R79" s="143">
        <f t="shared" si="22"/>
        <v>16</v>
      </c>
      <c r="S79" s="138">
        <f>R79*O79</f>
        <v>3328420.48</v>
      </c>
      <c r="T79" s="110">
        <f t="shared" si="23"/>
        <v>16</v>
      </c>
      <c r="U79" s="110">
        <f t="shared" si="24"/>
        <v>224</v>
      </c>
      <c r="V79" s="159">
        <f t="shared" si="25"/>
        <v>16</v>
      </c>
      <c r="W79" s="159">
        <f t="shared" si="26"/>
        <v>2025.4079999999999</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VLOOKUP(G80,CurrInfo!$E$1:$F$10,2)</f>
        <v>1.3271400132714002</v>
      </c>
      <c r="I80" s="146">
        <v>8000</v>
      </c>
      <c r="J80">
        <v>1E-3</v>
      </c>
      <c r="K80" t="s">
        <v>1122</v>
      </c>
      <c r="L80" t="s">
        <v>885</v>
      </c>
      <c r="M80" s="132" t="s">
        <v>447</v>
      </c>
      <c r="N80" s="190">
        <f>VLOOKUP($A80,[3]futuresATR!$A$2:$F$80,3)</f>
        <v>98.04</v>
      </c>
      <c r="O80" s="152">
        <f t="shared" si="21"/>
        <v>590985.12</v>
      </c>
      <c r="P80" s="191">
        <f>VLOOKUP($A80,[3]futuresATR!$A$2:$F$80,4)</f>
        <v>7.3999999999999996E-2</v>
      </c>
      <c r="Q80" s="151">
        <f t="shared" si="16"/>
        <v>446.072</v>
      </c>
      <c r="R80" s="143">
        <f t="shared" si="22"/>
        <v>5</v>
      </c>
      <c r="S80" s="138">
        <f>R80*O80</f>
        <v>2954925.6</v>
      </c>
      <c r="T80" s="110">
        <f t="shared" si="23"/>
        <v>5</v>
      </c>
      <c r="U80" s="110">
        <f t="shared" si="24"/>
        <v>70</v>
      </c>
      <c r="V80" s="159">
        <f t="shared" si="25"/>
        <v>5</v>
      </c>
      <c r="W80" s="159">
        <f t="shared" si="26"/>
        <v>2230.36</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S45" sqref="S4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VLOOKUP(G3,CurrInfo!$E$1:$F$10,2)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VLOOKUP(G4,CurrInfo!$E$1:$F$10,2)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VLOOKUP(G5,CurrInfo!$E$1:$F$10,2)</f>
        <v>0.89613764674253971</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VLOOKUP(G6,CurrInfo!$E$1:$F$10,2)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VLOOKUP(G7,CurrInfo!$E$1:$F$10,2)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VLOOKUP(G8,CurrInfo!$E$1:$F$10,2)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VLOOKUP(G9,CurrInfo!$E$1:$F$10,2)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VLOOKUP(G10,CurrInfo!$E$1:$F$10,2)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VLOOKUP(G11,CurrInfo!$E$1:$F$10,2)</f>
        <v>1.3123</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VLOOKUP(G12,CurrInfo!$E$1:$F$10,2)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VLOOKUP(G13,CurrInfo!$E$1:$F$10,2)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VLOOKUP(G14,CurrInfo!$E$1:$F$10,2)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VLOOKUP(G15,CurrInfo!$E$1:$F$10,2)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VLOOKUP(G16,CurrInfo!$E$1:$F$10,2)</f>
        <v>0.89613764674253971</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VLOOKUP(G17,CurrInfo!$E$1:$F$10,2)</f>
        <v>0.89613764674253971</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VLOOKUP(G18,CurrInfo!$E$1:$F$10,2)</f>
        <v>0.89613764674253971</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VLOOKUP(G19,CurrInfo!$E$1:$F$10,2)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VLOOKUP(G20,CurrInfo!$E$1:$F$10,2)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VLOOKUP(G21,CurrInfo!$E$1:$F$10,2)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VLOOKUP(G22,CurrInfo!$E$1:$F$10,2)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VLOOKUP(G23,CurrInfo!$E$1:$F$10,2)</f>
        <v>0.89613764674253971</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VLOOKUP(G24,CurrInfo!$E$1:$F$10,2)</f>
        <v>0.89613764674253971</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VLOOKUP(G25,CurrInfo!$E$1:$F$10,2)</f>
        <v>0.89613764674253971</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VLOOKUP(G26,CurrInfo!$E$1:$F$10,2)</f>
        <v>0.75884049172863854</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VLOOKUP(G27,CurrInfo!$E$1:$F$10,2)</f>
        <v>0.75884049172863854</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VLOOKUP(G28,CurrInfo!$E$1:$F$10,2)</f>
        <v>0.75884049172863854</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VLOOKUP(G29,CurrInfo!$E$1:$F$10,2)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VLOOKUP(G30,CurrInfo!$E$1:$F$10,2)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VLOOKUP(G31,CurrInfo!$E$1:$F$10,2)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VLOOKUP(G32,CurrInfo!$E$1:$F$10,2)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VLOOKUP(G33,CurrInfo!$E$1:$F$10,2)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VLOOKUP(G34,CurrInfo!$E$1:$F$10,2)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VLOOKUP(G35,CurrInfo!$E$1:$F$10,2)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VLOOKUP(G36,CurrInfo!$E$1:$F$10,2)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VLOOKUP(G37,CurrInfo!$E$1:$F$10,2)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VLOOKUP(G38,CurrInfo!$E$1:$F$10,2)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VLOOKUP(G39,CurrInfo!$E$1:$F$10,2)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VLOOKUP(G40,CurrInfo!$E$1:$F$10,2)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VLOOKUP(G41,CurrInfo!$E$1:$F$10,2)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VLOOKUP(G42,CurrInfo!$E$1:$F$10,2)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VLOOKUP(G43,CurrInfo!$E$1:$F$10,2)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VLOOKUP(G44,CurrInfo!$E$1:$F$10,2)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VLOOKUP(G45,CurrInfo!$E$1:$F$10,2)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VLOOKUP(G46,CurrInfo!$E$1:$F$10,2)</f>
        <v>0.89613764674253971</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VLOOKUP(G47,CurrInfo!$E$1:$F$10,2)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VLOOKUP(G48,CurrInfo!$E$1:$F$10,2)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VLOOKUP(G49,CurrInfo!$E$1:$F$10,2)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VLOOKUP(G50,CurrInfo!$E$1:$F$10,2)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VLOOKUP(G51,CurrInfo!$E$1:$F$10,2)</f>
        <v>102.41</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VLOOKUP(G52,CurrInfo!$E$1:$F$10,2)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VLOOKUP(G53,CurrInfo!$E$1:$F$10,2)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VLOOKUP(G54,CurrInfo!$E$1:$F$10,2)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VLOOKUP(G55,CurrInfo!$E$1:$F$10,2)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VLOOKUP(G56,CurrInfo!$E$1:$F$10,2)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VLOOKUP(G57,CurrInfo!$E$1:$F$10,2)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VLOOKUP(G58,CurrInfo!$E$1:$F$10,2)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VLOOKUP(G59,CurrInfo!$E$1:$F$10,2)</f>
        <v>1.3123</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VLOOKUP(G60,CurrInfo!$E$1:$F$10,2)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VLOOKUP(G61,CurrInfo!$E$1:$F$10,2)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VLOOKUP(G62,CurrInfo!$E$1:$F$10,2)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VLOOKUP(G63,CurrInfo!$E$1:$F$10,2)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VLOOKUP(G64,CurrInfo!$E$1:$F$10,2)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VLOOKUP(G65,CurrInfo!$E$1:$F$10,2)</f>
        <v>102.41</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VLOOKUP(G66,CurrInfo!$E$1:$F$10,2)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VLOOKUP(G67,CurrInfo!$E$1:$F$10,2)</f>
        <v>0.96840000000000004</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VLOOKUP(G68,CurrInfo!$E$1:$F$10,2)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VLOOKUP(G69,CurrInfo!$E$1:$F$10,2)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VLOOKUP(G70,CurrInfo!$E$1:$F$10,2)</f>
        <v>0.89613764674253971</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VLOOKUP(G71,CurrInfo!$E$1:$F$10,2)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VLOOKUP(G72,CurrInfo!$E$1:$F$10,2)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VLOOKUP(G73,CurrInfo!$E$1:$F$10,2)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VLOOKUP(G74,CurrInfo!$E$1:$F$10,2)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VLOOKUP(G75,CurrInfo!$E$1:$F$10,2)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VLOOKUP(G76,CurrInfo!$E$1:$F$10,2)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VLOOKUP(G77,CurrInfo!$E$1:$F$10,2)</f>
        <v>1.3271400132714002</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VLOOKUP(G78,CurrInfo!$E$1:$F$10,2)</f>
        <v>1.3271400132714002</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VLOOKUP(G79,CurrInfo!$E$1:$F$10,2)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VLOOKUP(G80,CurrInfo!$E$1:$F$10,2)</f>
        <v>1.3271400132714002</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VLOOKUP(G81,CurrInfo!$E$1:$F$10,2)</f>
        <v>1.3271400132714002</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7" workbookViewId="0">
      <selection activeCell="F19" sqref="F19"/>
    </sheetView>
  </sheetViews>
  <sheetFormatPr defaultRowHeight="15" x14ac:dyDescent="0.25"/>
  <cols>
    <col min="1" max="1" width="13.85546875" bestFit="1" customWidth="1"/>
    <col min="8" max="8" width="12" bestFit="1" customWidth="1"/>
  </cols>
  <sheetData>
    <row r="1" spans="1:10" x14ac:dyDescent="0.25">
      <c r="B1" t="s">
        <v>1273</v>
      </c>
      <c r="C1" t="s">
        <v>1265</v>
      </c>
      <c r="D1" t="s">
        <v>1266</v>
      </c>
      <c r="E1" t="s">
        <v>1267</v>
      </c>
      <c r="F1" t="s">
        <v>1268</v>
      </c>
      <c r="G1" t="s">
        <v>1269</v>
      </c>
      <c r="H1" t="s">
        <v>1270</v>
      </c>
      <c r="I1" t="s">
        <v>1271</v>
      </c>
      <c r="J1" t="s">
        <v>1272</v>
      </c>
    </row>
    <row r="2" spans="1:10" x14ac:dyDescent="0.25">
      <c r="A2" s="194">
        <v>42569</v>
      </c>
      <c r="B2" s="193">
        <v>0.24</v>
      </c>
      <c r="C2" s="193">
        <v>0.56000000000000005</v>
      </c>
      <c r="D2" s="193">
        <v>0.14000000000000001</v>
      </c>
      <c r="E2" s="193">
        <v>1</v>
      </c>
      <c r="F2" s="193">
        <v>0.76</v>
      </c>
      <c r="G2" s="193">
        <v>0.67</v>
      </c>
      <c r="H2" s="193">
        <v>0.6</v>
      </c>
      <c r="I2" s="193">
        <v>0.75</v>
      </c>
      <c r="J2" s="193">
        <v>0.63</v>
      </c>
    </row>
    <row r="3" spans="1:10" x14ac:dyDescent="0.25">
      <c r="A3" s="139">
        <v>42570</v>
      </c>
      <c r="B3" s="193">
        <v>0.68</v>
      </c>
      <c r="C3" s="193">
        <v>0.22</v>
      </c>
      <c r="D3" s="193">
        <v>0.28999999999999998</v>
      </c>
      <c r="E3" s="193">
        <v>0.1</v>
      </c>
      <c r="F3" s="193">
        <v>0.19</v>
      </c>
      <c r="G3" s="193">
        <v>0</v>
      </c>
      <c r="H3" s="193">
        <v>0.6</v>
      </c>
      <c r="I3" s="193">
        <v>0.75</v>
      </c>
      <c r="J3" s="193">
        <v>0.13</v>
      </c>
    </row>
    <row r="4" spans="1:10" x14ac:dyDescent="0.25">
      <c r="A4" s="139">
        <v>42571</v>
      </c>
      <c r="B4" s="193">
        <v>0.32</v>
      </c>
      <c r="C4" s="193">
        <v>0.22</v>
      </c>
      <c r="D4" s="193">
        <v>0.56999999999999995</v>
      </c>
      <c r="E4" s="193">
        <v>0.3</v>
      </c>
      <c r="F4" s="193">
        <v>0.9</v>
      </c>
      <c r="G4" s="193">
        <v>0</v>
      </c>
      <c r="H4" s="193">
        <v>0.2</v>
      </c>
      <c r="I4" s="193">
        <v>0.31</v>
      </c>
      <c r="J4" s="193">
        <v>0.38</v>
      </c>
    </row>
    <row r="5" spans="1:10" x14ac:dyDescent="0.25">
      <c r="A5" s="139">
        <v>42572</v>
      </c>
      <c r="B5" s="193">
        <v>0.47</v>
      </c>
      <c r="C5" s="193">
        <v>0.56000000000000005</v>
      </c>
      <c r="D5" s="193">
        <v>0.14000000000000001</v>
      </c>
      <c r="E5" s="193">
        <v>0.6</v>
      </c>
      <c r="F5" s="193">
        <v>0.43</v>
      </c>
      <c r="G5" s="193">
        <v>0</v>
      </c>
      <c r="H5" s="193">
        <v>1</v>
      </c>
      <c r="I5" s="193">
        <v>0.5</v>
      </c>
      <c r="J5" s="193">
        <v>0.63</v>
      </c>
    </row>
    <row r="6" spans="1:10" x14ac:dyDescent="0.25">
      <c r="A6" s="139">
        <v>42573</v>
      </c>
      <c r="B6" s="193">
        <v>0.49</v>
      </c>
      <c r="C6" s="193">
        <v>0.33</v>
      </c>
      <c r="D6" s="193">
        <v>0.43</v>
      </c>
      <c r="E6" s="193">
        <v>0.4</v>
      </c>
      <c r="F6" s="193">
        <v>0.67</v>
      </c>
      <c r="G6" s="193">
        <v>1</v>
      </c>
      <c r="H6" s="193">
        <v>0.2</v>
      </c>
      <c r="I6" s="193">
        <v>0.56000000000000005</v>
      </c>
      <c r="J6" s="193">
        <v>0.13</v>
      </c>
    </row>
    <row r="7" spans="1:10" x14ac:dyDescent="0.25">
      <c r="A7" s="139">
        <v>42576</v>
      </c>
      <c r="B7" s="193">
        <v>0.48</v>
      </c>
      <c r="C7" s="193">
        <v>0.56000000000000005</v>
      </c>
      <c r="D7" s="193">
        <v>0.14000000000000001</v>
      </c>
      <c r="E7" s="193">
        <v>0.3</v>
      </c>
      <c r="F7" s="193">
        <v>0.33</v>
      </c>
      <c r="G7" s="193">
        <v>1</v>
      </c>
      <c r="H7" s="193">
        <v>0.4</v>
      </c>
      <c r="I7" s="193">
        <v>0.44</v>
      </c>
      <c r="J7" s="193">
        <v>0.38</v>
      </c>
    </row>
    <row r="8" spans="1:10" x14ac:dyDescent="0.25">
      <c r="A8" s="139">
        <v>42577</v>
      </c>
      <c r="B8" s="193">
        <v>0.39</v>
      </c>
      <c r="C8" s="193">
        <v>0.56000000000000005</v>
      </c>
      <c r="D8" s="193">
        <v>0.43</v>
      </c>
      <c r="E8" s="193">
        <v>0.4</v>
      </c>
      <c r="F8" s="193">
        <v>0.71</v>
      </c>
      <c r="G8" s="193">
        <v>0.67</v>
      </c>
      <c r="H8" s="193">
        <v>1</v>
      </c>
      <c r="I8" s="193">
        <v>0.5</v>
      </c>
      <c r="J8" s="193">
        <v>0.63</v>
      </c>
    </row>
    <row r="9" spans="1:10" x14ac:dyDescent="0.25">
      <c r="A9" s="139">
        <v>42578</v>
      </c>
      <c r="B9" s="193">
        <v>0.59</v>
      </c>
      <c r="C9" s="193">
        <v>0.56000000000000005</v>
      </c>
      <c r="D9" s="193">
        <v>0</v>
      </c>
      <c r="E9" s="193">
        <v>0.6</v>
      </c>
      <c r="F9" s="193">
        <v>0.76</v>
      </c>
      <c r="G9" s="193">
        <v>0.33</v>
      </c>
      <c r="H9" s="193">
        <v>0.8</v>
      </c>
      <c r="I9" s="193">
        <v>0.81</v>
      </c>
      <c r="J9" s="193">
        <v>0.13</v>
      </c>
    </row>
    <row r="10" spans="1:10" x14ac:dyDescent="0.25">
      <c r="A10" s="139">
        <v>42579</v>
      </c>
      <c r="B10" s="193">
        <v>0.57999999999999996</v>
      </c>
      <c r="C10" s="193">
        <v>0.56000000000000005</v>
      </c>
      <c r="D10" s="193">
        <v>0.14000000000000001</v>
      </c>
      <c r="E10" s="193">
        <v>0.1</v>
      </c>
      <c r="F10" s="193">
        <v>0.28999999999999998</v>
      </c>
      <c r="G10" s="193">
        <v>0</v>
      </c>
      <c r="H10" s="193">
        <v>0.8</v>
      </c>
      <c r="I10" s="193">
        <v>0.69</v>
      </c>
      <c r="J10" s="193">
        <v>0.25</v>
      </c>
    </row>
    <row r="11" spans="1:10" x14ac:dyDescent="0.25">
      <c r="A11" s="139">
        <v>42580</v>
      </c>
      <c r="B11" s="193">
        <v>0.38</v>
      </c>
      <c r="C11" s="193">
        <v>0.89</v>
      </c>
      <c r="D11" s="193">
        <v>0.71</v>
      </c>
      <c r="E11" s="193">
        <v>0.9</v>
      </c>
      <c r="F11" s="193">
        <v>0.56999999999999995</v>
      </c>
      <c r="G11" s="193">
        <v>0</v>
      </c>
      <c r="H11" s="193">
        <v>1</v>
      </c>
      <c r="I11" s="193">
        <v>0.88</v>
      </c>
      <c r="J11" s="193">
        <v>0.63</v>
      </c>
    </row>
    <row r="12" spans="1:10" x14ac:dyDescent="0.25">
      <c r="A12" s="139">
        <v>42583</v>
      </c>
      <c r="B12" s="193">
        <v>0.36708860799999998</v>
      </c>
      <c r="C12" s="193">
        <v>0.222222222</v>
      </c>
      <c r="D12" s="193">
        <v>0</v>
      </c>
      <c r="E12" s="193">
        <v>0.1</v>
      </c>
      <c r="F12" s="193">
        <v>0.52380952400000003</v>
      </c>
      <c r="G12" s="193">
        <v>1</v>
      </c>
      <c r="H12" s="193">
        <v>0.8</v>
      </c>
      <c r="I12" s="193">
        <v>0.3125</v>
      </c>
      <c r="J12" s="193">
        <v>0.375</v>
      </c>
    </row>
    <row r="13" spans="1:10" x14ac:dyDescent="0.25">
      <c r="A13" s="139">
        <v>42584</v>
      </c>
      <c r="B13" s="193">
        <v>0.37974683544299997</v>
      </c>
      <c r="C13" s="193">
        <v>0.77777777777777701</v>
      </c>
      <c r="D13" s="193">
        <v>0.42857142857142799</v>
      </c>
      <c r="E13" s="193">
        <v>0.2</v>
      </c>
      <c r="F13" s="193">
        <v>0.14285714285714199</v>
      </c>
      <c r="G13" s="193">
        <v>0.66666666666666596</v>
      </c>
      <c r="H13" s="193">
        <v>1</v>
      </c>
      <c r="I13" s="193">
        <v>0.25</v>
      </c>
      <c r="J13" s="193">
        <v>0.5</v>
      </c>
    </row>
    <row r="14" spans="1:10" x14ac:dyDescent="0.25">
      <c r="A14" s="139">
        <v>42585</v>
      </c>
      <c r="B14" s="193">
        <v>0.518987341772151</v>
      </c>
      <c r="C14" s="193">
        <v>0.33333333333333298</v>
      </c>
      <c r="D14" s="193">
        <v>1</v>
      </c>
      <c r="E14" s="193">
        <v>0.6</v>
      </c>
      <c r="F14" s="193">
        <v>0.42857142857142799</v>
      </c>
      <c r="G14" s="193">
        <v>0.66666666666666596</v>
      </c>
      <c r="H14" s="193">
        <v>0</v>
      </c>
      <c r="I14" s="193">
        <v>0.5</v>
      </c>
      <c r="J14" s="193">
        <v>0.75</v>
      </c>
    </row>
    <row r="15" spans="1:10" x14ac:dyDescent="0.25">
      <c r="A15" s="139">
        <v>42586</v>
      </c>
      <c r="B15" s="193">
        <v>0.683544303797468</v>
      </c>
      <c r="C15" s="193">
        <v>0.55555555555555503</v>
      </c>
      <c r="D15" s="193">
        <v>0.85714285714285698</v>
      </c>
      <c r="E15" s="193">
        <v>0.3</v>
      </c>
      <c r="F15" s="193">
        <v>0.90476190476190399</v>
      </c>
      <c r="G15" s="193">
        <v>0.33333333333333298</v>
      </c>
      <c r="H15" s="193">
        <v>0.2</v>
      </c>
      <c r="I15" s="193">
        <v>0.8125</v>
      </c>
      <c r="J15" s="193">
        <v>0.75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activeCell="R15" sqref="R15"/>
      <selection pane="topRight" activeCell="R15" sqref="R15"/>
      <selection pane="bottomLeft" activeCell="R15" sqref="R15"/>
      <selection pane="bottomRight" activeCell="F14" sqref="F14:F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10.425781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20160806</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v>
      </c>
      <c r="H2" s="137">
        <f t="shared" ref="H2:H9" si="2">SUMIF($C$14:$C$92,F2,Y$14:Y$92)</f>
        <v>0</v>
      </c>
      <c r="I2" s="143">
        <f t="shared" ref="I2:I10" si="3">H2/$B2</f>
        <v>0</v>
      </c>
      <c r="J2" s="6"/>
      <c r="K2" s="6"/>
      <c r="L2" s="293"/>
      <c r="M2" s="286"/>
      <c r="N2" s="293"/>
      <c r="O2" s="6"/>
      <c r="R2" s="6"/>
      <c r="S2" s="286"/>
      <c r="T2" s="286"/>
      <c r="U2" s="6"/>
      <c r="V2" s="286"/>
      <c r="W2" s="6"/>
      <c r="X2" t="s">
        <v>1121</v>
      </c>
      <c r="Y2" s="282">
        <f t="shared" ref="Y2:AL9" si="4">SUMIF($C$14:$C$92,$X2,Y$14:Y$92)</f>
        <v>0</v>
      </c>
      <c r="Z2" s="282">
        <f t="shared" si="4"/>
        <v>0</v>
      </c>
      <c r="AA2" s="282">
        <f t="shared" si="4"/>
        <v>0</v>
      </c>
      <c r="AB2" s="282">
        <f t="shared" si="4"/>
        <v>0</v>
      </c>
      <c r="AC2" s="282">
        <f t="shared" si="4"/>
        <v>0</v>
      </c>
      <c r="AD2" s="282">
        <f t="shared" si="4"/>
        <v>0</v>
      </c>
      <c r="AE2" s="282">
        <f t="shared" si="4"/>
        <v>0</v>
      </c>
      <c r="AF2" s="282">
        <f t="shared" si="4"/>
        <v>0</v>
      </c>
      <c r="AG2" s="282">
        <f t="shared" si="4"/>
        <v>0</v>
      </c>
      <c r="AH2" s="282">
        <f t="shared" si="4"/>
        <v>0</v>
      </c>
      <c r="AI2" s="282">
        <f t="shared" si="4"/>
        <v>0</v>
      </c>
      <c r="AJ2" s="282">
        <f t="shared" si="4"/>
        <v>0</v>
      </c>
      <c r="AK2" s="282">
        <f t="shared" si="4"/>
        <v>0</v>
      </c>
      <c r="AL2" s="282">
        <f t="shared" si="4"/>
        <v>0</v>
      </c>
    </row>
    <row r="3" spans="1:38" outlineLevel="1" x14ac:dyDescent="0.25">
      <c r="A3" s="1" t="s">
        <v>288</v>
      </c>
      <c r="B3" s="95">
        <v>6</v>
      </c>
      <c r="C3" s="193">
        <f t="shared" ref="C3:C10" si="5">B3/$B$10</f>
        <v>8.3333333333333329E-2</v>
      </c>
      <c r="F3" s="1" t="s">
        <v>288</v>
      </c>
      <c r="G3" s="296">
        <f t="shared" si="1"/>
        <v>0</v>
      </c>
      <c r="H3" s="137">
        <f t="shared" si="2"/>
        <v>0</v>
      </c>
      <c r="I3" s="143">
        <f t="shared" si="3"/>
        <v>0</v>
      </c>
      <c r="J3" s="6"/>
      <c r="K3" s="6"/>
      <c r="L3" s="293"/>
      <c r="M3" s="286"/>
      <c r="N3" s="293"/>
      <c r="O3" s="6"/>
      <c r="R3" s="6"/>
      <c r="S3" s="286"/>
      <c r="T3" s="286"/>
      <c r="U3" s="6"/>
      <c r="V3" s="286"/>
      <c r="W3" s="6"/>
      <c r="X3" s="1" t="s">
        <v>288</v>
      </c>
      <c r="Y3" s="282">
        <f t="shared" si="4"/>
        <v>0</v>
      </c>
      <c r="Z3" s="282">
        <f t="shared" si="4"/>
        <v>0</v>
      </c>
      <c r="AA3" s="282">
        <f t="shared" si="4"/>
        <v>0</v>
      </c>
      <c r="AB3" s="282">
        <f t="shared" si="4"/>
        <v>0</v>
      </c>
      <c r="AC3" s="282">
        <f t="shared" si="4"/>
        <v>0</v>
      </c>
      <c r="AD3" s="282">
        <f t="shared" si="4"/>
        <v>0</v>
      </c>
      <c r="AE3" s="282">
        <f t="shared" si="4"/>
        <v>0</v>
      </c>
      <c r="AF3" s="282">
        <f t="shared" si="4"/>
        <v>0</v>
      </c>
      <c r="AG3" s="282">
        <f t="shared" si="4"/>
        <v>0</v>
      </c>
      <c r="AH3" s="282">
        <f t="shared" si="4"/>
        <v>0</v>
      </c>
      <c r="AI3" s="282">
        <f t="shared" si="4"/>
        <v>0</v>
      </c>
      <c r="AJ3" s="282">
        <f t="shared" si="4"/>
        <v>0</v>
      </c>
      <c r="AK3" s="282">
        <f t="shared" si="4"/>
        <v>0</v>
      </c>
      <c r="AL3" s="282">
        <f t="shared" si="4"/>
        <v>0</v>
      </c>
    </row>
    <row r="4" spans="1:38" outlineLevel="1" x14ac:dyDescent="0.25">
      <c r="A4" s="1" t="s">
        <v>297</v>
      </c>
      <c r="B4" s="95">
        <v>10</v>
      </c>
      <c r="C4" s="193">
        <f t="shared" si="5"/>
        <v>0.1388888888888889</v>
      </c>
      <c r="F4" s="1" t="s">
        <v>297</v>
      </c>
      <c r="G4" s="296">
        <f t="shared" si="1"/>
        <v>0</v>
      </c>
      <c r="H4" s="137">
        <f t="shared" si="2"/>
        <v>0</v>
      </c>
      <c r="I4" s="143">
        <f t="shared" si="3"/>
        <v>0</v>
      </c>
      <c r="J4" s="6"/>
      <c r="K4" s="6"/>
      <c r="L4" s="293"/>
      <c r="M4" s="286"/>
      <c r="N4" s="293"/>
      <c r="O4" s="6"/>
      <c r="R4" s="6"/>
      <c r="S4" s="286"/>
      <c r="T4" s="286"/>
      <c r="U4" s="6"/>
      <c r="V4" s="286"/>
      <c r="W4" s="6"/>
      <c r="X4" s="1" t="s">
        <v>297</v>
      </c>
      <c r="Y4" s="282">
        <f t="shared" si="4"/>
        <v>0</v>
      </c>
      <c r="Z4" s="282">
        <f t="shared" si="4"/>
        <v>0</v>
      </c>
      <c r="AA4" s="282">
        <f t="shared" si="4"/>
        <v>0</v>
      </c>
      <c r="AB4" s="282">
        <f t="shared" si="4"/>
        <v>0</v>
      </c>
      <c r="AC4" s="282">
        <f t="shared" si="4"/>
        <v>0</v>
      </c>
      <c r="AD4" s="282">
        <f t="shared" si="4"/>
        <v>0</v>
      </c>
      <c r="AE4" s="282">
        <f t="shared" si="4"/>
        <v>0</v>
      </c>
      <c r="AF4" s="282">
        <f t="shared" si="4"/>
        <v>0</v>
      </c>
      <c r="AG4" s="282">
        <f t="shared" si="4"/>
        <v>0</v>
      </c>
      <c r="AH4" s="282">
        <f t="shared" si="4"/>
        <v>0</v>
      </c>
      <c r="AI4" s="282">
        <f t="shared" si="4"/>
        <v>0</v>
      </c>
      <c r="AJ4" s="282">
        <f t="shared" si="4"/>
        <v>0</v>
      </c>
      <c r="AK4" s="282">
        <f t="shared" si="4"/>
        <v>0</v>
      </c>
      <c r="AL4" s="282">
        <f t="shared" si="4"/>
        <v>0</v>
      </c>
    </row>
    <row r="5" spans="1:38" outlineLevel="1" x14ac:dyDescent="0.25">
      <c r="A5" s="1" t="s">
        <v>294</v>
      </c>
      <c r="B5" s="95">
        <v>21</v>
      </c>
      <c r="C5" s="193">
        <f t="shared" si="5"/>
        <v>0.29166666666666669</v>
      </c>
      <c r="F5" s="1" t="s">
        <v>294</v>
      </c>
      <c r="G5" s="296">
        <f t="shared" si="1"/>
        <v>0</v>
      </c>
      <c r="H5" s="137">
        <f t="shared" si="2"/>
        <v>0</v>
      </c>
      <c r="I5" s="143">
        <f t="shared" si="3"/>
        <v>0</v>
      </c>
      <c r="J5" s="6"/>
      <c r="K5" s="6"/>
      <c r="L5" s="293"/>
      <c r="M5" s="286"/>
      <c r="N5" s="293"/>
      <c r="O5" s="6"/>
      <c r="R5" s="6"/>
      <c r="S5" s="286"/>
      <c r="T5" s="286"/>
      <c r="U5" s="6"/>
      <c r="V5" s="286"/>
      <c r="W5" s="6"/>
      <c r="X5" s="1" t="s">
        <v>294</v>
      </c>
      <c r="Y5" s="282">
        <f t="shared" si="4"/>
        <v>0</v>
      </c>
      <c r="Z5" s="282">
        <f t="shared" si="4"/>
        <v>0</v>
      </c>
      <c r="AA5" s="282">
        <f t="shared" si="4"/>
        <v>0</v>
      </c>
      <c r="AB5" s="282">
        <f t="shared" si="4"/>
        <v>0</v>
      </c>
      <c r="AC5" s="282">
        <f t="shared" si="4"/>
        <v>0</v>
      </c>
      <c r="AD5" s="282">
        <f t="shared" si="4"/>
        <v>0</v>
      </c>
      <c r="AE5" s="282">
        <f t="shared" si="4"/>
        <v>0</v>
      </c>
      <c r="AF5" s="282">
        <f t="shared" si="4"/>
        <v>0</v>
      </c>
      <c r="AG5" s="282">
        <f t="shared" si="4"/>
        <v>0</v>
      </c>
      <c r="AH5" s="282">
        <f t="shared" si="4"/>
        <v>0</v>
      </c>
      <c r="AI5" s="282">
        <f t="shared" si="4"/>
        <v>0</v>
      </c>
      <c r="AJ5" s="282">
        <f t="shared" si="4"/>
        <v>0</v>
      </c>
      <c r="AK5" s="282">
        <f t="shared" si="4"/>
        <v>0</v>
      </c>
      <c r="AL5" s="282">
        <f t="shared" si="4"/>
        <v>0</v>
      </c>
    </row>
    <row r="6" spans="1:38" outlineLevel="1" x14ac:dyDescent="0.25">
      <c r="A6" s="1" t="s">
        <v>313</v>
      </c>
      <c r="B6" s="95">
        <v>3</v>
      </c>
      <c r="C6" s="193">
        <f t="shared" si="5"/>
        <v>4.1666666666666664E-2</v>
      </c>
      <c r="F6" s="1" t="s">
        <v>313</v>
      </c>
      <c r="G6" s="296">
        <f t="shared" si="1"/>
        <v>0</v>
      </c>
      <c r="H6" s="137">
        <f t="shared" si="2"/>
        <v>0</v>
      </c>
      <c r="I6" s="143">
        <f t="shared" si="3"/>
        <v>0</v>
      </c>
      <c r="J6" s="6"/>
      <c r="K6" s="6"/>
      <c r="L6" s="293"/>
      <c r="M6" s="286"/>
      <c r="N6" s="293"/>
      <c r="O6" s="6"/>
      <c r="R6" s="6"/>
      <c r="S6" s="286"/>
      <c r="T6" s="286"/>
      <c r="U6" s="6"/>
      <c r="V6" s="286"/>
      <c r="W6" s="6"/>
      <c r="X6" s="1" t="s">
        <v>313</v>
      </c>
      <c r="Y6" s="282">
        <f t="shared" si="4"/>
        <v>0</v>
      </c>
      <c r="Z6" s="282">
        <f t="shared" si="4"/>
        <v>0</v>
      </c>
      <c r="AA6" s="282">
        <f t="shared" si="4"/>
        <v>0</v>
      </c>
      <c r="AB6" s="282">
        <f t="shared" si="4"/>
        <v>0</v>
      </c>
      <c r="AC6" s="282">
        <f t="shared" si="4"/>
        <v>0</v>
      </c>
      <c r="AD6" s="282">
        <f t="shared" si="4"/>
        <v>0</v>
      </c>
      <c r="AE6" s="282">
        <f t="shared" si="4"/>
        <v>0</v>
      </c>
      <c r="AF6" s="282">
        <f t="shared" si="4"/>
        <v>0</v>
      </c>
      <c r="AG6" s="282">
        <f t="shared" si="4"/>
        <v>0</v>
      </c>
      <c r="AH6" s="282">
        <f t="shared" si="4"/>
        <v>0</v>
      </c>
      <c r="AI6" s="282">
        <f t="shared" si="4"/>
        <v>0</v>
      </c>
      <c r="AJ6" s="282">
        <f t="shared" si="4"/>
        <v>0</v>
      </c>
      <c r="AK6" s="282">
        <f t="shared" si="4"/>
        <v>0</v>
      </c>
      <c r="AL6" s="282">
        <f t="shared" si="4"/>
        <v>0</v>
      </c>
    </row>
    <row r="7" spans="1:38" outlineLevel="1" x14ac:dyDescent="0.25">
      <c r="A7" s="1" t="s">
        <v>347</v>
      </c>
      <c r="B7" s="95">
        <v>5</v>
      </c>
      <c r="C7" s="193">
        <f t="shared" si="5"/>
        <v>6.9444444444444448E-2</v>
      </c>
      <c r="F7" s="1" t="s">
        <v>347</v>
      </c>
      <c r="G7" s="296">
        <f t="shared" si="1"/>
        <v>0</v>
      </c>
      <c r="H7" s="137">
        <f t="shared" si="2"/>
        <v>0</v>
      </c>
      <c r="I7" s="143">
        <f t="shared" si="3"/>
        <v>0</v>
      </c>
      <c r="J7" s="6"/>
      <c r="K7" s="6"/>
      <c r="L7" s="293"/>
      <c r="M7" s="286"/>
      <c r="N7" s="293"/>
      <c r="O7" s="270"/>
      <c r="P7" s="270"/>
      <c r="Q7" s="270"/>
      <c r="R7" s="6"/>
      <c r="S7" s="286"/>
      <c r="T7" s="286"/>
      <c r="U7" s="6"/>
      <c r="V7" s="286"/>
      <c r="W7" s="6"/>
      <c r="X7" s="1" t="s">
        <v>347</v>
      </c>
      <c r="Y7" s="282">
        <f t="shared" si="4"/>
        <v>0</v>
      </c>
      <c r="Z7" s="282">
        <f t="shared" si="4"/>
        <v>0</v>
      </c>
      <c r="AA7" s="282">
        <f t="shared" si="4"/>
        <v>0</v>
      </c>
      <c r="AB7" s="282">
        <f t="shared" si="4"/>
        <v>0</v>
      </c>
      <c r="AC7" s="282">
        <f t="shared" si="4"/>
        <v>0</v>
      </c>
      <c r="AD7" s="282">
        <f t="shared" si="4"/>
        <v>0</v>
      </c>
      <c r="AE7" s="282">
        <f t="shared" si="4"/>
        <v>0</v>
      </c>
      <c r="AF7" s="282">
        <f t="shared" si="4"/>
        <v>0</v>
      </c>
      <c r="AG7" s="282">
        <f t="shared" si="4"/>
        <v>0</v>
      </c>
      <c r="AH7" s="282">
        <f t="shared" si="4"/>
        <v>0</v>
      </c>
      <c r="AI7" s="282">
        <f t="shared" si="4"/>
        <v>0</v>
      </c>
      <c r="AJ7" s="282">
        <f t="shared" si="4"/>
        <v>0</v>
      </c>
      <c r="AK7" s="282">
        <f t="shared" si="4"/>
        <v>0</v>
      </c>
      <c r="AL7" s="282">
        <f t="shared" si="4"/>
        <v>0</v>
      </c>
    </row>
    <row r="8" spans="1:38" outlineLevel="1" x14ac:dyDescent="0.25">
      <c r="A8" s="1" t="s">
        <v>1122</v>
      </c>
      <c r="B8" s="95">
        <v>10</v>
      </c>
      <c r="C8" s="193">
        <f t="shared" si="5"/>
        <v>0.1388888888888889</v>
      </c>
      <c r="F8" s="1" t="s">
        <v>1122</v>
      </c>
      <c r="G8" s="296">
        <f t="shared" si="1"/>
        <v>0</v>
      </c>
      <c r="H8" s="137">
        <f t="shared" si="2"/>
        <v>0</v>
      </c>
      <c r="I8" s="143">
        <f t="shared" si="3"/>
        <v>0</v>
      </c>
      <c r="J8" s="6"/>
      <c r="K8" s="6"/>
      <c r="L8" s="293"/>
      <c r="M8" s="286"/>
      <c r="N8" s="293"/>
      <c r="O8" s="6"/>
      <c r="R8" s="6"/>
      <c r="S8" s="286"/>
      <c r="T8" s="286"/>
      <c r="U8" s="6"/>
      <c r="V8" s="286"/>
      <c r="W8" s="6"/>
      <c r="X8" s="1" t="s">
        <v>1122</v>
      </c>
      <c r="Y8" s="282">
        <f t="shared" si="4"/>
        <v>0</v>
      </c>
      <c r="Z8" s="282">
        <f t="shared" si="4"/>
        <v>0</v>
      </c>
      <c r="AA8" s="282">
        <f t="shared" si="4"/>
        <v>0</v>
      </c>
      <c r="AB8" s="282">
        <f t="shared" si="4"/>
        <v>0</v>
      </c>
      <c r="AC8" s="282">
        <f t="shared" si="4"/>
        <v>0</v>
      </c>
      <c r="AD8" s="282">
        <f t="shared" si="4"/>
        <v>0</v>
      </c>
      <c r="AE8" s="282">
        <f t="shared" si="4"/>
        <v>0</v>
      </c>
      <c r="AF8" s="282">
        <f t="shared" si="4"/>
        <v>0</v>
      </c>
      <c r="AG8" s="282">
        <f t="shared" si="4"/>
        <v>0</v>
      </c>
      <c r="AH8" s="282">
        <f t="shared" si="4"/>
        <v>0</v>
      </c>
      <c r="AI8" s="282">
        <f t="shared" si="4"/>
        <v>0</v>
      </c>
      <c r="AJ8" s="282">
        <f t="shared" si="4"/>
        <v>0</v>
      </c>
      <c r="AK8" s="282">
        <f t="shared" si="4"/>
        <v>0</v>
      </c>
      <c r="AL8" s="282">
        <f t="shared" si="4"/>
        <v>0</v>
      </c>
    </row>
    <row r="9" spans="1:38" outlineLevel="1" x14ac:dyDescent="0.25">
      <c r="A9" s="17" t="s">
        <v>304</v>
      </c>
      <c r="B9" s="297">
        <v>8</v>
      </c>
      <c r="C9" s="200">
        <f t="shared" si="5"/>
        <v>0.1111111111111111</v>
      </c>
      <c r="D9" s="126"/>
      <c r="F9" s="17" t="s">
        <v>304</v>
      </c>
      <c r="G9" s="296">
        <f t="shared" si="1"/>
        <v>0</v>
      </c>
      <c r="H9" s="199">
        <f t="shared" si="2"/>
        <v>0</v>
      </c>
      <c r="I9" s="143">
        <f t="shared" si="3"/>
        <v>0</v>
      </c>
      <c r="J9" s="6"/>
      <c r="K9" s="6"/>
      <c r="L9" s="293"/>
      <c r="M9" s="286"/>
      <c r="N9" s="293"/>
      <c r="O9" s="6"/>
      <c r="R9" s="6"/>
      <c r="S9" s="286"/>
      <c r="T9" s="286"/>
      <c r="U9" s="6"/>
      <c r="V9" s="286"/>
      <c r="W9" s="6"/>
      <c r="X9" s="17" t="s">
        <v>304</v>
      </c>
      <c r="Y9" s="283">
        <f t="shared" si="4"/>
        <v>0</v>
      </c>
      <c r="Z9" s="283">
        <f t="shared" si="4"/>
        <v>0</v>
      </c>
      <c r="AA9" s="283">
        <f t="shared" si="4"/>
        <v>0</v>
      </c>
      <c r="AB9" s="283">
        <f t="shared" si="4"/>
        <v>0</v>
      </c>
      <c r="AC9" s="283">
        <f t="shared" si="4"/>
        <v>0</v>
      </c>
      <c r="AD9" s="283">
        <f t="shared" si="4"/>
        <v>0</v>
      </c>
      <c r="AE9" s="283">
        <f t="shared" si="4"/>
        <v>0</v>
      </c>
      <c r="AF9" s="283">
        <f t="shared" si="4"/>
        <v>0</v>
      </c>
      <c r="AG9" s="283">
        <f t="shared" si="4"/>
        <v>0</v>
      </c>
      <c r="AH9" s="283">
        <f t="shared" si="4"/>
        <v>0</v>
      </c>
      <c r="AI9" s="283">
        <f t="shared" si="4"/>
        <v>0</v>
      </c>
      <c r="AJ9" s="283">
        <f t="shared" si="4"/>
        <v>0</v>
      </c>
      <c r="AK9" s="283">
        <f t="shared" si="4"/>
        <v>0</v>
      </c>
      <c r="AL9" s="283">
        <f t="shared" si="4"/>
        <v>0</v>
      </c>
    </row>
    <row r="10" spans="1:38" outlineLevel="1" x14ac:dyDescent="0.25">
      <c r="B10">
        <f>SUM(B2:B9)</f>
        <v>72</v>
      </c>
      <c r="C10" s="193">
        <f t="shared" si="5"/>
        <v>1</v>
      </c>
      <c r="D10" s="126"/>
      <c r="F10" t="s">
        <v>1132</v>
      </c>
      <c r="G10" s="296">
        <f>H13</f>
        <v>0</v>
      </c>
      <c r="H10" s="167">
        <f>SUM(H2:H9)</f>
        <v>0</v>
      </c>
      <c r="I10" s="143">
        <f t="shared" si="3"/>
        <v>0</v>
      </c>
      <c r="J10" s="6"/>
      <c r="K10" s="6"/>
      <c r="L10" s="294"/>
      <c r="M10" s="286"/>
      <c r="N10" s="294"/>
      <c r="O10" s="6"/>
      <c r="R10" s="6"/>
      <c r="S10" s="286"/>
      <c r="T10" s="286"/>
      <c r="U10" s="6"/>
      <c r="V10" s="286"/>
      <c r="W10" s="6"/>
      <c r="X10" s="6" t="s">
        <v>1245</v>
      </c>
      <c r="Y10" s="284">
        <f>SUM(Y2:Y9)</f>
        <v>0</v>
      </c>
      <c r="Z10" s="284">
        <f t="shared" ref="Z10:AL10" si="6">SUM(Z2:Z9)</f>
        <v>0</v>
      </c>
      <c r="AA10" s="284">
        <f t="shared" si="6"/>
        <v>0</v>
      </c>
      <c r="AB10" s="284">
        <f t="shared" si="6"/>
        <v>0</v>
      </c>
      <c r="AC10" s="284">
        <f t="shared" si="6"/>
        <v>0</v>
      </c>
      <c r="AD10" s="284">
        <f t="shared" si="6"/>
        <v>0</v>
      </c>
      <c r="AE10" s="284">
        <f t="shared" si="6"/>
        <v>0</v>
      </c>
      <c r="AF10" s="284">
        <f t="shared" si="6"/>
        <v>0</v>
      </c>
      <c r="AG10" s="284">
        <f t="shared" si="6"/>
        <v>0</v>
      </c>
      <c r="AH10" s="284">
        <f t="shared" si="6"/>
        <v>0</v>
      </c>
      <c r="AI10" s="284">
        <f t="shared" si="6"/>
        <v>0</v>
      </c>
      <c r="AJ10" s="284">
        <f t="shared" si="6"/>
        <v>0</v>
      </c>
      <c r="AK10" s="284">
        <f t="shared" si="6"/>
        <v>0</v>
      </c>
      <c r="AL10" s="284">
        <f t="shared" si="6"/>
        <v>0</v>
      </c>
    </row>
    <row r="11" spans="1:38" outlineLevel="1" x14ac:dyDescent="0.25">
      <c r="H11" t="s">
        <v>1158</v>
      </c>
      <c r="I11" s="95">
        <v>0.75</v>
      </c>
      <c r="J11">
        <v>0.5</v>
      </c>
      <c r="K11">
        <v>1</v>
      </c>
      <c r="AB11" s="186">
        <f>1-F13</f>
        <v>1</v>
      </c>
      <c r="AC11" s="186">
        <f>L13</f>
        <v>0</v>
      </c>
      <c r="AE11" s="186">
        <f>O13</f>
        <v>0</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v>
      </c>
      <c r="H13" s="240">
        <f>COUNTIF(H14:H92,1)/79</f>
        <v>0</v>
      </c>
      <c r="I13" s="240">
        <f>COUNTIF(I14:I92,1)/79</f>
        <v>0</v>
      </c>
      <c r="J13" s="240">
        <f>COUNTIF(J14:J92,1)/79</f>
        <v>0</v>
      </c>
      <c r="K13" s="240">
        <f>COUNTIF(K14:K92,1)/79</f>
        <v>0</v>
      </c>
      <c r="L13" s="240">
        <f>COUNTIF(L14:L92,1)/79</f>
        <v>0</v>
      </c>
      <c r="M13" s="240"/>
      <c r="O13" s="240">
        <f t="shared" ref="O13:T13" si="7">COUNTIF(O14:O92,1)/79</f>
        <v>0</v>
      </c>
      <c r="P13" s="240">
        <f t="shared" si="7"/>
        <v>0</v>
      </c>
      <c r="Q13" s="240">
        <f t="shared" si="7"/>
        <v>0</v>
      </c>
      <c r="R13" s="240">
        <f t="shared" si="7"/>
        <v>0</v>
      </c>
      <c r="S13" s="240">
        <f t="shared" si="7"/>
        <v>0</v>
      </c>
      <c r="T13" s="240">
        <f t="shared" si="7"/>
        <v>1</v>
      </c>
      <c r="V13" s="179"/>
      <c r="W13" s="182">
        <f t="shared" ref="W13:X13" si="8">SUM(W14:W92)</f>
        <v>24195301.204222776</v>
      </c>
      <c r="X13" s="182">
        <f t="shared" si="8"/>
        <v>24195301.204222776</v>
      </c>
      <c r="Y13" s="187">
        <f t="shared" ref="Y13:AL13" si="9">SUM(Y14:Y92)</f>
        <v>0</v>
      </c>
      <c r="Z13" s="187">
        <f t="shared" si="9"/>
        <v>0</v>
      </c>
      <c r="AA13" s="187">
        <f t="shared" si="9"/>
        <v>0</v>
      </c>
      <c r="AB13" s="187">
        <f t="shared" si="9"/>
        <v>0</v>
      </c>
      <c r="AC13" s="187">
        <f t="shared" si="9"/>
        <v>0</v>
      </c>
      <c r="AD13" s="187">
        <f t="shared" si="9"/>
        <v>0</v>
      </c>
      <c r="AE13" s="187">
        <f t="shared" si="9"/>
        <v>0</v>
      </c>
      <c r="AF13" s="187">
        <f t="shared" si="9"/>
        <v>0</v>
      </c>
      <c r="AG13" s="187">
        <f>SUM(AG14:AG92)</f>
        <v>0</v>
      </c>
      <c r="AH13" s="187">
        <f>SUM(AH14:AH92)</f>
        <v>0</v>
      </c>
      <c r="AI13" s="187">
        <f t="shared" si="9"/>
        <v>0</v>
      </c>
      <c r="AJ13" s="187">
        <f>SUM(AJ14:AJ92)</f>
        <v>0</v>
      </c>
      <c r="AK13" s="187">
        <f t="shared" si="9"/>
        <v>0</v>
      </c>
      <c r="AL13" s="187">
        <f t="shared" si="9"/>
        <v>0</v>
      </c>
    </row>
    <row r="14" spans="1:38" ht="15.75" thickBot="1" x14ac:dyDescent="0.3">
      <c r="A14" s="1" t="s">
        <v>287</v>
      </c>
      <c r="B14" s="149" t="s">
        <v>558</v>
      </c>
      <c r="C14" s="192" t="s">
        <v>288</v>
      </c>
      <c r="F14" s="201">
        <f>'0805'!H14</f>
        <v>0</v>
      </c>
      <c r="G14" s="201"/>
      <c r="H14" s="202"/>
      <c r="I14" s="202"/>
      <c r="J14" s="225"/>
      <c r="K14" s="225"/>
      <c r="L14" s="201"/>
      <c r="M14" s="226"/>
      <c r="N14" s="287"/>
      <c r="O14">
        <f t="shared" ref="O14:O77" si="10">IF(M14&lt;0,L14*-1,L14)</f>
        <v>0</v>
      </c>
      <c r="P14">
        <f t="shared" ref="P14:P77" si="11">IF(-F14+-K14+O14&gt;0,1,-1)</f>
        <v>-1</v>
      </c>
      <c r="Q14">
        <f t="shared" ref="Q14:Q77" si="12">IF(J14+O14+-1*F14&gt;0,1,-1)</f>
        <v>-1</v>
      </c>
      <c r="R14">
        <f>IF(-I14+L14+-1*F14&gt;0,1,-1)</f>
        <v>-1</v>
      </c>
      <c r="S14">
        <f t="shared" ref="S14:S77" si="13">IF(P14+R14+Q14&lt;0,-1,1)</f>
        <v>-1</v>
      </c>
      <c r="T14">
        <f>IF(F14-K14-O14&lt;0,-1,1)</f>
        <v>1</v>
      </c>
      <c r="U14">
        <f>VLOOKUP($A14,'FuturesInfo (3)'!$A$2:$V$80,22)</f>
        <v>0</v>
      </c>
      <c r="V14">
        <v>1</v>
      </c>
      <c r="W14" s="137">
        <f>VLOOKUP($A14,'FuturesInfo (3)'!$A$2:$O$80,15)*U14</f>
        <v>0</v>
      </c>
      <c r="X14" s="137">
        <f>VLOOKUP($A14,'FuturesInfo (3)'!$A$2:$O$80,15)*V14*U14</f>
        <v>0</v>
      </c>
      <c r="Y14" s="188">
        <f t="shared" ref="Y14:Y77" si="14">ABS(W14*G14)</f>
        <v>0</v>
      </c>
      <c r="Z14" s="188">
        <f>IF(IF(sym!$Q3=H14,1,0)=1,ABS(W14*G14),-ABS(W14*G14))</f>
        <v>0</v>
      </c>
      <c r="AA14" s="188">
        <f>IF(IF(sym!$P3=$H14,1,0)=1,ABS($W14*$G14),-ABS($W14*$G14))</f>
        <v>0</v>
      </c>
      <c r="AB14" s="188">
        <f>IF(IF(-F14=H14,1,0)=1,ABS(W14*G14),-ABS(W14*G14))</f>
        <v>0</v>
      </c>
      <c r="AC14" s="188">
        <f t="shared" ref="AC14:AC77" si="15">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6">IF(IF(P14=H14,1,0)=1,ABS(W14*G14),-ABS(W14*G14))</f>
        <v>0</v>
      </c>
      <c r="AI14" s="188">
        <f t="shared" ref="AI14:AI77" si="17">IF(IF(H14=Q14,1,0)=1,ABS(W14*G14),-ABS(W14*G14))</f>
        <v>0</v>
      </c>
      <c r="AJ14" s="188">
        <f t="shared" ref="AJ14:AJ77" si="18">IF(IF(R14=H14,1,0)=1,ABS(W14*G14),-ABS(W14*G14))</f>
        <v>0</v>
      </c>
      <c r="AK14" s="188">
        <f t="shared" ref="AK14:AK77" si="19">IF(IF(S14=H14,1,0)=1,ABS(W14*G14),-ABS(W14*G14))</f>
        <v>0</v>
      </c>
      <c r="AL14" s="188">
        <f>IF(IF(T14=$H14,1,0)=1,ABS($W14*$G14),-ABS($W14*$G14))</f>
        <v>0</v>
      </c>
    </row>
    <row r="15" spans="1:38" ht="15.75" thickBot="1" x14ac:dyDescent="0.3">
      <c r="A15" s="1" t="s">
        <v>290</v>
      </c>
      <c r="B15" s="149" t="s">
        <v>470</v>
      </c>
      <c r="C15" s="192" t="s">
        <v>1121</v>
      </c>
      <c r="F15" s="201">
        <f>'0805'!H15</f>
        <v>0</v>
      </c>
      <c r="G15" s="202"/>
      <c r="H15" s="202"/>
      <c r="I15" s="202"/>
      <c r="J15" s="227"/>
      <c r="K15" s="227"/>
      <c r="L15" s="202"/>
      <c r="M15" s="228"/>
      <c r="N15" s="288"/>
      <c r="O15">
        <f t="shared" si="10"/>
        <v>0</v>
      </c>
      <c r="P15">
        <f t="shared" si="11"/>
        <v>-1</v>
      </c>
      <c r="Q15">
        <f t="shared" si="12"/>
        <v>-1</v>
      </c>
      <c r="R15">
        <f t="shared" ref="R15:R78" si="20">IF(-I15+L15+-1*F15&gt;0,1,-1)</f>
        <v>-1</v>
      </c>
      <c r="S15">
        <f t="shared" si="13"/>
        <v>-1</v>
      </c>
      <c r="T15">
        <f t="shared" ref="T15:T78" si="21">IF(F15-K15-O15&lt;0,-1,1)</f>
        <v>1</v>
      </c>
      <c r="U15">
        <f>VLOOKUP($A15,'FuturesInfo (3)'!$A$2:$V$80,22)</f>
        <v>3</v>
      </c>
      <c r="V15">
        <v>1</v>
      </c>
      <c r="W15" s="137">
        <f>VLOOKUP($A15,'FuturesInfo (3)'!$A$2:$O$80,15)*U15</f>
        <v>228720</v>
      </c>
      <c r="X15" s="137">
        <f>VLOOKUP($A15,'FuturesInfo (3)'!$A$2:$O$80,15)*V15*U15</f>
        <v>228720</v>
      </c>
      <c r="Y15" s="188">
        <f t="shared" si="14"/>
        <v>0</v>
      </c>
      <c r="Z15" s="188">
        <f>IF(IF(sym!$Q4=H15,1,0)=1,ABS(W15*G15),-ABS(W15*G15))</f>
        <v>0</v>
      </c>
      <c r="AA15" s="188">
        <f>IF(IF(sym!$P4=$H15,1,0)=1,ABS($W15*$G15),-ABS($W15*$G15))</f>
        <v>0</v>
      </c>
      <c r="AB15" s="188">
        <f t="shared" ref="AB15:AB78" si="22">IF(IF(-F15=H15,1,0)=1,ABS(W15*G15),-ABS(W15*G15))</f>
        <v>0</v>
      </c>
      <c r="AC15" s="188">
        <f t="shared" si="15"/>
        <v>0</v>
      </c>
      <c r="AD15" s="188">
        <f t="shared" ref="AD15:AD78" si="23">IF(IF(-I15=H15,1,0)=1,ABS(W15*G15),-ABS(W15*G15))</f>
        <v>0</v>
      </c>
      <c r="AE15" s="188">
        <f t="shared" ref="AE15:AE78" si="24">IF(IF(-K15=H15,1,0)=1,ABS(W15*G15),-ABS(W15*G15))</f>
        <v>0</v>
      </c>
      <c r="AF15" s="188">
        <f t="shared" ref="AF15:AF78" si="25">IF(IF(L15=H15,1,0)=1,ABS(W15*G15),-ABS(W15*G15))</f>
        <v>0</v>
      </c>
      <c r="AG15" s="188">
        <f t="shared" ref="AG15:AG78" si="26">IF(IF(O15=H15,1,0)=1,ABS(W15*G15),-ABS(W15*G15))</f>
        <v>0</v>
      </c>
      <c r="AH15" s="188">
        <f t="shared" si="16"/>
        <v>0</v>
      </c>
      <c r="AI15" s="188">
        <f t="shared" si="17"/>
        <v>0</v>
      </c>
      <c r="AJ15" s="188">
        <f t="shared" si="18"/>
        <v>0</v>
      </c>
      <c r="AK15" s="188">
        <f t="shared" si="19"/>
        <v>0</v>
      </c>
      <c r="AL15" s="188">
        <f t="shared" ref="AL15:AL78" si="27">IF(IF(T15=$H15,1,0)=1,ABS($W15*$G15),-ABS($W15*$G15))</f>
        <v>0</v>
      </c>
    </row>
    <row r="16" spans="1:38" ht="15.75" thickBot="1" x14ac:dyDescent="0.3">
      <c r="A16" s="1" t="s">
        <v>292</v>
      </c>
      <c r="B16" s="149" t="s">
        <v>292</v>
      </c>
      <c r="C16" s="192" t="s">
        <v>294</v>
      </c>
      <c r="F16" s="201">
        <f>'0805'!H16</f>
        <v>0</v>
      </c>
      <c r="G16" s="202"/>
      <c r="H16" s="202"/>
      <c r="I16" s="202"/>
      <c r="J16" s="227"/>
      <c r="K16" s="227"/>
      <c r="L16" s="202"/>
      <c r="M16" s="228"/>
      <c r="N16" s="288"/>
      <c r="O16">
        <f t="shared" si="10"/>
        <v>0</v>
      </c>
      <c r="P16">
        <f t="shared" si="11"/>
        <v>-1</v>
      </c>
      <c r="Q16">
        <f t="shared" si="12"/>
        <v>-1</v>
      </c>
      <c r="R16">
        <f t="shared" si="20"/>
        <v>-1</v>
      </c>
      <c r="S16">
        <f t="shared" si="13"/>
        <v>-1</v>
      </c>
      <c r="T16">
        <f t="shared" si="21"/>
        <v>1</v>
      </c>
      <c r="U16">
        <f>VLOOKUP($A16,'FuturesInfo (3)'!$A$2:$V$80,22)</f>
        <v>2</v>
      </c>
      <c r="V16">
        <v>1</v>
      </c>
      <c r="W16" s="137">
        <f>VLOOKUP($A16,'FuturesInfo (3)'!$A$2:$O$80,15)*U16</f>
        <v>197224.166</v>
      </c>
      <c r="X16" s="137">
        <f>VLOOKUP($A16,'FuturesInfo (3)'!$A$2:$O$80,15)*V16*U16</f>
        <v>197224.166</v>
      </c>
      <c r="Y16" s="188">
        <f t="shared" si="14"/>
        <v>0</v>
      </c>
      <c r="Z16" s="188">
        <f>IF(IF(sym!$Q5=H16,1,0)=1,ABS(W16*G16),-ABS(W16*G16))</f>
        <v>0</v>
      </c>
      <c r="AA16" s="188">
        <f>IF(IF(sym!$P5=$H16,1,0)=1,ABS($W16*$G16),-ABS($W16*$G16))</f>
        <v>0</v>
      </c>
      <c r="AB16" s="188">
        <f t="shared" si="22"/>
        <v>0</v>
      </c>
      <c r="AC16" s="188">
        <f t="shared" si="15"/>
        <v>0</v>
      </c>
      <c r="AD16" s="188">
        <f t="shared" si="23"/>
        <v>0</v>
      </c>
      <c r="AE16" s="188">
        <f t="shared" si="24"/>
        <v>0</v>
      </c>
      <c r="AF16" s="188">
        <f t="shared" si="25"/>
        <v>0</v>
      </c>
      <c r="AG16" s="188">
        <f t="shared" si="26"/>
        <v>0</v>
      </c>
      <c r="AH16" s="188">
        <f t="shared" si="16"/>
        <v>0</v>
      </c>
      <c r="AI16" s="188">
        <f t="shared" si="17"/>
        <v>0</v>
      </c>
      <c r="AJ16" s="188">
        <f t="shared" si="18"/>
        <v>0</v>
      </c>
      <c r="AK16" s="188">
        <f t="shared" si="19"/>
        <v>0</v>
      </c>
      <c r="AL16" s="188">
        <f t="shared" si="27"/>
        <v>0</v>
      </c>
    </row>
    <row r="17" spans="1:38" ht="15.75" thickBot="1" x14ac:dyDescent="0.3">
      <c r="A17" s="1" t="s">
        <v>295</v>
      </c>
      <c r="B17" s="149" t="s">
        <v>728</v>
      </c>
      <c r="C17" s="192" t="s">
        <v>297</v>
      </c>
      <c r="F17" s="201">
        <f>'0805'!H17</f>
        <v>0</v>
      </c>
      <c r="G17" s="202"/>
      <c r="H17" s="202"/>
      <c r="I17" s="202"/>
      <c r="J17" s="227"/>
      <c r="K17" s="227"/>
      <c r="L17" s="202"/>
      <c r="M17" s="228"/>
      <c r="N17" s="288"/>
      <c r="O17">
        <f t="shared" si="10"/>
        <v>0</v>
      </c>
      <c r="P17">
        <f t="shared" si="11"/>
        <v>-1</v>
      </c>
      <c r="Q17">
        <f t="shared" si="12"/>
        <v>-1</v>
      </c>
      <c r="R17">
        <f t="shared" si="20"/>
        <v>-1</v>
      </c>
      <c r="S17">
        <f t="shared" si="13"/>
        <v>-1</v>
      </c>
      <c r="T17">
        <f t="shared" si="21"/>
        <v>1</v>
      </c>
      <c r="U17">
        <f>VLOOKUP($A17,'FuturesInfo (3)'!$A$2:$V$80,22)</f>
        <v>5</v>
      </c>
      <c r="V17">
        <v>1</v>
      </c>
      <c r="W17" s="137">
        <f>VLOOKUP($A17,'FuturesInfo (3)'!$A$2:$O$80,15)*U17</f>
        <v>93090</v>
      </c>
      <c r="X17" s="137">
        <f>VLOOKUP($A17,'FuturesInfo (3)'!$A$2:$O$80,15)*V17*U17</f>
        <v>93090</v>
      </c>
      <c r="Y17" s="188">
        <f t="shared" si="14"/>
        <v>0</v>
      </c>
      <c r="Z17" s="188">
        <f>IF(IF(sym!$Q6=H17,1,0)=1,ABS(W17*G17),-ABS(W17*G17))</f>
        <v>0</v>
      </c>
      <c r="AA17" s="188">
        <f>IF(IF(sym!$P6=$H17,1,0)=1,ABS($W17*$G17),-ABS($W17*$G17))</f>
        <v>0</v>
      </c>
      <c r="AB17" s="188">
        <f t="shared" si="22"/>
        <v>0</v>
      </c>
      <c r="AC17" s="188">
        <f t="shared" si="15"/>
        <v>0</v>
      </c>
      <c r="AD17" s="188">
        <f t="shared" si="23"/>
        <v>0</v>
      </c>
      <c r="AE17" s="188">
        <f t="shared" si="24"/>
        <v>0</v>
      </c>
      <c r="AF17" s="188">
        <f t="shared" si="25"/>
        <v>0</v>
      </c>
      <c r="AG17" s="188">
        <f t="shared" si="26"/>
        <v>0</v>
      </c>
      <c r="AH17" s="188">
        <f t="shared" si="16"/>
        <v>0</v>
      </c>
      <c r="AI17" s="188">
        <f t="shared" si="17"/>
        <v>0</v>
      </c>
      <c r="AJ17" s="188">
        <f t="shared" si="18"/>
        <v>0</v>
      </c>
      <c r="AK17" s="188">
        <f t="shared" si="19"/>
        <v>0</v>
      </c>
      <c r="AL17" s="188">
        <f t="shared" si="27"/>
        <v>0</v>
      </c>
    </row>
    <row r="18" spans="1:38" ht="15.75" thickBot="1" x14ac:dyDescent="0.3">
      <c r="A18" s="1" t="s">
        <v>298</v>
      </c>
      <c r="B18" s="149" t="s">
        <v>479</v>
      </c>
      <c r="C18" s="192" t="s">
        <v>1121</v>
      </c>
      <c r="F18" s="201">
        <f>'0805'!H18</f>
        <v>0</v>
      </c>
      <c r="G18" s="202"/>
      <c r="H18" s="202"/>
      <c r="I18" s="202"/>
      <c r="J18" s="227"/>
      <c r="K18" s="227"/>
      <c r="L18" s="202"/>
      <c r="M18" s="228"/>
      <c r="N18" s="288"/>
      <c r="O18">
        <f t="shared" si="10"/>
        <v>0</v>
      </c>
      <c r="P18">
        <f t="shared" si="11"/>
        <v>-1</v>
      </c>
      <c r="Q18">
        <f t="shared" si="12"/>
        <v>-1</v>
      </c>
      <c r="R18">
        <f t="shared" si="20"/>
        <v>-1</v>
      </c>
      <c r="S18">
        <f t="shared" si="13"/>
        <v>-1</v>
      </c>
      <c r="T18">
        <f t="shared" si="21"/>
        <v>1</v>
      </c>
      <c r="U18">
        <f>VLOOKUP($A18,'FuturesInfo (3)'!$A$2:$V$80,22)</f>
        <v>2</v>
      </c>
      <c r="V18">
        <v>1</v>
      </c>
      <c r="W18" s="137">
        <f>VLOOKUP($A18,'FuturesInfo (3)'!$A$2:$O$80,15)*U18</f>
        <v>164050</v>
      </c>
      <c r="X18" s="137">
        <f>VLOOKUP($A18,'FuturesInfo (3)'!$A$2:$O$80,15)*V18*U18</f>
        <v>164050</v>
      </c>
      <c r="Y18" s="188">
        <f t="shared" si="14"/>
        <v>0</v>
      </c>
      <c r="Z18" s="188">
        <f>IF(IF(sym!$Q7=H18,1,0)=1,ABS(W18*G18),-ABS(W18*G18))</f>
        <v>0</v>
      </c>
      <c r="AA18" s="188">
        <f>IF(IF(sym!$P7=$H18,1,0)=1,ABS($W18*$G18),-ABS($W18*$G18))</f>
        <v>0</v>
      </c>
      <c r="AB18" s="188">
        <f t="shared" si="22"/>
        <v>0</v>
      </c>
      <c r="AC18" s="188">
        <f t="shared" si="15"/>
        <v>0</v>
      </c>
      <c r="AD18" s="188">
        <f t="shared" si="23"/>
        <v>0</v>
      </c>
      <c r="AE18" s="188">
        <f t="shared" si="24"/>
        <v>0</v>
      </c>
      <c r="AF18" s="188">
        <f t="shared" si="25"/>
        <v>0</v>
      </c>
      <c r="AG18" s="188">
        <f t="shared" si="26"/>
        <v>0</v>
      </c>
      <c r="AH18" s="188">
        <f t="shared" si="16"/>
        <v>0</v>
      </c>
      <c r="AI18" s="188">
        <f t="shared" si="17"/>
        <v>0</v>
      </c>
      <c r="AJ18" s="188">
        <f t="shared" si="18"/>
        <v>0</v>
      </c>
      <c r="AK18" s="188">
        <f t="shared" si="19"/>
        <v>0</v>
      </c>
      <c r="AL18" s="188">
        <f t="shared" si="27"/>
        <v>0</v>
      </c>
    </row>
    <row r="19" spans="1:38" ht="15.75" thickBot="1" x14ac:dyDescent="0.3">
      <c r="A19" s="1" t="s">
        <v>300</v>
      </c>
      <c r="B19" s="149" t="s">
        <v>518</v>
      </c>
      <c r="C19" s="192" t="s">
        <v>297</v>
      </c>
      <c r="F19" s="201">
        <f>'0805'!H19</f>
        <v>0</v>
      </c>
      <c r="G19" s="202"/>
      <c r="H19" s="202"/>
      <c r="I19" s="202"/>
      <c r="J19" s="227"/>
      <c r="K19" s="227"/>
      <c r="L19" s="202"/>
      <c r="M19" s="228"/>
      <c r="N19" s="288"/>
      <c r="O19">
        <f t="shared" si="10"/>
        <v>0</v>
      </c>
      <c r="P19">
        <f t="shared" si="11"/>
        <v>-1</v>
      </c>
      <c r="Q19">
        <f t="shared" si="12"/>
        <v>-1</v>
      </c>
      <c r="R19">
        <f t="shared" si="20"/>
        <v>-1</v>
      </c>
      <c r="S19">
        <f t="shared" si="13"/>
        <v>-1</v>
      </c>
      <c r="T19">
        <f t="shared" si="21"/>
        <v>1</v>
      </c>
      <c r="U19">
        <f>VLOOKUP($A19,'FuturesInfo (3)'!$A$2:$V$80,22)</f>
        <v>4</v>
      </c>
      <c r="V19">
        <v>1</v>
      </c>
      <c r="W19" s="137">
        <f>VLOOKUP($A19,'FuturesInfo (3)'!$A$2:$O$80,15)*U19</f>
        <v>66200</v>
      </c>
      <c r="X19" s="137">
        <f>VLOOKUP($A19,'FuturesInfo (3)'!$A$2:$O$80,15)*V19*U19</f>
        <v>66200</v>
      </c>
      <c r="Y19" s="188">
        <f t="shared" si="14"/>
        <v>0</v>
      </c>
      <c r="Z19" s="188">
        <f>IF(IF(sym!$Q8=H19,1,0)=1,ABS(W19*G19),-ABS(W19*G19))</f>
        <v>0</v>
      </c>
      <c r="AA19" s="188">
        <f>IF(IF(sym!$P8=$H19,1,0)=1,ABS($W19*$G19),-ABS($W19*$G19))</f>
        <v>0</v>
      </c>
      <c r="AB19" s="188">
        <f t="shared" si="22"/>
        <v>0</v>
      </c>
      <c r="AC19" s="188">
        <f t="shared" si="15"/>
        <v>0</v>
      </c>
      <c r="AD19" s="188">
        <f t="shared" si="23"/>
        <v>0</v>
      </c>
      <c r="AE19" s="188">
        <f t="shared" si="24"/>
        <v>0</v>
      </c>
      <c r="AF19" s="188">
        <f t="shared" si="25"/>
        <v>0</v>
      </c>
      <c r="AG19" s="188">
        <f t="shared" si="26"/>
        <v>0</v>
      </c>
      <c r="AH19" s="188">
        <f t="shared" si="16"/>
        <v>0</v>
      </c>
      <c r="AI19" s="188">
        <f t="shared" si="17"/>
        <v>0</v>
      </c>
      <c r="AJ19" s="188">
        <f t="shared" si="18"/>
        <v>0</v>
      </c>
      <c r="AK19" s="188">
        <f t="shared" si="19"/>
        <v>0</v>
      </c>
      <c r="AL19" s="188">
        <f t="shared" si="27"/>
        <v>0</v>
      </c>
    </row>
    <row r="20" spans="1:38" ht="15.75" thickBot="1" x14ac:dyDescent="0.3">
      <c r="A20" s="1" t="s">
        <v>302</v>
      </c>
      <c r="B20" s="149" t="s">
        <v>509</v>
      </c>
      <c r="C20" s="192" t="s">
        <v>304</v>
      </c>
      <c r="F20" s="201">
        <f>'0805'!H20</f>
        <v>0</v>
      </c>
      <c r="G20" s="202"/>
      <c r="H20" s="202"/>
      <c r="I20" s="202"/>
      <c r="J20" s="227"/>
      <c r="K20" s="227"/>
      <c r="L20" s="202"/>
      <c r="M20" s="228"/>
      <c r="N20" s="288"/>
      <c r="O20">
        <f t="shared" si="10"/>
        <v>0</v>
      </c>
      <c r="P20">
        <f t="shared" si="11"/>
        <v>-1</v>
      </c>
      <c r="Q20">
        <f t="shared" si="12"/>
        <v>-1</v>
      </c>
      <c r="R20">
        <f t="shared" si="20"/>
        <v>-1</v>
      </c>
      <c r="S20">
        <f t="shared" si="13"/>
        <v>-1</v>
      </c>
      <c r="T20">
        <f t="shared" si="21"/>
        <v>1</v>
      </c>
      <c r="U20">
        <f>VLOOKUP($A20,'FuturesInfo (3)'!$A$2:$V$80,22)</f>
        <v>4</v>
      </c>
      <c r="V20">
        <v>1</v>
      </c>
      <c r="W20" s="137">
        <f>VLOOKUP($A20,'FuturesInfo (3)'!$A$2:$O$80,15)*U20</f>
        <v>119640</v>
      </c>
      <c r="X20" s="137">
        <f>VLOOKUP($A20,'FuturesInfo (3)'!$A$2:$O$80,15)*V20*U20</f>
        <v>119640</v>
      </c>
      <c r="Y20" s="188">
        <f t="shared" si="14"/>
        <v>0</v>
      </c>
      <c r="Z20" s="188">
        <f>IF(IF(sym!$Q9=H20,1,0)=1,ABS(W20*G20),-ABS(W20*G20))</f>
        <v>0</v>
      </c>
      <c r="AA20" s="188">
        <f>IF(IF(sym!$P9=$H20,1,0)=1,ABS($W20*$G20),-ABS($W20*$G20))</f>
        <v>0</v>
      </c>
      <c r="AB20" s="188">
        <f t="shared" si="22"/>
        <v>0</v>
      </c>
      <c r="AC20" s="188">
        <f t="shared" si="15"/>
        <v>0</v>
      </c>
      <c r="AD20" s="188">
        <f t="shared" si="23"/>
        <v>0</v>
      </c>
      <c r="AE20" s="188">
        <f t="shared" si="24"/>
        <v>0</v>
      </c>
      <c r="AF20" s="188">
        <f t="shared" si="25"/>
        <v>0</v>
      </c>
      <c r="AG20" s="188">
        <f t="shared" si="26"/>
        <v>0</v>
      </c>
      <c r="AH20" s="188">
        <f t="shared" si="16"/>
        <v>0</v>
      </c>
      <c r="AI20" s="188">
        <f t="shared" si="17"/>
        <v>0</v>
      </c>
      <c r="AJ20" s="188">
        <f t="shared" si="18"/>
        <v>0</v>
      </c>
      <c r="AK20" s="188">
        <f t="shared" si="19"/>
        <v>0</v>
      </c>
      <c r="AL20" s="188">
        <f t="shared" si="27"/>
        <v>0</v>
      </c>
    </row>
    <row r="21" spans="1:38" ht="15.75" thickBot="1" x14ac:dyDescent="0.3">
      <c r="A21" s="1" t="s">
        <v>305</v>
      </c>
      <c r="B21" s="149" t="s">
        <v>488</v>
      </c>
      <c r="C21" s="192" t="s">
        <v>1121</v>
      </c>
      <c r="F21" s="201">
        <f>'0805'!H21</f>
        <v>0</v>
      </c>
      <c r="G21" s="202"/>
      <c r="H21" s="202"/>
      <c r="I21" s="202"/>
      <c r="J21" s="227"/>
      <c r="K21" s="227"/>
      <c r="L21" s="202"/>
      <c r="M21" s="228"/>
      <c r="N21" s="288"/>
      <c r="O21">
        <f t="shared" si="10"/>
        <v>0</v>
      </c>
      <c r="P21">
        <f t="shared" si="11"/>
        <v>-1</v>
      </c>
      <c r="Q21">
        <f t="shared" si="12"/>
        <v>-1</v>
      </c>
      <c r="R21">
        <f t="shared" si="20"/>
        <v>-1</v>
      </c>
      <c r="S21">
        <f t="shared" si="13"/>
        <v>-1</v>
      </c>
      <c r="T21">
        <f t="shared" si="21"/>
        <v>1</v>
      </c>
      <c r="U21">
        <f>VLOOKUP($A21,'FuturesInfo (3)'!$A$2:$V$80,22)</f>
        <v>4</v>
      </c>
      <c r="V21">
        <v>1</v>
      </c>
      <c r="W21" s="137">
        <f>VLOOKUP($A21,'FuturesInfo (3)'!$A$2:$O$80,15)*U21</f>
        <v>307480</v>
      </c>
      <c r="X21" s="137">
        <f>VLOOKUP($A21,'FuturesInfo (3)'!$A$2:$O$80,15)*V21*U21</f>
        <v>307480</v>
      </c>
      <c r="Y21" s="188">
        <f t="shared" si="14"/>
        <v>0</v>
      </c>
      <c r="Z21" s="188">
        <f>IF(IF(sym!$Q10=H21,1,0)=1,ABS(W21*G21),-ABS(W21*G21))</f>
        <v>0</v>
      </c>
      <c r="AA21" s="188">
        <f>IF(IF(sym!$P10=$H21,1,0)=1,ABS($W21*$G21),-ABS($W21*$G21))</f>
        <v>0</v>
      </c>
      <c r="AB21" s="188">
        <f t="shared" si="22"/>
        <v>0</v>
      </c>
      <c r="AC21" s="188">
        <f t="shared" si="15"/>
        <v>0</v>
      </c>
      <c r="AD21" s="188">
        <f t="shared" si="23"/>
        <v>0</v>
      </c>
      <c r="AE21" s="188">
        <f t="shared" si="24"/>
        <v>0</v>
      </c>
      <c r="AF21" s="188">
        <f t="shared" si="25"/>
        <v>0</v>
      </c>
      <c r="AG21" s="188">
        <f t="shared" si="26"/>
        <v>0</v>
      </c>
      <c r="AH21" s="188">
        <f t="shared" si="16"/>
        <v>0</v>
      </c>
      <c r="AI21" s="188">
        <f t="shared" si="17"/>
        <v>0</v>
      </c>
      <c r="AJ21" s="188">
        <f t="shared" si="18"/>
        <v>0</v>
      </c>
      <c r="AK21" s="188">
        <f t="shared" si="19"/>
        <v>0</v>
      </c>
      <c r="AL21" s="188">
        <f t="shared" si="27"/>
        <v>0</v>
      </c>
    </row>
    <row r="22" spans="1:38" ht="15.75" thickBot="1" x14ac:dyDescent="0.3">
      <c r="A22" s="1" t="s">
        <v>307</v>
      </c>
      <c r="B22" s="149" t="s">
        <v>484</v>
      </c>
      <c r="C22" s="192" t="s">
        <v>1122</v>
      </c>
      <c r="F22" s="201">
        <f>'0805'!H22</f>
        <v>0</v>
      </c>
      <c r="G22" s="202"/>
      <c r="H22" s="202"/>
      <c r="I22" s="227"/>
      <c r="J22" s="227"/>
      <c r="K22" s="227"/>
      <c r="L22" s="202"/>
      <c r="M22" s="228"/>
      <c r="N22" s="288"/>
      <c r="O22">
        <f t="shared" si="10"/>
        <v>0</v>
      </c>
      <c r="P22">
        <f t="shared" si="11"/>
        <v>-1</v>
      </c>
      <c r="Q22">
        <f t="shared" si="12"/>
        <v>-1</v>
      </c>
      <c r="R22">
        <f t="shared" si="20"/>
        <v>-1</v>
      </c>
      <c r="S22">
        <f t="shared" si="13"/>
        <v>-1</v>
      </c>
      <c r="T22">
        <f t="shared" si="21"/>
        <v>1</v>
      </c>
      <c r="U22">
        <f>VLOOKUP($A22,'FuturesInfo (3)'!$A$2:$V$80,22)</f>
        <v>0</v>
      </c>
      <c r="V22">
        <v>1</v>
      </c>
      <c r="W22" s="137">
        <f>VLOOKUP($A22,'FuturesInfo (3)'!$A$2:$O$80,15)*U22</f>
        <v>0</v>
      </c>
      <c r="X22" s="137">
        <f>VLOOKUP($A22,'FuturesInfo (3)'!$A$2:$O$80,15)*V22*U22</f>
        <v>0</v>
      </c>
      <c r="Y22" s="188">
        <f t="shared" si="14"/>
        <v>0</v>
      </c>
      <c r="Z22" s="188">
        <f>IF(IF(sym!$Q11=H22,1,0)=1,ABS(W22*G22),-ABS(W22*G22))</f>
        <v>0</v>
      </c>
      <c r="AA22" s="188">
        <f>IF(IF(sym!$P11=$H22,1,0)=1,ABS($W22*$G22),-ABS($W22*$G22))</f>
        <v>0</v>
      </c>
      <c r="AB22" s="188">
        <f t="shared" si="22"/>
        <v>0</v>
      </c>
      <c r="AC22" s="188">
        <f t="shared" si="15"/>
        <v>0</v>
      </c>
      <c r="AD22" s="188">
        <f t="shared" si="23"/>
        <v>0</v>
      </c>
      <c r="AE22" s="188">
        <f t="shared" si="24"/>
        <v>0</v>
      </c>
      <c r="AF22" s="188">
        <f t="shared" si="25"/>
        <v>0</v>
      </c>
      <c r="AG22" s="188">
        <f t="shared" si="26"/>
        <v>0</v>
      </c>
      <c r="AH22" s="188">
        <f t="shared" si="16"/>
        <v>0</v>
      </c>
      <c r="AI22" s="188">
        <f t="shared" si="17"/>
        <v>0</v>
      </c>
      <c r="AJ22" s="188">
        <f t="shared" si="18"/>
        <v>0</v>
      </c>
      <c r="AK22" s="188">
        <f t="shared" si="19"/>
        <v>0</v>
      </c>
      <c r="AL22" s="188">
        <f t="shared" si="27"/>
        <v>0</v>
      </c>
    </row>
    <row r="23" spans="1:38" ht="15.75" thickBot="1" x14ac:dyDescent="0.3">
      <c r="A23" s="1" t="s">
        <v>309</v>
      </c>
      <c r="B23" s="149" t="s">
        <v>522</v>
      </c>
      <c r="C23" s="192" t="s">
        <v>288</v>
      </c>
      <c r="F23" s="201">
        <f>'0805'!H23</f>
        <v>0</v>
      </c>
      <c r="G23" s="202"/>
      <c r="H23" s="202"/>
      <c r="I23" s="227"/>
      <c r="J23" s="227"/>
      <c r="K23" s="227"/>
      <c r="L23" s="202"/>
      <c r="M23" s="228"/>
      <c r="N23" s="288"/>
      <c r="O23">
        <f t="shared" si="10"/>
        <v>0</v>
      </c>
      <c r="P23">
        <f t="shared" si="11"/>
        <v>-1</v>
      </c>
      <c r="Q23">
        <f t="shared" si="12"/>
        <v>-1</v>
      </c>
      <c r="R23">
        <f t="shared" si="20"/>
        <v>-1</v>
      </c>
      <c r="S23">
        <f t="shared" si="13"/>
        <v>-1</v>
      </c>
      <c r="T23">
        <f t="shared" si="21"/>
        <v>1</v>
      </c>
      <c r="U23">
        <f>VLOOKUP($A23,'FuturesInfo (3)'!$A$2:$V$80,22)</f>
        <v>2</v>
      </c>
      <c r="V23">
        <v>1</v>
      </c>
      <c r="W23" s="137">
        <f>VLOOKUP($A23,'FuturesInfo (3)'!$A$2:$O$80,15)*U23</f>
        <v>83860</v>
      </c>
      <c r="X23" s="137">
        <f>VLOOKUP($A23,'FuturesInfo (3)'!$A$2:$O$80,15)*V23*U23</f>
        <v>83860</v>
      </c>
      <c r="Y23" s="188">
        <f t="shared" si="14"/>
        <v>0</v>
      </c>
      <c r="Z23" s="188">
        <f>IF(IF(sym!$Q12=H23,1,0)=1,ABS(W23*G23),-ABS(W23*G23))</f>
        <v>0</v>
      </c>
      <c r="AA23" s="188">
        <f>IF(IF(sym!$P12=$H23,1,0)=1,ABS($W23*$G23),-ABS($W23*$G23))</f>
        <v>0</v>
      </c>
      <c r="AB23" s="188">
        <f t="shared" si="22"/>
        <v>0</v>
      </c>
      <c r="AC23" s="188">
        <f t="shared" si="15"/>
        <v>0</v>
      </c>
      <c r="AD23" s="188">
        <f t="shared" si="23"/>
        <v>0</v>
      </c>
      <c r="AE23" s="188">
        <f t="shared" si="24"/>
        <v>0</v>
      </c>
      <c r="AF23" s="188">
        <f t="shared" si="25"/>
        <v>0</v>
      </c>
      <c r="AG23" s="188">
        <f t="shared" si="26"/>
        <v>0</v>
      </c>
      <c r="AH23" s="188">
        <f t="shared" si="16"/>
        <v>0</v>
      </c>
      <c r="AI23" s="188">
        <f t="shared" si="17"/>
        <v>0</v>
      </c>
      <c r="AJ23" s="188">
        <f t="shared" si="18"/>
        <v>0</v>
      </c>
      <c r="AK23" s="188">
        <f t="shared" si="19"/>
        <v>0</v>
      </c>
      <c r="AL23" s="188">
        <f t="shared" si="27"/>
        <v>0</v>
      </c>
    </row>
    <row r="24" spans="1:38" ht="15.75" thickBot="1" x14ac:dyDescent="0.3">
      <c r="A24" s="1" t="s">
        <v>311</v>
      </c>
      <c r="B24" s="149" t="s">
        <v>520</v>
      </c>
      <c r="C24" s="192" t="s">
        <v>304</v>
      </c>
      <c r="F24" s="201">
        <f>'0805'!H24</f>
        <v>0</v>
      </c>
      <c r="G24" s="202"/>
      <c r="H24" s="233"/>
      <c r="I24" s="229"/>
      <c r="J24" s="229"/>
      <c r="K24" s="229"/>
      <c r="L24" s="202"/>
      <c r="M24" s="228"/>
      <c r="N24" s="288"/>
      <c r="O24">
        <f t="shared" si="10"/>
        <v>0</v>
      </c>
      <c r="P24">
        <f t="shared" si="11"/>
        <v>-1</v>
      </c>
      <c r="Q24">
        <f t="shared" si="12"/>
        <v>-1</v>
      </c>
      <c r="R24">
        <f t="shared" si="20"/>
        <v>-1</v>
      </c>
      <c r="S24">
        <f t="shared" si="13"/>
        <v>-1</v>
      </c>
      <c r="T24">
        <f t="shared" si="21"/>
        <v>1</v>
      </c>
      <c r="U24">
        <f>VLOOKUP($A24,'FuturesInfo (3)'!$A$2:$V$80,22)</f>
        <v>3</v>
      </c>
      <c r="V24">
        <v>1</v>
      </c>
      <c r="W24" s="137">
        <f>VLOOKUP($A24,'FuturesInfo (3)'!$A$2:$O$80,15)*U24</f>
        <v>113745</v>
      </c>
      <c r="X24" s="137">
        <f>VLOOKUP($A24,'FuturesInfo (3)'!$A$2:$O$80,15)*V24*U24</f>
        <v>113745</v>
      </c>
      <c r="Y24" s="188">
        <f t="shared" si="14"/>
        <v>0</v>
      </c>
      <c r="Z24" s="188">
        <f>IF(IF(sym!$Q13=H24,1,0)=1,ABS(W24*G24),-ABS(W24*G24))</f>
        <v>0</v>
      </c>
      <c r="AA24" s="188">
        <f>IF(IF(sym!$P13=$H24,1,0)=1,ABS($W24*$G24),-ABS($W24*$G24))</f>
        <v>0</v>
      </c>
      <c r="AB24" s="188">
        <f t="shared" si="22"/>
        <v>0</v>
      </c>
      <c r="AC24" s="188">
        <f t="shared" si="15"/>
        <v>0</v>
      </c>
      <c r="AD24" s="188">
        <f t="shared" si="23"/>
        <v>0</v>
      </c>
      <c r="AE24" s="188">
        <f t="shared" si="24"/>
        <v>0</v>
      </c>
      <c r="AF24" s="188">
        <f t="shared" si="25"/>
        <v>0</v>
      </c>
      <c r="AG24" s="188">
        <f t="shared" si="26"/>
        <v>0</v>
      </c>
      <c r="AH24" s="188">
        <f t="shared" si="16"/>
        <v>0</v>
      </c>
      <c r="AI24" s="188">
        <f t="shared" si="17"/>
        <v>0</v>
      </c>
      <c r="AJ24" s="188">
        <f t="shared" si="18"/>
        <v>0</v>
      </c>
      <c r="AK24" s="188">
        <f t="shared" si="19"/>
        <v>0</v>
      </c>
      <c r="AL24" s="188">
        <f t="shared" si="27"/>
        <v>0</v>
      </c>
    </row>
    <row r="25" spans="1:38" ht="15.75" thickBot="1" x14ac:dyDescent="0.3">
      <c r="A25" s="1" t="s">
        <v>1008</v>
      </c>
      <c r="B25" s="149" t="s">
        <v>583</v>
      </c>
      <c r="C25" s="192" t="s">
        <v>1121</v>
      </c>
      <c r="F25" s="201">
        <f>'0805'!H25</f>
        <v>0</v>
      </c>
      <c r="G25" s="202"/>
      <c r="H25" s="202"/>
      <c r="I25" s="227"/>
      <c r="J25" s="227"/>
      <c r="K25" s="227"/>
      <c r="L25" s="202"/>
      <c r="M25" s="228"/>
      <c r="N25" s="288"/>
      <c r="O25">
        <f t="shared" si="10"/>
        <v>0</v>
      </c>
      <c r="P25">
        <f t="shared" si="11"/>
        <v>-1</v>
      </c>
      <c r="Q25">
        <f t="shared" si="12"/>
        <v>-1</v>
      </c>
      <c r="R25">
        <f t="shared" si="20"/>
        <v>-1</v>
      </c>
      <c r="S25">
        <f t="shared" si="13"/>
        <v>-1</v>
      </c>
      <c r="T25">
        <f t="shared" si="21"/>
        <v>1</v>
      </c>
      <c r="U25">
        <f>VLOOKUP($A25,'FuturesInfo (3)'!$A$2:$V$80,22)</f>
        <v>3</v>
      </c>
      <c r="V25">
        <v>1</v>
      </c>
      <c r="W25" s="137">
        <f>VLOOKUP($A25,'FuturesInfo (3)'!$A$2:$O$80,15)*U25</f>
        <v>418106.25</v>
      </c>
      <c r="X25" s="137">
        <f>VLOOKUP($A25,'FuturesInfo (3)'!$A$2:$O$80,15)*V25*U25</f>
        <v>418106.25</v>
      </c>
      <c r="Y25" s="188">
        <f t="shared" si="14"/>
        <v>0</v>
      </c>
      <c r="Z25" s="188">
        <f>IF(IF(sym!$Q14=H25,1,0)=1,ABS(W25*G25),-ABS(W25*G25))</f>
        <v>0</v>
      </c>
      <c r="AA25" s="188">
        <f>IF(IF(sym!$P14=$H25,1,0)=1,ABS($W25*$G25),-ABS($W25*$G25))</f>
        <v>0</v>
      </c>
      <c r="AB25" s="188">
        <f t="shared" si="22"/>
        <v>0</v>
      </c>
      <c r="AC25" s="188">
        <f t="shared" si="15"/>
        <v>0</v>
      </c>
      <c r="AD25" s="188">
        <f t="shared" si="23"/>
        <v>0</v>
      </c>
      <c r="AE25" s="188">
        <f t="shared" si="24"/>
        <v>0</v>
      </c>
      <c r="AF25" s="188">
        <f t="shared" si="25"/>
        <v>0</v>
      </c>
      <c r="AG25" s="188">
        <f t="shared" si="26"/>
        <v>0</v>
      </c>
      <c r="AH25" s="188">
        <f t="shared" si="16"/>
        <v>0</v>
      </c>
      <c r="AI25" s="188">
        <f t="shared" si="17"/>
        <v>0</v>
      </c>
      <c r="AJ25" s="188">
        <f t="shared" si="18"/>
        <v>0</v>
      </c>
      <c r="AK25" s="188">
        <f t="shared" si="19"/>
        <v>0</v>
      </c>
      <c r="AL25" s="188">
        <f t="shared" si="27"/>
        <v>0</v>
      </c>
    </row>
    <row r="26" spans="1:38" ht="15.75" thickBot="1" x14ac:dyDescent="0.3">
      <c r="A26" s="1" t="s">
        <v>314</v>
      </c>
      <c r="B26" s="149" t="s">
        <v>755</v>
      </c>
      <c r="C26" s="192" t="s">
        <v>1121</v>
      </c>
      <c r="F26" s="201">
        <f>'0805'!H26</f>
        <v>0</v>
      </c>
      <c r="G26" s="202"/>
      <c r="H26" s="202"/>
      <c r="I26" s="227"/>
      <c r="J26" s="227"/>
      <c r="K26" s="227"/>
      <c r="L26" s="202"/>
      <c r="M26" s="228"/>
      <c r="N26" s="288"/>
      <c r="O26">
        <f t="shared" si="10"/>
        <v>0</v>
      </c>
      <c r="P26">
        <f t="shared" si="11"/>
        <v>-1</v>
      </c>
      <c r="Q26">
        <f t="shared" si="12"/>
        <v>-1</v>
      </c>
      <c r="R26">
        <f t="shared" si="20"/>
        <v>-1</v>
      </c>
      <c r="S26">
        <f t="shared" si="13"/>
        <v>-1</v>
      </c>
      <c r="T26">
        <f t="shared" si="21"/>
        <v>1</v>
      </c>
      <c r="U26">
        <f>VLOOKUP($A26,'FuturesInfo (3)'!$A$2:$V$80,22)</f>
        <v>4</v>
      </c>
      <c r="V26">
        <v>1</v>
      </c>
      <c r="W26" s="137">
        <f>VLOOKUP($A26,'FuturesInfo (3)'!$A$2:$O$80,15)*U26</f>
        <v>382868</v>
      </c>
      <c r="X26" s="137">
        <f>VLOOKUP($A26,'FuturesInfo (3)'!$A$2:$O$80,15)*V26*U26</f>
        <v>382868</v>
      </c>
      <c r="Y26" s="188">
        <f t="shared" si="14"/>
        <v>0</v>
      </c>
      <c r="Z26" s="188">
        <f>IF(IF(sym!$Q15=H26,1,0)=1,ABS(W26*G26),-ABS(W26*G26))</f>
        <v>0</v>
      </c>
      <c r="AA26" s="188">
        <f>IF(IF(sym!$P15=$H26,1,0)=1,ABS($W26*$G26),-ABS($W26*$G26))</f>
        <v>0</v>
      </c>
      <c r="AB26" s="188">
        <f t="shared" si="22"/>
        <v>0</v>
      </c>
      <c r="AC26" s="188">
        <f t="shared" si="15"/>
        <v>0</v>
      </c>
      <c r="AD26" s="188">
        <f t="shared" si="23"/>
        <v>0</v>
      </c>
      <c r="AE26" s="188">
        <f t="shared" si="24"/>
        <v>0</v>
      </c>
      <c r="AF26" s="188">
        <f t="shared" si="25"/>
        <v>0</v>
      </c>
      <c r="AG26" s="188">
        <f t="shared" si="26"/>
        <v>0</v>
      </c>
      <c r="AH26" s="188">
        <f t="shared" si="16"/>
        <v>0</v>
      </c>
      <c r="AI26" s="188">
        <f t="shared" si="17"/>
        <v>0</v>
      </c>
      <c r="AJ26" s="188">
        <f t="shared" si="18"/>
        <v>0</v>
      </c>
      <c r="AK26" s="188">
        <f t="shared" si="19"/>
        <v>0</v>
      </c>
      <c r="AL26" s="188">
        <f t="shared" si="27"/>
        <v>0</v>
      </c>
    </row>
    <row r="27" spans="1:38" ht="15.75" thickBot="1" x14ac:dyDescent="0.3">
      <c r="A27" s="1" t="s">
        <v>316</v>
      </c>
      <c r="B27" s="149" t="s">
        <v>562</v>
      </c>
      <c r="C27" s="192" t="s">
        <v>1122</v>
      </c>
      <c r="F27" s="201">
        <f>'0805'!H27</f>
        <v>0</v>
      </c>
      <c r="G27" s="202"/>
      <c r="H27" s="202"/>
      <c r="I27" s="227"/>
      <c r="J27" s="227"/>
      <c r="K27" s="227"/>
      <c r="L27" s="202"/>
      <c r="M27" s="228"/>
      <c r="N27" s="288"/>
      <c r="O27">
        <f t="shared" si="10"/>
        <v>0</v>
      </c>
      <c r="P27">
        <f t="shared" si="11"/>
        <v>-1</v>
      </c>
      <c r="Q27">
        <f t="shared" si="12"/>
        <v>-1</v>
      </c>
      <c r="R27">
        <f t="shared" si="20"/>
        <v>-1</v>
      </c>
      <c r="S27">
        <f t="shared" si="13"/>
        <v>-1</v>
      </c>
      <c r="T27">
        <f t="shared" si="21"/>
        <v>1</v>
      </c>
      <c r="U27">
        <f>VLOOKUP($A27,'FuturesInfo (3)'!$A$2:$V$80,22)</f>
        <v>3</v>
      </c>
      <c r="V27">
        <v>1</v>
      </c>
      <c r="W27" s="137">
        <f>VLOOKUP($A27,'FuturesInfo (3)'!$A$2:$O$80,15)*U27</f>
        <v>561041.04299999995</v>
      </c>
      <c r="X27" s="137">
        <f>VLOOKUP($A27,'FuturesInfo (3)'!$A$2:$O$80,15)*V27*U27</f>
        <v>561041.04299999995</v>
      </c>
      <c r="Y27" s="188">
        <f t="shared" si="14"/>
        <v>0</v>
      </c>
      <c r="Z27" s="188">
        <f>IF(IF(sym!$Q16=H27,1,0)=1,ABS(W27*G27),-ABS(W27*G27))</f>
        <v>0</v>
      </c>
      <c r="AA27" s="188">
        <f>IF(IF(sym!$P16=$H27,1,0)=1,ABS($W27*$G27),-ABS($W27*$G27))</f>
        <v>0</v>
      </c>
      <c r="AB27" s="188">
        <f t="shared" si="22"/>
        <v>0</v>
      </c>
      <c r="AC27" s="188">
        <f t="shared" si="15"/>
        <v>0</v>
      </c>
      <c r="AD27" s="188">
        <f t="shared" si="23"/>
        <v>0</v>
      </c>
      <c r="AE27" s="188">
        <f t="shared" si="24"/>
        <v>0</v>
      </c>
      <c r="AF27" s="188">
        <f t="shared" si="25"/>
        <v>0</v>
      </c>
      <c r="AG27" s="188">
        <f t="shared" si="26"/>
        <v>0</v>
      </c>
      <c r="AH27" s="188">
        <f t="shared" si="16"/>
        <v>0</v>
      </c>
      <c r="AI27" s="188">
        <f t="shared" si="17"/>
        <v>0</v>
      </c>
      <c r="AJ27" s="188">
        <f t="shared" si="18"/>
        <v>0</v>
      </c>
      <c r="AK27" s="188">
        <f t="shared" si="19"/>
        <v>0</v>
      </c>
      <c r="AL27" s="188">
        <f t="shared" si="27"/>
        <v>0</v>
      </c>
    </row>
    <row r="28" spans="1:38" ht="15.75" thickBot="1" x14ac:dyDescent="0.3">
      <c r="A28" s="1" t="s">
        <v>318</v>
      </c>
      <c r="B28" s="149" t="s">
        <v>560</v>
      </c>
      <c r="C28" s="192" t="s">
        <v>1122</v>
      </c>
      <c r="F28" s="201">
        <f>'0805'!H28</f>
        <v>0</v>
      </c>
      <c r="G28" s="202"/>
      <c r="H28" s="202"/>
      <c r="I28" s="227"/>
      <c r="J28" s="227"/>
      <c r="K28" s="227"/>
      <c r="L28" s="202"/>
      <c r="M28" s="228"/>
      <c r="N28" s="288"/>
      <c r="O28">
        <f t="shared" si="10"/>
        <v>0</v>
      </c>
      <c r="P28">
        <f t="shared" si="11"/>
        <v>-1</v>
      </c>
      <c r="Q28">
        <f t="shared" si="12"/>
        <v>-1</v>
      </c>
      <c r="R28">
        <f t="shared" si="20"/>
        <v>-1</v>
      </c>
      <c r="S28">
        <f t="shared" si="13"/>
        <v>-1</v>
      </c>
      <c r="T28">
        <f t="shared" si="21"/>
        <v>1</v>
      </c>
      <c r="U28">
        <f>VLOOKUP($A28,'FuturesInfo (3)'!$A$2:$V$80,22)</f>
        <v>9</v>
      </c>
      <c r="V28">
        <v>1</v>
      </c>
      <c r="W28" s="137">
        <f>VLOOKUP($A28,'FuturesInfo (3)'!$A$2:$O$80,15)*U28</f>
        <v>1342159.8839999998</v>
      </c>
      <c r="X28" s="137">
        <f>VLOOKUP($A28,'FuturesInfo (3)'!$A$2:$O$80,15)*V28*U28</f>
        <v>1342159.8839999998</v>
      </c>
      <c r="Y28" s="188">
        <f t="shared" si="14"/>
        <v>0</v>
      </c>
      <c r="Z28" s="188">
        <f>IF(IF(sym!$Q17=H28,1,0)=1,ABS(W28*G28),-ABS(W28*G28))</f>
        <v>0</v>
      </c>
      <c r="AA28" s="188">
        <f>IF(IF(sym!$P17=$H28,1,0)=1,ABS($W28*$G28),-ABS($W28*$G28))</f>
        <v>0</v>
      </c>
      <c r="AB28" s="188">
        <f t="shared" si="22"/>
        <v>0</v>
      </c>
      <c r="AC28" s="188">
        <f t="shared" si="15"/>
        <v>0</v>
      </c>
      <c r="AD28" s="188">
        <f t="shared" si="23"/>
        <v>0</v>
      </c>
      <c r="AE28" s="188">
        <f t="shared" si="24"/>
        <v>0</v>
      </c>
      <c r="AF28" s="188">
        <f t="shared" si="25"/>
        <v>0</v>
      </c>
      <c r="AG28" s="188">
        <f t="shared" si="26"/>
        <v>0</v>
      </c>
      <c r="AH28" s="188">
        <f t="shared" si="16"/>
        <v>0</v>
      </c>
      <c r="AI28" s="188">
        <f t="shared" si="17"/>
        <v>0</v>
      </c>
      <c r="AJ28" s="188">
        <f t="shared" si="18"/>
        <v>0</v>
      </c>
      <c r="AK28" s="188">
        <f t="shared" si="19"/>
        <v>0</v>
      </c>
      <c r="AL28" s="188">
        <f t="shared" si="27"/>
        <v>0</v>
      </c>
    </row>
    <row r="29" spans="1:38" ht="15.75" thickBot="1" x14ac:dyDescent="0.3">
      <c r="A29" s="1" t="s">
        <v>320</v>
      </c>
      <c r="B29" s="149" t="s">
        <v>564</v>
      </c>
      <c r="C29" s="192" t="s">
        <v>1122</v>
      </c>
      <c r="F29" s="201">
        <f>'0805'!H29</f>
        <v>0</v>
      </c>
      <c r="G29" s="202"/>
      <c r="H29" s="202"/>
      <c r="I29" s="227"/>
      <c r="J29" s="227"/>
      <c r="K29" s="227"/>
      <c r="L29" s="202"/>
      <c r="M29" s="228"/>
      <c r="N29" s="288"/>
      <c r="O29">
        <f t="shared" si="10"/>
        <v>0</v>
      </c>
      <c r="P29">
        <f t="shared" si="11"/>
        <v>-1</v>
      </c>
      <c r="Q29">
        <f t="shared" si="12"/>
        <v>-1</v>
      </c>
      <c r="R29">
        <f t="shared" si="20"/>
        <v>-1</v>
      </c>
      <c r="S29">
        <f t="shared" si="13"/>
        <v>-1</v>
      </c>
      <c r="T29">
        <f t="shared" si="21"/>
        <v>1</v>
      </c>
      <c r="U29">
        <f>VLOOKUP($A29,'FuturesInfo (3)'!$A$2:$V$80,22)</f>
        <v>0</v>
      </c>
      <c r="V29">
        <v>1</v>
      </c>
      <c r="W29" s="137">
        <f>VLOOKUP($A29,'FuturesInfo (3)'!$A$2:$O$80,15)*U29</f>
        <v>0</v>
      </c>
      <c r="X29" s="137">
        <f>VLOOKUP($A29,'FuturesInfo (3)'!$A$2:$O$80,15)*V29*U29</f>
        <v>0</v>
      </c>
      <c r="Y29" s="188">
        <f t="shared" si="14"/>
        <v>0</v>
      </c>
      <c r="Z29" s="188">
        <f>IF(IF(sym!$Q18=H29,1,0)=1,ABS(W29*G29),-ABS(W29*G29))</f>
        <v>0</v>
      </c>
      <c r="AA29" s="188">
        <f>IF(IF(sym!$P18=$H29,1,0)=1,ABS($W29*$G29),-ABS($W29*$G29))</f>
        <v>0</v>
      </c>
      <c r="AB29" s="188">
        <f t="shared" si="22"/>
        <v>0</v>
      </c>
      <c r="AC29" s="188">
        <f t="shared" si="15"/>
        <v>0</v>
      </c>
      <c r="AD29" s="188">
        <f t="shared" si="23"/>
        <v>0</v>
      </c>
      <c r="AE29" s="188">
        <f t="shared" si="24"/>
        <v>0</v>
      </c>
      <c r="AF29" s="188">
        <f t="shared" si="25"/>
        <v>0</v>
      </c>
      <c r="AG29" s="188">
        <f t="shared" si="26"/>
        <v>0</v>
      </c>
      <c r="AH29" s="188">
        <f t="shared" si="16"/>
        <v>0</v>
      </c>
      <c r="AI29" s="188">
        <f t="shared" si="17"/>
        <v>0</v>
      </c>
      <c r="AJ29" s="188">
        <f t="shared" si="18"/>
        <v>0</v>
      </c>
      <c r="AK29" s="188">
        <f t="shared" si="19"/>
        <v>0</v>
      </c>
      <c r="AL29" s="188">
        <f t="shared" si="27"/>
        <v>0</v>
      </c>
    </row>
    <row r="30" spans="1:38" ht="15.75" thickBot="1" x14ac:dyDescent="0.3">
      <c r="A30" s="1" t="s">
        <v>323</v>
      </c>
      <c r="B30" s="149" t="s">
        <v>581</v>
      </c>
      <c r="C30" s="192" t="s">
        <v>1122</v>
      </c>
      <c r="F30" s="201">
        <f>'0805'!H30</f>
        <v>0</v>
      </c>
      <c r="G30" s="202"/>
      <c r="H30" s="202"/>
      <c r="I30" s="227"/>
      <c r="J30" s="227"/>
      <c r="K30" s="227"/>
      <c r="L30" s="202"/>
      <c r="M30" s="228"/>
      <c r="N30" s="288"/>
      <c r="O30">
        <f t="shared" si="10"/>
        <v>0</v>
      </c>
      <c r="P30">
        <f t="shared" si="11"/>
        <v>-1</v>
      </c>
      <c r="Q30">
        <f t="shared" si="12"/>
        <v>-1</v>
      </c>
      <c r="R30">
        <f t="shared" si="20"/>
        <v>-1</v>
      </c>
      <c r="S30">
        <f t="shared" si="13"/>
        <v>-1</v>
      </c>
      <c r="T30">
        <f t="shared" si="21"/>
        <v>1</v>
      </c>
      <c r="U30">
        <f>VLOOKUP($A30,'FuturesInfo (3)'!$A$2:$V$80,22)</f>
        <v>0</v>
      </c>
      <c r="V30">
        <v>1</v>
      </c>
      <c r="W30" s="137">
        <f>VLOOKUP($A30,'FuturesInfo (3)'!$A$2:$O$80,15)*U30</f>
        <v>0</v>
      </c>
      <c r="X30" s="137">
        <f>VLOOKUP($A30,'FuturesInfo (3)'!$A$2:$O$80,15)*V30*U30</f>
        <v>0</v>
      </c>
      <c r="Y30" s="188">
        <f t="shared" si="14"/>
        <v>0</v>
      </c>
      <c r="Z30" s="188">
        <f>IF(IF(sym!$Q19=H30,1,0)=1,ABS(W30*G30),-ABS(W30*G30))</f>
        <v>0</v>
      </c>
      <c r="AA30" s="188">
        <f>IF(IF(sym!$P19=$H30,1,0)=1,ABS($W30*$G30),-ABS($W30*$G30))</f>
        <v>0</v>
      </c>
      <c r="AB30" s="188">
        <f t="shared" si="22"/>
        <v>0</v>
      </c>
      <c r="AC30" s="188">
        <f t="shared" si="15"/>
        <v>0</v>
      </c>
      <c r="AD30" s="188">
        <f t="shared" si="23"/>
        <v>0</v>
      </c>
      <c r="AE30" s="188">
        <f t="shared" si="24"/>
        <v>0</v>
      </c>
      <c r="AF30" s="188">
        <f t="shared" si="25"/>
        <v>0</v>
      </c>
      <c r="AG30" s="188">
        <f t="shared" si="26"/>
        <v>0</v>
      </c>
      <c r="AH30" s="188">
        <f t="shared" si="16"/>
        <v>0</v>
      </c>
      <c r="AI30" s="188">
        <f t="shared" si="17"/>
        <v>0</v>
      </c>
      <c r="AJ30" s="188">
        <f t="shared" si="18"/>
        <v>0</v>
      </c>
      <c r="AK30" s="188">
        <f t="shared" si="19"/>
        <v>0</v>
      </c>
      <c r="AL30" s="188">
        <f t="shared" si="27"/>
        <v>0</v>
      </c>
    </row>
    <row r="31" spans="1:38" ht="15.75" thickBot="1" x14ac:dyDescent="0.3">
      <c r="A31" s="1" t="s">
        <v>325</v>
      </c>
      <c r="B31" s="149" t="s">
        <v>653</v>
      </c>
      <c r="C31" s="192" t="s">
        <v>294</v>
      </c>
      <c r="F31" s="201">
        <f>'0805'!H31</f>
        <v>0</v>
      </c>
      <c r="G31" s="202"/>
      <c r="H31" s="202"/>
      <c r="I31" s="227"/>
      <c r="J31" s="227"/>
      <c r="K31" s="227"/>
      <c r="L31" s="202"/>
      <c r="M31" s="228"/>
      <c r="N31" s="288"/>
      <c r="O31">
        <f t="shared" si="10"/>
        <v>0</v>
      </c>
      <c r="P31">
        <f t="shared" si="11"/>
        <v>-1</v>
      </c>
      <c r="Q31">
        <f t="shared" si="12"/>
        <v>-1</v>
      </c>
      <c r="R31">
        <f t="shared" si="20"/>
        <v>-1</v>
      </c>
      <c r="S31">
        <f t="shared" si="13"/>
        <v>-1</v>
      </c>
      <c r="T31">
        <f t="shared" si="21"/>
        <v>1</v>
      </c>
      <c r="U31">
        <f>VLOOKUP($A31,'FuturesInfo (3)'!$A$2:$V$80,22)</f>
        <v>2</v>
      </c>
      <c r="V31">
        <v>1</v>
      </c>
      <c r="W31" s="137">
        <f>VLOOKUP($A31,'FuturesInfo (3)'!$A$2:$O$80,15)*U31</f>
        <v>308880</v>
      </c>
      <c r="X31" s="137">
        <f>VLOOKUP($A31,'FuturesInfo (3)'!$A$2:$O$80,15)*V31*U31</f>
        <v>308880</v>
      </c>
      <c r="Y31" s="188">
        <f t="shared" si="14"/>
        <v>0</v>
      </c>
      <c r="Z31" s="188">
        <f>IF(IF(sym!$Q20=H31,1,0)=1,ABS(W31*G31),-ABS(W31*G31))</f>
        <v>0</v>
      </c>
      <c r="AA31" s="188">
        <f>IF(IF(sym!$P20=$H31,1,0)=1,ABS($W31*$G31),-ABS($W31*$G31))</f>
        <v>0</v>
      </c>
      <c r="AB31" s="188">
        <f t="shared" si="22"/>
        <v>0</v>
      </c>
      <c r="AC31" s="188">
        <f t="shared" si="15"/>
        <v>0</v>
      </c>
      <c r="AD31" s="188">
        <f t="shared" si="23"/>
        <v>0</v>
      </c>
      <c r="AE31" s="188">
        <f t="shared" si="24"/>
        <v>0</v>
      </c>
      <c r="AF31" s="188">
        <f t="shared" si="25"/>
        <v>0</v>
      </c>
      <c r="AG31" s="188">
        <f t="shared" si="26"/>
        <v>0</v>
      </c>
      <c r="AH31" s="188">
        <f t="shared" si="16"/>
        <v>0</v>
      </c>
      <c r="AI31" s="188">
        <f t="shared" si="17"/>
        <v>0</v>
      </c>
      <c r="AJ31" s="188">
        <f t="shared" si="18"/>
        <v>0</v>
      </c>
      <c r="AK31" s="188">
        <f t="shared" si="19"/>
        <v>0</v>
      </c>
      <c r="AL31" s="188">
        <f t="shared" si="27"/>
        <v>0</v>
      </c>
    </row>
    <row r="32" spans="1:38" ht="15.75" thickBot="1" x14ac:dyDescent="0.3">
      <c r="A32" s="1" t="s">
        <v>327</v>
      </c>
      <c r="B32" s="149" t="s">
        <v>552</v>
      </c>
      <c r="C32" s="192" t="s">
        <v>294</v>
      </c>
      <c r="F32" s="201">
        <f>'0805'!H32</f>
        <v>0</v>
      </c>
      <c r="G32" s="202"/>
      <c r="H32" s="202"/>
      <c r="I32" s="227"/>
      <c r="J32" s="227"/>
      <c r="K32" s="227"/>
      <c r="L32" s="202"/>
      <c r="M32" s="228"/>
      <c r="N32" s="288"/>
      <c r="O32">
        <f t="shared" si="10"/>
        <v>0</v>
      </c>
      <c r="P32">
        <f t="shared" si="11"/>
        <v>-1</v>
      </c>
      <c r="Q32">
        <f t="shared" si="12"/>
        <v>-1</v>
      </c>
      <c r="R32">
        <f t="shared" si="20"/>
        <v>-1</v>
      </c>
      <c r="S32">
        <f t="shared" si="13"/>
        <v>-1</v>
      </c>
      <c r="T32">
        <f t="shared" si="21"/>
        <v>1</v>
      </c>
      <c r="U32">
        <f>VLOOKUP($A32,'FuturesInfo (3)'!$A$2:$V$80,22)</f>
        <v>3</v>
      </c>
      <c r="V32">
        <v>1</v>
      </c>
      <c r="W32" s="137">
        <f>VLOOKUP($A32,'FuturesInfo (3)'!$A$2:$O$80,15)*U32</f>
        <v>323887.5</v>
      </c>
      <c r="X32" s="137">
        <f>VLOOKUP($A32,'FuturesInfo (3)'!$A$2:$O$80,15)*V32*U32</f>
        <v>323887.5</v>
      </c>
      <c r="Y32" s="188">
        <f t="shared" si="14"/>
        <v>0</v>
      </c>
      <c r="Z32" s="188">
        <f>IF(IF(sym!$Q21=H32,1,0)=1,ABS(W32*G32),-ABS(W32*G32))</f>
        <v>0</v>
      </c>
      <c r="AA32" s="188">
        <f>IF(IF(sym!$P21=$H32,1,0)=1,ABS($W32*$G32),-ABS($W32*$G32))</f>
        <v>0</v>
      </c>
      <c r="AB32" s="188">
        <f t="shared" si="22"/>
        <v>0</v>
      </c>
      <c r="AC32" s="188">
        <f t="shared" si="15"/>
        <v>0</v>
      </c>
      <c r="AD32" s="188">
        <f t="shared" si="23"/>
        <v>0</v>
      </c>
      <c r="AE32" s="188">
        <f t="shared" si="24"/>
        <v>0</v>
      </c>
      <c r="AF32" s="188">
        <f t="shared" si="25"/>
        <v>0</v>
      </c>
      <c r="AG32" s="188">
        <f t="shared" si="26"/>
        <v>0</v>
      </c>
      <c r="AH32" s="188">
        <f t="shared" si="16"/>
        <v>0</v>
      </c>
      <c r="AI32" s="188">
        <f t="shared" si="17"/>
        <v>0</v>
      </c>
      <c r="AJ32" s="188">
        <f t="shared" si="18"/>
        <v>0</v>
      </c>
      <c r="AK32" s="188">
        <f t="shared" si="19"/>
        <v>0</v>
      </c>
      <c r="AL32" s="188">
        <f t="shared" si="27"/>
        <v>0</v>
      </c>
    </row>
    <row r="33" spans="1:38" ht="15.75" thickBot="1" x14ac:dyDescent="0.3">
      <c r="A33" s="1" t="s">
        <v>329</v>
      </c>
      <c r="B33" s="149" t="s">
        <v>589</v>
      </c>
      <c r="C33" s="192" t="s">
        <v>313</v>
      </c>
      <c r="F33" s="201">
        <f>'0805'!H33</f>
        <v>0</v>
      </c>
      <c r="G33" s="202"/>
      <c r="H33" s="234"/>
      <c r="I33" s="230"/>
      <c r="J33" s="230"/>
      <c r="K33" s="230"/>
      <c r="L33" s="202"/>
      <c r="M33" s="228"/>
      <c r="N33" s="288"/>
      <c r="O33">
        <f t="shared" si="10"/>
        <v>0</v>
      </c>
      <c r="P33">
        <f t="shared" si="11"/>
        <v>-1</v>
      </c>
      <c r="Q33">
        <f t="shared" si="12"/>
        <v>-1</v>
      </c>
      <c r="R33">
        <f t="shared" si="20"/>
        <v>-1</v>
      </c>
      <c r="S33">
        <f t="shared" si="13"/>
        <v>-1</v>
      </c>
      <c r="T33">
        <f t="shared" si="21"/>
        <v>1</v>
      </c>
      <c r="U33">
        <f>VLOOKUP($A33,'FuturesInfo (3)'!$A$2:$V$80,22)</f>
        <v>2</v>
      </c>
      <c r="V33">
        <v>1</v>
      </c>
      <c r="W33" s="137">
        <f>VLOOKUP($A33,'FuturesInfo (3)'!$A$2:$O$80,15)*U33</f>
        <v>145225</v>
      </c>
      <c r="X33" s="137">
        <f>VLOOKUP($A33,'FuturesInfo (3)'!$A$2:$O$80,15)*V33*U33</f>
        <v>145225</v>
      </c>
      <c r="Y33" s="188">
        <f t="shared" si="14"/>
        <v>0</v>
      </c>
      <c r="Z33" s="188">
        <f>IF(IF(sym!$Q22=H33,1,0)=1,ABS(W33*G33),-ABS(W33*G33))</f>
        <v>0</v>
      </c>
      <c r="AA33" s="188">
        <f>IF(IF(sym!$P22=$H33,1,0)=1,ABS($W33*$G33),-ABS($W33*$G33))</f>
        <v>0</v>
      </c>
      <c r="AB33" s="188">
        <f t="shared" si="22"/>
        <v>0</v>
      </c>
      <c r="AC33" s="188">
        <f t="shared" si="15"/>
        <v>0</v>
      </c>
      <c r="AD33" s="188">
        <f t="shared" si="23"/>
        <v>0</v>
      </c>
      <c r="AE33" s="188">
        <f t="shared" si="24"/>
        <v>0</v>
      </c>
      <c r="AF33" s="188">
        <f t="shared" si="25"/>
        <v>0</v>
      </c>
      <c r="AG33" s="188">
        <f t="shared" si="26"/>
        <v>0</v>
      </c>
      <c r="AH33" s="188">
        <f t="shared" si="16"/>
        <v>0</v>
      </c>
      <c r="AI33" s="188">
        <f t="shared" si="17"/>
        <v>0</v>
      </c>
      <c r="AJ33" s="188">
        <f t="shared" si="18"/>
        <v>0</v>
      </c>
      <c r="AK33" s="188">
        <f t="shared" si="19"/>
        <v>0</v>
      </c>
      <c r="AL33" s="188">
        <f t="shared" si="27"/>
        <v>0</v>
      </c>
    </row>
    <row r="34" spans="1:38" ht="15.75" thickBot="1" x14ac:dyDescent="0.3">
      <c r="A34" s="1" t="s">
        <v>331</v>
      </c>
      <c r="B34" s="149" t="s">
        <v>481</v>
      </c>
      <c r="C34" s="192" t="s">
        <v>294</v>
      </c>
      <c r="F34" s="201">
        <f>'0805'!H34</f>
        <v>0</v>
      </c>
      <c r="G34" s="202"/>
      <c r="H34" s="202"/>
      <c r="I34" s="227"/>
      <c r="J34" s="227"/>
      <c r="K34" s="227"/>
      <c r="L34" s="202"/>
      <c r="M34" s="228"/>
      <c r="N34" s="288"/>
      <c r="O34">
        <f t="shared" si="10"/>
        <v>0</v>
      </c>
      <c r="P34">
        <f t="shared" si="11"/>
        <v>-1</v>
      </c>
      <c r="Q34">
        <f t="shared" si="12"/>
        <v>-1</v>
      </c>
      <c r="R34">
        <f t="shared" si="20"/>
        <v>-1</v>
      </c>
      <c r="S34">
        <f t="shared" si="13"/>
        <v>-1</v>
      </c>
      <c r="T34">
        <f t="shared" si="21"/>
        <v>1</v>
      </c>
      <c r="U34">
        <f>VLOOKUP($A34,'FuturesInfo (3)'!$A$2:$V$80,22)</f>
        <v>4</v>
      </c>
      <c r="V34">
        <v>1</v>
      </c>
      <c r="W34" s="137">
        <f>VLOOKUP($A34,'FuturesInfo (3)'!$A$2:$O$80,15)*U34</f>
        <v>193943.41999999998</v>
      </c>
      <c r="X34" s="137">
        <f>VLOOKUP($A34,'FuturesInfo (3)'!$A$2:$O$80,15)*V34*U34</f>
        <v>193943.41999999998</v>
      </c>
      <c r="Y34" s="188">
        <f t="shared" si="14"/>
        <v>0</v>
      </c>
      <c r="Z34" s="188">
        <f>IF(IF(sym!$Q23=H34,1,0)=1,ABS(W34*G34),-ABS(W34*G34))</f>
        <v>0</v>
      </c>
      <c r="AA34" s="188">
        <f>IF(IF(sym!$P23=$H34,1,0)=1,ABS($W34*$G34),-ABS($W34*$G34))</f>
        <v>0</v>
      </c>
      <c r="AB34" s="188">
        <f t="shared" si="22"/>
        <v>0</v>
      </c>
      <c r="AC34" s="188">
        <f t="shared" si="15"/>
        <v>0</v>
      </c>
      <c r="AD34" s="188">
        <f t="shared" si="23"/>
        <v>0</v>
      </c>
      <c r="AE34" s="188">
        <f t="shared" si="24"/>
        <v>0</v>
      </c>
      <c r="AF34" s="188">
        <f t="shared" si="25"/>
        <v>0</v>
      </c>
      <c r="AG34" s="188">
        <f t="shared" si="26"/>
        <v>0</v>
      </c>
      <c r="AH34" s="188">
        <f t="shared" si="16"/>
        <v>0</v>
      </c>
      <c r="AI34" s="188">
        <f t="shared" si="17"/>
        <v>0</v>
      </c>
      <c r="AJ34" s="188">
        <f t="shared" si="18"/>
        <v>0</v>
      </c>
      <c r="AK34" s="188">
        <f t="shared" si="19"/>
        <v>0</v>
      </c>
      <c r="AL34" s="188">
        <f t="shared" si="27"/>
        <v>0</v>
      </c>
    </row>
    <row r="35" spans="1:38" ht="15.75" thickBot="1" x14ac:dyDescent="0.3">
      <c r="A35" s="1" t="s">
        <v>333</v>
      </c>
      <c r="B35" s="149" t="s">
        <v>663</v>
      </c>
      <c r="C35" s="192" t="s">
        <v>294</v>
      </c>
      <c r="F35" s="201">
        <f>'0805'!H35</f>
        <v>0</v>
      </c>
      <c r="G35" s="202"/>
      <c r="H35" s="202"/>
      <c r="I35" s="227"/>
      <c r="J35" s="227"/>
      <c r="K35" s="227"/>
      <c r="L35" s="202"/>
      <c r="M35" s="228"/>
      <c r="N35" s="288"/>
      <c r="O35">
        <f t="shared" si="10"/>
        <v>0</v>
      </c>
      <c r="P35">
        <f t="shared" si="11"/>
        <v>-1</v>
      </c>
      <c r="Q35">
        <f t="shared" si="12"/>
        <v>-1</v>
      </c>
      <c r="R35">
        <f t="shared" si="20"/>
        <v>-1</v>
      </c>
      <c r="S35">
        <f t="shared" si="13"/>
        <v>-1</v>
      </c>
      <c r="T35">
        <f t="shared" si="21"/>
        <v>1</v>
      </c>
      <c r="U35">
        <f>VLOOKUP($A35,'FuturesInfo (3)'!$A$2:$V$80,22)</f>
        <v>3</v>
      </c>
      <c r="V35">
        <v>1</v>
      </c>
      <c r="W35" s="137">
        <f>VLOOKUP($A35,'FuturesInfo (3)'!$A$2:$O$80,15)*U35</f>
        <v>170967.03899999999</v>
      </c>
      <c r="X35" s="137">
        <f>VLOOKUP($A35,'FuturesInfo (3)'!$A$2:$O$80,15)*V35*U35</f>
        <v>170967.03899999999</v>
      </c>
      <c r="Y35" s="188">
        <f t="shared" si="14"/>
        <v>0</v>
      </c>
      <c r="Z35" s="188">
        <f>IF(IF(sym!$Q24=H35,1,0)=1,ABS(W35*G35),-ABS(W35*G35))</f>
        <v>0</v>
      </c>
      <c r="AA35" s="188">
        <f>IF(IF(sym!$P24=$H35,1,0)=1,ABS($W35*$G35),-ABS($W35*$G35))</f>
        <v>0</v>
      </c>
      <c r="AB35" s="188">
        <f t="shared" si="22"/>
        <v>0</v>
      </c>
      <c r="AC35" s="188">
        <f t="shared" si="15"/>
        <v>0</v>
      </c>
      <c r="AD35" s="188">
        <f t="shared" si="23"/>
        <v>0</v>
      </c>
      <c r="AE35" s="188">
        <f t="shared" si="24"/>
        <v>0</v>
      </c>
      <c r="AF35" s="188">
        <f t="shared" si="25"/>
        <v>0</v>
      </c>
      <c r="AG35" s="188">
        <f t="shared" si="26"/>
        <v>0</v>
      </c>
      <c r="AH35" s="188">
        <f t="shared" si="16"/>
        <v>0</v>
      </c>
      <c r="AI35" s="188">
        <f t="shared" si="17"/>
        <v>0</v>
      </c>
      <c r="AJ35" s="188">
        <f t="shared" si="18"/>
        <v>0</v>
      </c>
      <c r="AK35" s="188">
        <f t="shared" si="19"/>
        <v>0</v>
      </c>
      <c r="AL35" s="188">
        <f t="shared" si="27"/>
        <v>0</v>
      </c>
    </row>
    <row r="36" spans="1:38" ht="15.75" thickBot="1" x14ac:dyDescent="0.3">
      <c r="A36" s="1" t="s">
        <v>335</v>
      </c>
      <c r="B36" s="149" t="s">
        <v>568</v>
      </c>
      <c r="C36" s="192" t="s">
        <v>1122</v>
      </c>
      <c r="F36" s="201">
        <f>'0805'!H36</f>
        <v>0</v>
      </c>
      <c r="G36" s="291"/>
      <c r="H36" s="202"/>
      <c r="I36" s="227"/>
      <c r="J36" s="227"/>
      <c r="K36" s="227"/>
      <c r="L36" s="202"/>
      <c r="M36" s="228"/>
      <c r="N36" s="288"/>
      <c r="O36">
        <f t="shared" si="10"/>
        <v>0</v>
      </c>
      <c r="P36">
        <f t="shared" si="11"/>
        <v>-1</v>
      </c>
      <c r="Q36">
        <f t="shared" si="12"/>
        <v>-1</v>
      </c>
      <c r="R36">
        <f t="shared" si="20"/>
        <v>-1</v>
      </c>
      <c r="S36">
        <f t="shared" si="13"/>
        <v>-1</v>
      </c>
      <c r="T36">
        <f t="shared" si="21"/>
        <v>1</v>
      </c>
      <c r="U36">
        <f>VLOOKUP($A36,'FuturesInfo (3)'!$A$2:$V$80,22)</f>
        <v>0</v>
      </c>
      <c r="V36">
        <v>1</v>
      </c>
      <c r="W36" s="137">
        <f>VLOOKUP($A36,'FuturesInfo (3)'!$A$2:$O$80,15)*U36</f>
        <v>0</v>
      </c>
      <c r="X36" s="137">
        <f>VLOOKUP($A36,'FuturesInfo (3)'!$A$2:$O$80,15)*V36*U36</f>
        <v>0</v>
      </c>
      <c r="Y36" s="188">
        <f t="shared" si="14"/>
        <v>0</v>
      </c>
      <c r="Z36" s="188">
        <f>IF(IF(sym!$Q25=H36,1,0)=1,ABS(W36*G36),-ABS(W36*G36))</f>
        <v>0</v>
      </c>
      <c r="AA36" s="188">
        <f>IF(IF(sym!$P25=$H36,1,0)=1,ABS($W36*$G36),-ABS($W36*$G36))</f>
        <v>0</v>
      </c>
      <c r="AB36" s="188">
        <f t="shared" si="22"/>
        <v>0</v>
      </c>
      <c r="AC36" s="188">
        <f t="shared" si="15"/>
        <v>0</v>
      </c>
      <c r="AD36" s="188">
        <f t="shared" si="23"/>
        <v>0</v>
      </c>
      <c r="AE36" s="188">
        <f t="shared" si="24"/>
        <v>0</v>
      </c>
      <c r="AF36" s="188">
        <f t="shared" si="25"/>
        <v>0</v>
      </c>
      <c r="AG36" s="188">
        <f t="shared" si="26"/>
        <v>0</v>
      </c>
      <c r="AH36" s="188">
        <f t="shared" si="16"/>
        <v>0</v>
      </c>
      <c r="AI36" s="188">
        <f t="shared" si="17"/>
        <v>0</v>
      </c>
      <c r="AJ36" s="188">
        <f t="shared" si="18"/>
        <v>0</v>
      </c>
      <c r="AK36" s="188">
        <f t="shared" si="19"/>
        <v>0</v>
      </c>
      <c r="AL36" s="188">
        <f t="shared" si="27"/>
        <v>0</v>
      </c>
    </row>
    <row r="37" spans="1:38" ht="15.75" thickBot="1" x14ac:dyDescent="0.3">
      <c r="A37" s="1" t="s">
        <v>337</v>
      </c>
      <c r="B37" s="149" t="s">
        <v>591</v>
      </c>
      <c r="C37" s="192" t="s">
        <v>294</v>
      </c>
      <c r="F37" s="201">
        <f>'0805'!H37</f>
        <v>0</v>
      </c>
      <c r="G37" s="202"/>
      <c r="H37" s="202"/>
      <c r="I37" s="227"/>
      <c r="J37" s="227"/>
      <c r="K37" s="227"/>
      <c r="L37" s="202"/>
      <c r="M37" s="228"/>
      <c r="N37" s="288"/>
      <c r="O37">
        <f t="shared" si="10"/>
        <v>0</v>
      </c>
      <c r="P37">
        <f t="shared" si="11"/>
        <v>-1</v>
      </c>
      <c r="Q37">
        <f t="shared" si="12"/>
        <v>-1</v>
      </c>
      <c r="R37">
        <f t="shared" si="20"/>
        <v>-1</v>
      </c>
      <c r="S37">
        <f t="shared" si="13"/>
        <v>-1</v>
      </c>
      <c r="T37">
        <f t="shared" si="21"/>
        <v>1</v>
      </c>
      <c r="U37">
        <f>VLOOKUP($A37,'FuturesInfo (3)'!$A$2:$V$80,22)</f>
        <v>3</v>
      </c>
      <c r="V37">
        <v>1</v>
      </c>
      <c r="W37" s="137">
        <f>VLOOKUP($A37,'FuturesInfo (3)'!$A$2:$O$80,15)*U37</f>
        <v>264462.69300000003</v>
      </c>
      <c r="X37" s="137">
        <f>VLOOKUP($A37,'FuturesInfo (3)'!$A$2:$O$80,15)*V37*U37</f>
        <v>264462.69300000003</v>
      </c>
      <c r="Y37" s="188">
        <f t="shared" si="14"/>
        <v>0</v>
      </c>
      <c r="Z37" s="188">
        <f>IF(IF(sym!$Q26=H37,1,0)=1,ABS(W37*G37),-ABS(W37*G37))</f>
        <v>0</v>
      </c>
      <c r="AA37" s="188">
        <f>IF(IF(sym!$P26=$H37,1,0)=1,ABS($W37*$G37),-ABS($W37*$G37))</f>
        <v>0</v>
      </c>
      <c r="AB37" s="188">
        <f t="shared" si="22"/>
        <v>0</v>
      </c>
      <c r="AC37" s="188">
        <f t="shared" si="15"/>
        <v>0</v>
      </c>
      <c r="AD37" s="188">
        <f t="shared" si="23"/>
        <v>0</v>
      </c>
      <c r="AE37" s="188">
        <f t="shared" si="24"/>
        <v>0</v>
      </c>
      <c r="AF37" s="188">
        <f t="shared" si="25"/>
        <v>0</v>
      </c>
      <c r="AG37" s="188">
        <f t="shared" si="26"/>
        <v>0</v>
      </c>
      <c r="AH37" s="188">
        <f t="shared" si="16"/>
        <v>0</v>
      </c>
      <c r="AI37" s="188">
        <f t="shared" si="17"/>
        <v>0</v>
      </c>
      <c r="AJ37" s="188">
        <f t="shared" si="18"/>
        <v>0</v>
      </c>
      <c r="AK37" s="188">
        <f t="shared" si="19"/>
        <v>0</v>
      </c>
      <c r="AL37" s="188">
        <f t="shared" si="27"/>
        <v>0</v>
      </c>
    </row>
    <row r="38" spans="1:38" ht="15.75" thickBot="1" x14ac:dyDescent="0.3">
      <c r="A38" s="1" t="s">
        <v>339</v>
      </c>
      <c r="B38" s="149" t="s">
        <v>596</v>
      </c>
      <c r="C38" s="192" t="s">
        <v>1122</v>
      </c>
      <c r="F38" s="201">
        <f>'0805'!H38</f>
        <v>0</v>
      </c>
      <c r="G38" s="202"/>
      <c r="H38" s="202"/>
      <c r="I38" s="227"/>
      <c r="J38" s="227"/>
      <c r="K38" s="227"/>
      <c r="L38" s="202"/>
      <c r="M38" s="228"/>
      <c r="N38" s="288"/>
      <c r="O38">
        <f t="shared" si="10"/>
        <v>0</v>
      </c>
      <c r="P38">
        <f t="shared" si="11"/>
        <v>-1</v>
      </c>
      <c r="Q38">
        <f t="shared" si="12"/>
        <v>-1</v>
      </c>
      <c r="R38">
        <f t="shared" si="20"/>
        <v>-1</v>
      </c>
      <c r="S38">
        <f t="shared" si="13"/>
        <v>-1</v>
      </c>
      <c r="T38">
        <f t="shared" si="21"/>
        <v>1</v>
      </c>
      <c r="U38">
        <f>VLOOKUP($A38,'FuturesInfo (3)'!$A$2:$V$80,22)</f>
        <v>3</v>
      </c>
      <c r="V38">
        <v>1</v>
      </c>
      <c r="W38" s="137">
        <f>VLOOKUP($A38,'FuturesInfo (3)'!$A$2:$O$80,15)*U38</f>
        <v>519753.49800000008</v>
      </c>
      <c r="X38" s="137">
        <f>VLOOKUP($A38,'FuturesInfo (3)'!$A$2:$O$80,15)*V38*U38</f>
        <v>519753.49800000008</v>
      </c>
      <c r="Y38" s="188">
        <f t="shared" si="14"/>
        <v>0</v>
      </c>
      <c r="Z38" s="188">
        <f>IF(IF(sym!$Q27=H38,1,0)=1,ABS(W38*G38),-ABS(W38*G38))</f>
        <v>0</v>
      </c>
      <c r="AA38" s="188">
        <f>IF(IF(sym!$P27=$H38,1,0)=1,ABS($W38*$G38),-ABS($W38*$G38))</f>
        <v>0</v>
      </c>
      <c r="AB38" s="188">
        <f t="shared" si="22"/>
        <v>0</v>
      </c>
      <c r="AC38" s="188">
        <f t="shared" si="15"/>
        <v>0</v>
      </c>
      <c r="AD38" s="188">
        <f t="shared" si="23"/>
        <v>0</v>
      </c>
      <c r="AE38" s="188">
        <f t="shared" si="24"/>
        <v>0</v>
      </c>
      <c r="AF38" s="188">
        <f t="shared" si="25"/>
        <v>0</v>
      </c>
      <c r="AG38" s="188">
        <f t="shared" si="26"/>
        <v>0</v>
      </c>
      <c r="AH38" s="188">
        <f t="shared" si="16"/>
        <v>0</v>
      </c>
      <c r="AI38" s="188">
        <f t="shared" si="17"/>
        <v>0</v>
      </c>
      <c r="AJ38" s="188">
        <f t="shared" si="18"/>
        <v>0</v>
      </c>
      <c r="AK38" s="188">
        <f t="shared" si="19"/>
        <v>0</v>
      </c>
      <c r="AL38" s="188">
        <f t="shared" si="27"/>
        <v>0</v>
      </c>
    </row>
    <row r="39" spans="1:38" ht="15.75" thickBot="1" x14ac:dyDescent="0.3">
      <c r="A39" s="1" t="s">
        <v>341</v>
      </c>
      <c r="B39" s="149" t="s">
        <v>453</v>
      </c>
      <c r="C39" s="192" t="s">
        <v>1122</v>
      </c>
      <c r="F39" s="201">
        <f>'0805'!H39</f>
        <v>0</v>
      </c>
      <c r="G39" s="202"/>
      <c r="H39" s="202"/>
      <c r="I39" s="227"/>
      <c r="J39" s="227"/>
      <c r="K39" s="227"/>
      <c r="L39" s="202"/>
      <c r="M39" s="228"/>
      <c r="N39" s="288"/>
      <c r="O39">
        <f t="shared" si="10"/>
        <v>0</v>
      </c>
      <c r="P39">
        <f t="shared" si="11"/>
        <v>-1</v>
      </c>
      <c r="Q39">
        <f t="shared" si="12"/>
        <v>-1</v>
      </c>
      <c r="R39">
        <f t="shared" si="20"/>
        <v>-1</v>
      </c>
      <c r="S39">
        <f t="shared" si="13"/>
        <v>-1</v>
      </c>
      <c r="T39">
        <f t="shared" si="21"/>
        <v>1</v>
      </c>
      <c r="U39">
        <f>VLOOKUP($A39,'FuturesInfo (3)'!$A$2:$V$80,22)</f>
        <v>0</v>
      </c>
      <c r="V39">
        <v>1</v>
      </c>
      <c r="W39" s="137">
        <f>VLOOKUP($A39,'FuturesInfo (3)'!$A$2:$O$80,15)*U39</f>
        <v>0</v>
      </c>
      <c r="X39" s="137">
        <f>VLOOKUP($A39,'FuturesInfo (3)'!$A$2:$O$80,15)*V39*U39</f>
        <v>0</v>
      </c>
      <c r="Y39" s="188">
        <f t="shared" si="14"/>
        <v>0</v>
      </c>
      <c r="Z39" s="188">
        <f>IF(IF(sym!$Q28=H39,1,0)=1,ABS(W39*G39),-ABS(W39*G39))</f>
        <v>0</v>
      </c>
      <c r="AA39" s="188">
        <f>IF(IF(sym!$P28=$H39,1,0)=1,ABS($W39*$G39),-ABS($W39*$G39))</f>
        <v>0</v>
      </c>
      <c r="AB39" s="188">
        <f t="shared" si="22"/>
        <v>0</v>
      </c>
      <c r="AC39" s="188">
        <f t="shared" si="15"/>
        <v>0</v>
      </c>
      <c r="AD39" s="188">
        <f t="shared" si="23"/>
        <v>0</v>
      </c>
      <c r="AE39" s="188">
        <f t="shared" si="24"/>
        <v>0</v>
      </c>
      <c r="AF39" s="188">
        <f t="shared" si="25"/>
        <v>0</v>
      </c>
      <c r="AG39" s="188">
        <f t="shared" si="26"/>
        <v>0</v>
      </c>
      <c r="AH39" s="188">
        <f t="shared" si="16"/>
        <v>0</v>
      </c>
      <c r="AI39" s="188">
        <f t="shared" si="17"/>
        <v>0</v>
      </c>
      <c r="AJ39" s="188">
        <f t="shared" si="18"/>
        <v>0</v>
      </c>
      <c r="AK39" s="188">
        <f t="shared" si="19"/>
        <v>0</v>
      </c>
      <c r="AL39" s="188">
        <f t="shared" si="27"/>
        <v>0</v>
      </c>
    </row>
    <row r="40" spans="1:38" ht="15.75" thickBot="1" x14ac:dyDescent="0.3">
      <c r="A40" s="1" t="s">
        <v>343</v>
      </c>
      <c r="B40" s="149" t="s">
        <v>765</v>
      </c>
      <c r="C40" s="192" t="s">
        <v>1122</v>
      </c>
      <c r="F40" s="201">
        <f>'0805'!H40</f>
        <v>0</v>
      </c>
      <c r="G40" s="202"/>
      <c r="H40" s="202"/>
      <c r="I40" s="227"/>
      <c r="J40" s="227"/>
      <c r="K40" s="227"/>
      <c r="L40" s="202"/>
      <c r="M40" s="228"/>
      <c r="N40" s="288"/>
      <c r="O40">
        <f t="shared" si="10"/>
        <v>0</v>
      </c>
      <c r="P40">
        <f t="shared" si="11"/>
        <v>-1</v>
      </c>
      <c r="Q40">
        <f t="shared" si="12"/>
        <v>-1</v>
      </c>
      <c r="R40">
        <f t="shared" si="20"/>
        <v>-1</v>
      </c>
      <c r="S40">
        <f t="shared" si="13"/>
        <v>-1</v>
      </c>
      <c r="T40">
        <f t="shared" si="21"/>
        <v>1</v>
      </c>
      <c r="U40">
        <f>VLOOKUP($A40,'FuturesInfo (3)'!$A$2:$V$80,22)</f>
        <v>7</v>
      </c>
      <c r="V40">
        <v>1</v>
      </c>
      <c r="W40" s="137">
        <f>VLOOKUP($A40,'FuturesInfo (3)'!$A$2:$O$80,15)*U40</f>
        <v>854492.1875</v>
      </c>
      <c r="X40" s="137">
        <f>VLOOKUP($A40,'FuturesInfo (3)'!$A$2:$O$80,15)*V40*U40</f>
        <v>854492.1875</v>
      </c>
      <c r="Y40" s="188">
        <f t="shared" si="14"/>
        <v>0</v>
      </c>
      <c r="Z40" s="188">
        <f>IF(IF(sym!$Q29=H40,1,0)=1,ABS(W40*G40),-ABS(W40*G40))</f>
        <v>0</v>
      </c>
      <c r="AA40" s="188">
        <f>IF(IF(sym!$P29=$H40,1,0)=1,ABS($W40*$G40),-ABS($W40*$G40))</f>
        <v>0</v>
      </c>
      <c r="AB40" s="188">
        <f t="shared" si="22"/>
        <v>0</v>
      </c>
      <c r="AC40" s="188">
        <f t="shared" si="15"/>
        <v>0</v>
      </c>
      <c r="AD40" s="188">
        <f t="shared" si="23"/>
        <v>0</v>
      </c>
      <c r="AE40" s="188">
        <f t="shared" si="24"/>
        <v>0</v>
      </c>
      <c r="AF40" s="188">
        <f t="shared" si="25"/>
        <v>0</v>
      </c>
      <c r="AG40" s="188">
        <f t="shared" si="26"/>
        <v>0</v>
      </c>
      <c r="AH40" s="188">
        <f t="shared" si="16"/>
        <v>0</v>
      </c>
      <c r="AI40" s="188">
        <f t="shared" si="17"/>
        <v>0</v>
      </c>
      <c r="AJ40" s="188">
        <f t="shared" si="18"/>
        <v>0</v>
      </c>
      <c r="AK40" s="188">
        <f t="shared" si="19"/>
        <v>0</v>
      </c>
      <c r="AL40" s="188">
        <f t="shared" si="27"/>
        <v>0</v>
      </c>
    </row>
    <row r="41" spans="1:38" ht="15.75" thickBot="1" x14ac:dyDescent="0.3">
      <c r="A41" s="1" t="s">
        <v>345</v>
      </c>
      <c r="B41" s="149" t="s">
        <v>602</v>
      </c>
      <c r="C41" s="192" t="s">
        <v>347</v>
      </c>
      <c r="F41" s="201">
        <f>'0805'!H41</f>
        <v>0</v>
      </c>
      <c r="G41" s="202"/>
      <c r="H41" s="202"/>
      <c r="I41" s="227"/>
      <c r="J41" s="227"/>
      <c r="K41" s="227"/>
      <c r="L41" s="202"/>
      <c r="M41" s="228"/>
      <c r="N41" s="288"/>
      <c r="O41">
        <f t="shared" si="10"/>
        <v>0</v>
      </c>
      <c r="P41">
        <f t="shared" si="11"/>
        <v>-1</v>
      </c>
      <c r="Q41">
        <f t="shared" si="12"/>
        <v>-1</v>
      </c>
      <c r="R41">
        <f t="shared" si="20"/>
        <v>-1</v>
      </c>
      <c r="S41">
        <f t="shared" si="13"/>
        <v>-1</v>
      </c>
      <c r="T41">
        <f t="shared" si="21"/>
        <v>1</v>
      </c>
      <c r="U41">
        <f>VLOOKUP($A41,'FuturesInfo (3)'!$A$2:$V$80,22)</f>
        <v>2</v>
      </c>
      <c r="V41">
        <v>1</v>
      </c>
      <c r="W41" s="137">
        <f>VLOOKUP($A41,'FuturesInfo (3)'!$A$2:$O$80,15)*U41</f>
        <v>273480</v>
      </c>
      <c r="X41" s="137">
        <f>VLOOKUP($A41,'FuturesInfo (3)'!$A$2:$O$80,15)*V41*U41</f>
        <v>273480</v>
      </c>
      <c r="Y41" s="188">
        <f t="shared" si="14"/>
        <v>0</v>
      </c>
      <c r="Z41" s="188">
        <f>IF(IF(sym!$Q30=H41,1,0)=1,ABS(W41*G41),-ABS(W41*G41))</f>
        <v>0</v>
      </c>
      <c r="AA41" s="188">
        <f>IF(IF(sym!$P30=$H41,1,0)=1,ABS($W41*$G41),-ABS($W41*$G41))</f>
        <v>0</v>
      </c>
      <c r="AB41" s="188">
        <f t="shared" si="22"/>
        <v>0</v>
      </c>
      <c r="AC41" s="188">
        <f t="shared" si="15"/>
        <v>0</v>
      </c>
      <c r="AD41" s="188">
        <f t="shared" si="23"/>
        <v>0</v>
      </c>
      <c r="AE41" s="188">
        <f t="shared" si="24"/>
        <v>0</v>
      </c>
      <c r="AF41" s="188">
        <f t="shared" si="25"/>
        <v>0</v>
      </c>
      <c r="AG41" s="188">
        <f t="shared" si="26"/>
        <v>0</v>
      </c>
      <c r="AH41" s="188">
        <f t="shared" si="16"/>
        <v>0</v>
      </c>
      <c r="AI41" s="188">
        <f t="shared" si="17"/>
        <v>0</v>
      </c>
      <c r="AJ41" s="188">
        <f t="shared" si="18"/>
        <v>0</v>
      </c>
      <c r="AK41" s="188">
        <f t="shared" si="19"/>
        <v>0</v>
      </c>
      <c r="AL41" s="188">
        <f t="shared" si="27"/>
        <v>0</v>
      </c>
    </row>
    <row r="42" spans="1:38" ht="15.75" thickBot="1" x14ac:dyDescent="0.3">
      <c r="A42" s="1" t="s">
        <v>1023</v>
      </c>
      <c r="B42" s="149" t="s">
        <v>604</v>
      </c>
      <c r="C42" s="192" t="s">
        <v>294</v>
      </c>
      <c r="F42" s="201">
        <f>'0805'!H42</f>
        <v>0</v>
      </c>
      <c r="G42" s="202"/>
      <c r="H42" s="202"/>
      <c r="I42" s="227"/>
      <c r="J42" s="227"/>
      <c r="K42" s="227"/>
      <c r="L42" s="202"/>
      <c r="M42" s="228"/>
      <c r="N42" s="288"/>
      <c r="O42">
        <f t="shared" si="10"/>
        <v>0</v>
      </c>
      <c r="P42">
        <f t="shared" si="11"/>
        <v>-1</v>
      </c>
      <c r="Q42">
        <f t="shared" si="12"/>
        <v>-1</v>
      </c>
      <c r="R42">
        <f t="shared" si="20"/>
        <v>-1</v>
      </c>
      <c r="S42">
        <f t="shared" si="13"/>
        <v>-1</v>
      </c>
      <c r="T42">
        <f t="shared" si="21"/>
        <v>1</v>
      </c>
      <c r="U42">
        <f>VLOOKUP($A42,'FuturesInfo (3)'!$A$2:$V$80,22)</f>
        <v>3</v>
      </c>
      <c r="V42">
        <v>1</v>
      </c>
      <c r="W42" s="137">
        <f>VLOOKUP($A42,'FuturesInfo (3)'!$A$2:$O$80,15)*U42</f>
        <v>173996.13899613899</v>
      </c>
      <c r="X42" s="137">
        <f>VLOOKUP($A42,'FuturesInfo (3)'!$A$2:$O$80,15)*V42*U42</f>
        <v>173996.13899613899</v>
      </c>
      <c r="Y42" s="188">
        <f t="shared" si="14"/>
        <v>0</v>
      </c>
      <c r="Z42" s="188">
        <f>IF(IF(sym!$Q31=H42,1,0)=1,ABS(W42*G42),-ABS(W42*G42))</f>
        <v>0</v>
      </c>
      <c r="AA42" s="188">
        <f>IF(IF(sym!$P31=$H42,1,0)=1,ABS($W42*$G42),-ABS($W42*$G42))</f>
        <v>0</v>
      </c>
      <c r="AB42" s="188">
        <f t="shared" si="22"/>
        <v>0</v>
      </c>
      <c r="AC42" s="188">
        <f t="shared" si="15"/>
        <v>0</v>
      </c>
      <c r="AD42" s="188">
        <f t="shared" si="23"/>
        <v>0</v>
      </c>
      <c r="AE42" s="188">
        <f t="shared" si="24"/>
        <v>0</v>
      </c>
      <c r="AF42" s="188">
        <f t="shared" si="25"/>
        <v>0</v>
      </c>
      <c r="AG42" s="188">
        <f t="shared" si="26"/>
        <v>0</v>
      </c>
      <c r="AH42" s="188">
        <f t="shared" si="16"/>
        <v>0</v>
      </c>
      <c r="AI42" s="188">
        <f t="shared" si="17"/>
        <v>0</v>
      </c>
      <c r="AJ42" s="188">
        <f t="shared" si="18"/>
        <v>0</v>
      </c>
      <c r="AK42" s="188">
        <f t="shared" si="19"/>
        <v>0</v>
      </c>
      <c r="AL42" s="188">
        <f t="shared" si="27"/>
        <v>0</v>
      </c>
    </row>
    <row r="43" spans="1:38" ht="15.75" thickBot="1" x14ac:dyDescent="0.3">
      <c r="A43" s="1" t="s">
        <v>349</v>
      </c>
      <c r="B43" s="149" t="s">
        <v>515</v>
      </c>
      <c r="C43" s="192" t="s">
        <v>347</v>
      </c>
      <c r="F43" s="201">
        <f>'0805'!H43</f>
        <v>0</v>
      </c>
      <c r="G43" s="202"/>
      <c r="H43" s="202"/>
      <c r="I43" s="227"/>
      <c r="J43" s="227"/>
      <c r="K43" s="227"/>
      <c r="L43" s="202"/>
      <c r="M43" s="228"/>
      <c r="N43" s="288"/>
      <c r="O43">
        <f t="shared" si="10"/>
        <v>0</v>
      </c>
      <c r="P43">
        <f t="shared" si="11"/>
        <v>-1</v>
      </c>
      <c r="Q43">
        <f t="shared" si="12"/>
        <v>-1</v>
      </c>
      <c r="R43">
        <f t="shared" si="20"/>
        <v>-1</v>
      </c>
      <c r="S43">
        <f t="shared" si="13"/>
        <v>-1</v>
      </c>
      <c r="T43">
        <f t="shared" si="21"/>
        <v>1</v>
      </c>
      <c r="U43">
        <f>VLOOKUP($A43,'FuturesInfo (3)'!$A$2:$V$80,22)</f>
        <v>2</v>
      </c>
      <c r="V43">
        <v>1</v>
      </c>
      <c r="W43" s="137">
        <f>VLOOKUP($A43,'FuturesInfo (3)'!$A$2:$O$80,15)*U43</f>
        <v>108700</v>
      </c>
      <c r="X43" s="137">
        <f>VLOOKUP($A43,'FuturesInfo (3)'!$A$2:$O$80,15)*V43*U43</f>
        <v>108700</v>
      </c>
      <c r="Y43" s="188">
        <f t="shared" si="14"/>
        <v>0</v>
      </c>
      <c r="Z43" s="188">
        <f>IF(IF(sym!$Q32=H43,1,0)=1,ABS(W43*G43),-ABS(W43*G43))</f>
        <v>0</v>
      </c>
      <c r="AA43" s="188">
        <f>IF(IF(sym!$P32=$H43,1,0)=1,ABS($W43*$G43),-ABS($W43*$G43))</f>
        <v>0</v>
      </c>
      <c r="AB43" s="188">
        <f t="shared" si="22"/>
        <v>0</v>
      </c>
      <c r="AC43" s="188">
        <f t="shared" si="15"/>
        <v>0</v>
      </c>
      <c r="AD43" s="188">
        <f t="shared" si="23"/>
        <v>0</v>
      </c>
      <c r="AE43" s="188">
        <f t="shared" si="24"/>
        <v>0</v>
      </c>
      <c r="AF43" s="188">
        <f t="shared" si="25"/>
        <v>0</v>
      </c>
      <c r="AG43" s="188">
        <f t="shared" si="26"/>
        <v>0</v>
      </c>
      <c r="AH43" s="188">
        <f t="shared" si="16"/>
        <v>0</v>
      </c>
      <c r="AI43" s="188">
        <f t="shared" si="17"/>
        <v>0</v>
      </c>
      <c r="AJ43" s="188">
        <f t="shared" si="18"/>
        <v>0</v>
      </c>
      <c r="AK43" s="188">
        <f t="shared" si="19"/>
        <v>0</v>
      </c>
      <c r="AL43" s="188">
        <f t="shared" si="27"/>
        <v>0</v>
      </c>
    </row>
    <row r="44" spans="1:38" ht="15.75" thickBot="1" x14ac:dyDescent="0.3">
      <c r="A44" s="1" t="s">
        <v>1024</v>
      </c>
      <c r="B44" s="149" t="s">
        <v>353</v>
      </c>
      <c r="C44" s="192" t="s">
        <v>294</v>
      </c>
      <c r="F44" s="201">
        <f>'0805'!H44</f>
        <v>0</v>
      </c>
      <c r="G44" s="202"/>
      <c r="H44" s="202"/>
      <c r="I44" s="227"/>
      <c r="J44" s="227"/>
      <c r="K44" s="227"/>
      <c r="L44" s="202"/>
      <c r="M44" s="228"/>
      <c r="N44" s="288"/>
      <c r="O44">
        <f t="shared" si="10"/>
        <v>0</v>
      </c>
      <c r="P44">
        <f t="shared" si="11"/>
        <v>-1</v>
      </c>
      <c r="Q44">
        <f t="shared" si="12"/>
        <v>-1</v>
      </c>
      <c r="R44">
        <f t="shared" si="20"/>
        <v>-1</v>
      </c>
      <c r="S44">
        <f t="shared" si="13"/>
        <v>-1</v>
      </c>
      <c r="T44">
        <f t="shared" si="21"/>
        <v>1</v>
      </c>
      <c r="U44">
        <f>VLOOKUP($A44,'FuturesInfo (3)'!$A$2:$V$80,22)</f>
        <v>2</v>
      </c>
      <c r="V44">
        <v>1</v>
      </c>
      <c r="W44" s="137">
        <f>VLOOKUP($A44,'FuturesInfo (3)'!$A$2:$O$80,15)*U44</f>
        <v>280720.72072072071</v>
      </c>
      <c r="X44" s="137">
        <f>VLOOKUP($A44,'FuturesInfo (3)'!$A$2:$O$80,15)*V44*U44</f>
        <v>280720.72072072071</v>
      </c>
      <c r="Y44" s="188">
        <f t="shared" si="14"/>
        <v>0</v>
      </c>
      <c r="Z44" s="188">
        <f>IF(IF(sym!$Q33=H44,1,0)=1,ABS(W44*G44),-ABS(W44*G44))</f>
        <v>0</v>
      </c>
      <c r="AA44" s="188">
        <f>IF(IF(sym!$P33=$H44,1,0)=1,ABS($W44*$G44),-ABS($W44*$G44))</f>
        <v>0</v>
      </c>
      <c r="AB44" s="188">
        <f t="shared" si="22"/>
        <v>0</v>
      </c>
      <c r="AC44" s="188">
        <f t="shared" si="15"/>
        <v>0</v>
      </c>
      <c r="AD44" s="188">
        <f t="shared" si="23"/>
        <v>0</v>
      </c>
      <c r="AE44" s="188">
        <f t="shared" si="24"/>
        <v>0</v>
      </c>
      <c r="AF44" s="188">
        <f t="shared" si="25"/>
        <v>0</v>
      </c>
      <c r="AG44" s="188">
        <f t="shared" si="26"/>
        <v>0</v>
      </c>
      <c r="AH44" s="188">
        <f t="shared" si="16"/>
        <v>0</v>
      </c>
      <c r="AI44" s="188">
        <f t="shared" si="17"/>
        <v>0</v>
      </c>
      <c r="AJ44" s="188">
        <f t="shared" si="18"/>
        <v>0</v>
      </c>
      <c r="AK44" s="188">
        <f t="shared" si="19"/>
        <v>0</v>
      </c>
      <c r="AL44" s="188">
        <f t="shared" si="27"/>
        <v>0</v>
      </c>
    </row>
    <row r="45" spans="1:38" ht="15.75" thickBot="1" x14ac:dyDescent="0.3">
      <c r="A45" s="1" t="s">
        <v>351</v>
      </c>
      <c r="B45" s="149" t="s">
        <v>617</v>
      </c>
      <c r="C45" s="192" t="s">
        <v>288</v>
      </c>
      <c r="F45" s="201">
        <f>'0805'!H45</f>
        <v>0</v>
      </c>
      <c r="G45" s="202"/>
      <c r="H45" s="202"/>
      <c r="I45" s="227"/>
      <c r="J45" s="227"/>
      <c r="K45" s="227"/>
      <c r="L45" s="202"/>
      <c r="M45" s="228"/>
      <c r="N45" s="288"/>
      <c r="O45">
        <f t="shared" si="10"/>
        <v>0</v>
      </c>
      <c r="P45">
        <f t="shared" si="11"/>
        <v>-1</v>
      </c>
      <c r="Q45">
        <f t="shared" si="12"/>
        <v>-1</v>
      </c>
      <c r="R45">
        <f t="shared" si="20"/>
        <v>-1</v>
      </c>
      <c r="S45">
        <f t="shared" si="13"/>
        <v>-1</v>
      </c>
      <c r="T45">
        <f t="shared" si="21"/>
        <v>1</v>
      </c>
      <c r="U45">
        <f>VLOOKUP($A45,'FuturesInfo (3)'!$A$2:$V$80,22)</f>
        <v>2</v>
      </c>
      <c r="V45">
        <v>1</v>
      </c>
      <c r="W45" s="137">
        <f>VLOOKUP($A45,'FuturesInfo (3)'!$A$2:$O$80,15)*U45</f>
        <v>111375.6</v>
      </c>
      <c r="X45" s="137">
        <f>VLOOKUP($A45,'FuturesInfo (3)'!$A$2:$O$80,15)*V45*U45</f>
        <v>111375.6</v>
      </c>
      <c r="Y45" s="188">
        <f t="shared" si="14"/>
        <v>0</v>
      </c>
      <c r="Z45" s="188">
        <f>IF(IF(sym!$Q34=H45,1,0)=1,ABS(W45*G45),-ABS(W45*G45))</f>
        <v>0</v>
      </c>
      <c r="AA45" s="188">
        <f>IF(IF(sym!$P34=$H45,1,0)=1,ABS($W45*$G45),-ABS($W45*$G45))</f>
        <v>0</v>
      </c>
      <c r="AB45" s="188">
        <f t="shared" si="22"/>
        <v>0</v>
      </c>
      <c r="AC45" s="188">
        <f t="shared" si="15"/>
        <v>0</v>
      </c>
      <c r="AD45" s="188">
        <f t="shared" si="23"/>
        <v>0</v>
      </c>
      <c r="AE45" s="188">
        <f t="shared" si="24"/>
        <v>0</v>
      </c>
      <c r="AF45" s="188">
        <f t="shared" si="25"/>
        <v>0</v>
      </c>
      <c r="AG45" s="188">
        <f t="shared" si="26"/>
        <v>0</v>
      </c>
      <c r="AH45" s="188">
        <f t="shared" si="16"/>
        <v>0</v>
      </c>
      <c r="AI45" s="188">
        <f t="shared" si="17"/>
        <v>0</v>
      </c>
      <c r="AJ45" s="188">
        <f t="shared" si="18"/>
        <v>0</v>
      </c>
      <c r="AK45" s="188">
        <f t="shared" si="19"/>
        <v>0</v>
      </c>
      <c r="AL45" s="188">
        <f t="shared" si="27"/>
        <v>0</v>
      </c>
    </row>
    <row r="46" spans="1:38" ht="15.75" thickBot="1" x14ac:dyDescent="0.3">
      <c r="A46" s="1" t="s">
        <v>355</v>
      </c>
      <c r="B46" s="149" t="s">
        <v>623</v>
      </c>
      <c r="C46" s="192" t="s">
        <v>1121</v>
      </c>
      <c r="F46" s="201">
        <f>'0805'!H46</f>
        <v>0</v>
      </c>
      <c r="G46" s="202"/>
      <c r="H46" s="202"/>
      <c r="I46" s="227"/>
      <c r="J46" s="227"/>
      <c r="K46" s="227"/>
      <c r="L46" s="202"/>
      <c r="M46" s="228"/>
      <c r="N46" s="288"/>
      <c r="O46">
        <f t="shared" si="10"/>
        <v>0</v>
      </c>
      <c r="P46">
        <f t="shared" si="11"/>
        <v>-1</v>
      </c>
      <c r="Q46">
        <f t="shared" si="12"/>
        <v>-1</v>
      </c>
      <c r="R46">
        <f t="shared" si="20"/>
        <v>-1</v>
      </c>
      <c r="S46">
        <f t="shared" si="13"/>
        <v>-1</v>
      </c>
      <c r="T46">
        <f t="shared" si="21"/>
        <v>1</v>
      </c>
      <c r="U46">
        <f>VLOOKUP($A46,'FuturesInfo (3)'!$A$2:$V$80,22)</f>
        <v>2</v>
      </c>
      <c r="V46">
        <v>1</v>
      </c>
      <c r="W46" s="137">
        <f>VLOOKUP($A46,'FuturesInfo (3)'!$A$2:$O$80,15)*U46</f>
        <v>247487.5</v>
      </c>
      <c r="X46" s="137">
        <f>VLOOKUP($A46,'FuturesInfo (3)'!$A$2:$O$80,15)*V46*U46</f>
        <v>247487.5</v>
      </c>
      <c r="Y46" s="188">
        <f t="shared" si="14"/>
        <v>0</v>
      </c>
      <c r="Z46" s="188">
        <f>IF(IF(sym!$Q35=H46,1,0)=1,ABS(W46*G46),-ABS(W46*G46))</f>
        <v>0</v>
      </c>
      <c r="AA46" s="188">
        <f>IF(IF(sym!$P35=$H46,1,0)=1,ABS($W46*$G46),-ABS($W46*$G46))</f>
        <v>0</v>
      </c>
      <c r="AB46" s="188">
        <f t="shared" si="22"/>
        <v>0</v>
      </c>
      <c r="AC46" s="188">
        <f t="shared" si="15"/>
        <v>0</v>
      </c>
      <c r="AD46" s="188">
        <f t="shared" si="23"/>
        <v>0</v>
      </c>
      <c r="AE46" s="188">
        <f t="shared" si="24"/>
        <v>0</v>
      </c>
      <c r="AF46" s="188">
        <f t="shared" si="25"/>
        <v>0</v>
      </c>
      <c r="AG46" s="188">
        <f t="shared" si="26"/>
        <v>0</v>
      </c>
      <c r="AH46" s="188">
        <f t="shared" si="16"/>
        <v>0</v>
      </c>
      <c r="AI46" s="188">
        <f t="shared" si="17"/>
        <v>0</v>
      </c>
      <c r="AJ46" s="188">
        <f t="shared" si="18"/>
        <v>0</v>
      </c>
      <c r="AK46" s="188">
        <f t="shared" si="19"/>
        <v>0</v>
      </c>
      <c r="AL46" s="188">
        <f t="shared" si="27"/>
        <v>0</v>
      </c>
    </row>
    <row r="47" spans="1:38" ht="15.75" thickBot="1" x14ac:dyDescent="0.3">
      <c r="A47" s="1" t="s">
        <v>357</v>
      </c>
      <c r="B47" s="149" t="s">
        <v>513</v>
      </c>
      <c r="C47" s="192" t="s">
        <v>304</v>
      </c>
      <c r="F47" s="201">
        <f>'0805'!H47</f>
        <v>0</v>
      </c>
      <c r="G47" s="202"/>
      <c r="H47" s="202"/>
      <c r="I47" s="227"/>
      <c r="J47" s="227"/>
      <c r="K47" s="227"/>
      <c r="L47" s="202"/>
      <c r="M47" s="228"/>
      <c r="N47" s="288"/>
      <c r="O47">
        <f t="shared" si="10"/>
        <v>0</v>
      </c>
      <c r="P47">
        <f t="shared" si="11"/>
        <v>-1</v>
      </c>
      <c r="Q47">
        <f t="shared" si="12"/>
        <v>-1</v>
      </c>
      <c r="R47">
        <f t="shared" si="20"/>
        <v>-1</v>
      </c>
      <c r="S47">
        <f t="shared" si="13"/>
        <v>-1</v>
      </c>
      <c r="T47">
        <f t="shared" si="21"/>
        <v>1</v>
      </c>
      <c r="U47">
        <f>VLOOKUP($A47,'FuturesInfo (3)'!$A$2:$V$80,22)</f>
        <v>2</v>
      </c>
      <c r="V47">
        <v>1</v>
      </c>
      <c r="W47" s="137">
        <f>VLOOKUP($A47,'FuturesInfo (3)'!$A$2:$O$80,15)*U47</f>
        <v>106575</v>
      </c>
      <c r="X47" s="137">
        <f>VLOOKUP($A47,'FuturesInfo (3)'!$A$2:$O$80,15)*V47*U47</f>
        <v>106575</v>
      </c>
      <c r="Y47" s="188">
        <f t="shared" si="14"/>
        <v>0</v>
      </c>
      <c r="Z47" s="188">
        <f>IF(IF(sym!$Q36=H47,1,0)=1,ABS(W47*G47),-ABS(W47*G47))</f>
        <v>0</v>
      </c>
      <c r="AA47" s="188">
        <f>IF(IF(sym!$P36=$H47,1,0)=1,ABS($W47*$G47),-ABS($W47*$G47))</f>
        <v>0</v>
      </c>
      <c r="AB47" s="188">
        <f t="shared" si="22"/>
        <v>0</v>
      </c>
      <c r="AC47" s="188">
        <f t="shared" si="15"/>
        <v>0</v>
      </c>
      <c r="AD47" s="188">
        <f t="shared" si="23"/>
        <v>0</v>
      </c>
      <c r="AE47" s="188">
        <f t="shared" si="24"/>
        <v>0</v>
      </c>
      <c r="AF47" s="188">
        <f t="shared" si="25"/>
        <v>0</v>
      </c>
      <c r="AG47" s="188">
        <f t="shared" si="26"/>
        <v>0</v>
      </c>
      <c r="AH47" s="188">
        <f t="shared" si="16"/>
        <v>0</v>
      </c>
      <c r="AI47" s="188">
        <f t="shared" si="17"/>
        <v>0</v>
      </c>
      <c r="AJ47" s="188">
        <f t="shared" si="18"/>
        <v>0</v>
      </c>
      <c r="AK47" s="188">
        <f t="shared" si="19"/>
        <v>0</v>
      </c>
      <c r="AL47" s="188">
        <f t="shared" si="27"/>
        <v>0</v>
      </c>
    </row>
    <row r="48" spans="1:38" ht="15.75" thickBot="1" x14ac:dyDescent="0.3">
      <c r="A48" s="1" t="s">
        <v>1051</v>
      </c>
      <c r="B48" s="149" t="s">
        <v>614</v>
      </c>
      <c r="C48" s="192" t="s">
        <v>297</v>
      </c>
      <c r="F48" s="201">
        <f>'0805'!H48</f>
        <v>0</v>
      </c>
      <c r="G48" s="202"/>
      <c r="H48" s="202"/>
      <c r="I48" s="227"/>
      <c r="J48" s="227"/>
      <c r="K48" s="227"/>
      <c r="L48" s="202"/>
      <c r="M48" s="228"/>
      <c r="N48" s="288"/>
      <c r="O48">
        <f t="shared" si="10"/>
        <v>0</v>
      </c>
      <c r="P48">
        <f t="shared" si="11"/>
        <v>-1</v>
      </c>
      <c r="Q48">
        <f t="shared" si="12"/>
        <v>-1</v>
      </c>
      <c r="R48">
        <f t="shared" si="20"/>
        <v>-1</v>
      </c>
      <c r="S48">
        <f t="shared" si="13"/>
        <v>-1</v>
      </c>
      <c r="T48">
        <f t="shared" si="21"/>
        <v>1</v>
      </c>
      <c r="U48">
        <f>VLOOKUP($A48,'FuturesInfo (3)'!$A$2:$V$80,22)</f>
        <v>4</v>
      </c>
      <c r="V48">
        <v>1</v>
      </c>
      <c r="W48" s="137">
        <f>VLOOKUP($A48,'FuturesInfo (3)'!$A$2:$O$80,15)*U48</f>
        <v>81150</v>
      </c>
      <c r="X48" s="137">
        <f>VLOOKUP($A48,'FuturesInfo (3)'!$A$2:$O$80,15)*V48*U48</f>
        <v>81150</v>
      </c>
      <c r="Y48" s="188">
        <f t="shared" si="14"/>
        <v>0</v>
      </c>
      <c r="Z48" s="188">
        <f>IF(IF(sym!$Q37=H48,1,0)=1,ABS(W48*G48),-ABS(W48*G48))</f>
        <v>0</v>
      </c>
      <c r="AA48" s="188">
        <f>IF(IF(sym!$P37=$H48,1,0)=1,ABS($W48*$G48),-ABS($W48*$G48))</f>
        <v>0</v>
      </c>
      <c r="AB48" s="188">
        <f t="shared" si="22"/>
        <v>0</v>
      </c>
      <c r="AC48" s="188">
        <f t="shared" si="15"/>
        <v>0</v>
      </c>
      <c r="AD48" s="188">
        <f t="shared" si="23"/>
        <v>0</v>
      </c>
      <c r="AE48" s="188">
        <f t="shared" si="24"/>
        <v>0</v>
      </c>
      <c r="AF48" s="188">
        <f t="shared" si="25"/>
        <v>0</v>
      </c>
      <c r="AG48" s="188">
        <f t="shared" si="26"/>
        <v>0</v>
      </c>
      <c r="AH48" s="188">
        <f t="shared" si="16"/>
        <v>0</v>
      </c>
      <c r="AI48" s="188">
        <f t="shared" si="17"/>
        <v>0</v>
      </c>
      <c r="AJ48" s="188">
        <f t="shared" si="18"/>
        <v>0</v>
      </c>
      <c r="AK48" s="188">
        <f t="shared" si="19"/>
        <v>0</v>
      </c>
      <c r="AL48" s="188">
        <f t="shared" si="27"/>
        <v>0</v>
      </c>
    </row>
    <row r="49" spans="1:38" ht="15.75" thickBot="1" x14ac:dyDescent="0.3">
      <c r="A49" s="4" t="s">
        <v>359</v>
      </c>
      <c r="B49" s="149" t="s">
        <v>708</v>
      </c>
      <c r="C49" s="192" t="s">
        <v>304</v>
      </c>
      <c r="F49" s="201">
        <f>'0805'!H49</f>
        <v>0</v>
      </c>
      <c r="G49" s="202"/>
      <c r="H49" s="234"/>
      <c r="I49" s="230"/>
      <c r="J49" s="230"/>
      <c r="K49" s="230"/>
      <c r="L49" s="202"/>
      <c r="M49" s="228"/>
      <c r="N49" s="288"/>
      <c r="O49">
        <f t="shared" si="10"/>
        <v>0</v>
      </c>
      <c r="P49">
        <f t="shared" si="11"/>
        <v>-1</v>
      </c>
      <c r="Q49">
        <f t="shared" si="12"/>
        <v>-1</v>
      </c>
      <c r="R49">
        <f t="shared" si="20"/>
        <v>-1</v>
      </c>
      <c r="S49">
        <f t="shared" si="13"/>
        <v>-1</v>
      </c>
      <c r="T49">
        <f t="shared" si="21"/>
        <v>1</v>
      </c>
      <c r="U49">
        <f>VLOOKUP($A49,'FuturesInfo (3)'!$A$2:$V$80,22)</f>
        <v>3</v>
      </c>
      <c r="V49">
        <v>1</v>
      </c>
      <c r="W49" s="137">
        <f>VLOOKUP($A49,'FuturesInfo (3)'!$A$2:$O$80,15)*U49</f>
        <v>104643</v>
      </c>
      <c r="X49" s="137">
        <f>VLOOKUP($A49,'FuturesInfo (3)'!$A$2:$O$80,15)*V49*U49</f>
        <v>104643</v>
      </c>
      <c r="Y49" s="188">
        <f t="shared" si="14"/>
        <v>0</v>
      </c>
      <c r="Z49" s="188">
        <f>IF(IF(sym!$Q38=H49,1,0)=1,ABS(W49*G49),-ABS(W49*G49))</f>
        <v>0</v>
      </c>
      <c r="AA49" s="188">
        <f>IF(IF(sym!$P38=$H49,1,0)=1,ABS($W49*$G49),-ABS($W49*$G49))</f>
        <v>0</v>
      </c>
      <c r="AB49" s="188">
        <f t="shared" si="22"/>
        <v>0</v>
      </c>
      <c r="AC49" s="188">
        <f t="shared" si="15"/>
        <v>0</v>
      </c>
      <c r="AD49" s="188">
        <f t="shared" si="23"/>
        <v>0</v>
      </c>
      <c r="AE49" s="188">
        <f t="shared" si="24"/>
        <v>0</v>
      </c>
      <c r="AF49" s="188">
        <f t="shared" si="25"/>
        <v>0</v>
      </c>
      <c r="AG49" s="188">
        <f t="shared" si="26"/>
        <v>0</v>
      </c>
      <c r="AH49" s="188">
        <f t="shared" si="16"/>
        <v>0</v>
      </c>
      <c r="AI49" s="188">
        <f t="shared" si="17"/>
        <v>0</v>
      </c>
      <c r="AJ49" s="188">
        <f t="shared" si="18"/>
        <v>0</v>
      </c>
      <c r="AK49" s="188">
        <f t="shared" si="19"/>
        <v>0</v>
      </c>
      <c r="AL49" s="188">
        <f t="shared" si="27"/>
        <v>0</v>
      </c>
    </row>
    <row r="50" spans="1:38" ht="15.75" thickBot="1" x14ac:dyDescent="0.3">
      <c r="A50" s="1" t="s">
        <v>361</v>
      </c>
      <c r="B50" s="149" t="s">
        <v>631</v>
      </c>
      <c r="C50" s="192" t="s">
        <v>313</v>
      </c>
      <c r="F50" s="201">
        <f>'0805'!H50</f>
        <v>0</v>
      </c>
      <c r="G50" s="202"/>
      <c r="H50" s="202"/>
      <c r="I50" s="227"/>
      <c r="J50" s="227"/>
      <c r="K50" s="227"/>
      <c r="L50" s="202"/>
      <c r="M50" s="228"/>
      <c r="N50" s="288"/>
      <c r="O50">
        <f t="shared" si="10"/>
        <v>0</v>
      </c>
      <c r="P50">
        <f t="shared" si="11"/>
        <v>-1</v>
      </c>
      <c r="Q50">
        <f t="shared" si="12"/>
        <v>-1</v>
      </c>
      <c r="R50">
        <f t="shared" si="20"/>
        <v>-1</v>
      </c>
      <c r="S50">
        <f t="shared" si="13"/>
        <v>-1</v>
      </c>
      <c r="T50">
        <f t="shared" si="21"/>
        <v>1</v>
      </c>
      <c r="U50">
        <f>VLOOKUP($A50,'FuturesInfo (3)'!$A$2:$V$80,22)</f>
        <v>3</v>
      </c>
      <c r="V50">
        <v>1</v>
      </c>
      <c r="W50" s="137">
        <f>VLOOKUP($A50,'FuturesInfo (3)'!$A$2:$O$80,15)*U50</f>
        <v>137730</v>
      </c>
      <c r="X50" s="137">
        <f>VLOOKUP($A50,'FuturesInfo (3)'!$A$2:$O$80,15)*V50*U50</f>
        <v>137730</v>
      </c>
      <c r="Y50" s="188">
        <f t="shared" si="14"/>
        <v>0</v>
      </c>
      <c r="Z50" s="188">
        <f>IF(IF(sym!$Q39=H50,1,0)=1,ABS(W50*G50),-ABS(W50*G50))</f>
        <v>0</v>
      </c>
      <c r="AA50" s="188">
        <f>IF(IF(sym!$P39=$H50,1,0)=1,ABS($W50*$G50),-ABS($W50*$G50))</f>
        <v>0</v>
      </c>
      <c r="AB50" s="188">
        <f t="shared" si="22"/>
        <v>0</v>
      </c>
      <c r="AC50" s="188">
        <f t="shared" si="15"/>
        <v>0</v>
      </c>
      <c r="AD50" s="188">
        <f t="shared" si="23"/>
        <v>0</v>
      </c>
      <c r="AE50" s="188">
        <f t="shared" si="24"/>
        <v>0</v>
      </c>
      <c r="AF50" s="188">
        <f t="shared" si="25"/>
        <v>0</v>
      </c>
      <c r="AG50" s="188">
        <f t="shared" si="26"/>
        <v>0</v>
      </c>
      <c r="AH50" s="188">
        <f t="shared" si="16"/>
        <v>0</v>
      </c>
      <c r="AI50" s="188">
        <f t="shared" si="17"/>
        <v>0</v>
      </c>
      <c r="AJ50" s="188">
        <f t="shared" si="18"/>
        <v>0</v>
      </c>
      <c r="AK50" s="188">
        <f t="shared" si="19"/>
        <v>0</v>
      </c>
      <c r="AL50" s="188">
        <f t="shared" si="27"/>
        <v>0</v>
      </c>
    </row>
    <row r="51" spans="1:38" ht="15.75" thickBot="1" x14ac:dyDescent="0.3">
      <c r="A51" s="1" t="s">
        <v>363</v>
      </c>
      <c r="B51" s="149" t="s">
        <v>476</v>
      </c>
      <c r="C51" s="192" t="s">
        <v>288</v>
      </c>
      <c r="F51" s="201">
        <f>'0805'!H51</f>
        <v>0</v>
      </c>
      <c r="G51" s="202"/>
      <c r="H51" s="202"/>
      <c r="I51" s="227"/>
      <c r="J51" s="227"/>
      <c r="K51" s="227"/>
      <c r="L51" s="202"/>
      <c r="M51" s="228"/>
      <c r="N51" s="288"/>
      <c r="O51">
        <f t="shared" si="10"/>
        <v>0</v>
      </c>
      <c r="P51">
        <f t="shared" si="11"/>
        <v>-1</v>
      </c>
      <c r="Q51">
        <f t="shared" si="12"/>
        <v>-1</v>
      </c>
      <c r="R51">
        <f t="shared" si="20"/>
        <v>-1</v>
      </c>
      <c r="S51">
        <f t="shared" si="13"/>
        <v>-1</v>
      </c>
      <c r="T51">
        <f t="shared" si="21"/>
        <v>1</v>
      </c>
      <c r="U51">
        <f>VLOOKUP($A51,'FuturesInfo (3)'!$A$2:$V$80,22)</f>
        <v>2</v>
      </c>
      <c r="V51">
        <v>1</v>
      </c>
      <c r="W51" s="137">
        <f>VLOOKUP($A51,'FuturesInfo (3)'!$A$2:$O$80,15)*U51</f>
        <v>90300</v>
      </c>
      <c r="X51" s="137">
        <f>VLOOKUP($A51,'FuturesInfo (3)'!$A$2:$O$80,15)*V51*U51</f>
        <v>90300</v>
      </c>
      <c r="Y51" s="188">
        <f t="shared" si="14"/>
        <v>0</v>
      </c>
      <c r="Z51" s="188">
        <f>IF(IF(sym!$Q40=H51,1,0)=1,ABS(W51*G51),-ABS(W51*G51))</f>
        <v>0</v>
      </c>
      <c r="AA51" s="188">
        <f>IF(IF(sym!$P40=$H51,1,0)=1,ABS($W51*$G51),-ABS($W51*$G51))</f>
        <v>0</v>
      </c>
      <c r="AB51" s="188">
        <f t="shared" si="22"/>
        <v>0</v>
      </c>
      <c r="AC51" s="188">
        <f t="shared" si="15"/>
        <v>0</v>
      </c>
      <c r="AD51" s="188">
        <f t="shared" si="23"/>
        <v>0</v>
      </c>
      <c r="AE51" s="188">
        <f t="shared" si="24"/>
        <v>0</v>
      </c>
      <c r="AF51" s="188">
        <f t="shared" si="25"/>
        <v>0</v>
      </c>
      <c r="AG51" s="188">
        <f t="shared" si="26"/>
        <v>0</v>
      </c>
      <c r="AH51" s="188">
        <f t="shared" si="16"/>
        <v>0</v>
      </c>
      <c r="AI51" s="188">
        <f t="shared" si="17"/>
        <v>0</v>
      </c>
      <c r="AJ51" s="188">
        <f t="shared" si="18"/>
        <v>0</v>
      </c>
      <c r="AK51" s="188">
        <f t="shared" si="19"/>
        <v>0</v>
      </c>
      <c r="AL51" s="188">
        <f t="shared" si="27"/>
        <v>0</v>
      </c>
    </row>
    <row r="52" spans="1:38" ht="15.75" thickBot="1" x14ac:dyDescent="0.3">
      <c r="A52" s="1" t="s">
        <v>365</v>
      </c>
      <c r="B52" s="149" t="s">
        <v>1097</v>
      </c>
      <c r="C52" s="192" t="s">
        <v>288</v>
      </c>
      <c r="F52" s="201">
        <f>'0805'!H52</f>
        <v>0</v>
      </c>
      <c r="G52" s="202"/>
      <c r="H52" s="202"/>
      <c r="I52" s="227"/>
      <c r="J52" s="227"/>
      <c r="K52" s="227"/>
      <c r="L52" s="202"/>
      <c r="M52" s="228"/>
      <c r="N52" s="288"/>
      <c r="O52">
        <f t="shared" si="10"/>
        <v>0</v>
      </c>
      <c r="P52">
        <f t="shared" si="11"/>
        <v>-1</v>
      </c>
      <c r="Q52">
        <f t="shared" si="12"/>
        <v>-1</v>
      </c>
      <c r="R52">
        <f t="shared" si="20"/>
        <v>-1</v>
      </c>
      <c r="S52">
        <f t="shared" si="13"/>
        <v>-1</v>
      </c>
      <c r="T52">
        <f t="shared" si="21"/>
        <v>1</v>
      </c>
      <c r="U52">
        <f>VLOOKUP($A52,'FuturesInfo (3)'!$A$2:$V$80,22)</f>
        <v>2</v>
      </c>
      <c r="V52">
        <v>1</v>
      </c>
      <c r="W52" s="137">
        <f>VLOOKUP($A52,'FuturesInfo (3)'!$A$2:$O$80,15)*U52</f>
        <v>74650</v>
      </c>
      <c r="X52" s="137">
        <f>VLOOKUP($A52,'FuturesInfo (3)'!$A$2:$O$80,15)*V52*U52</f>
        <v>74650</v>
      </c>
      <c r="Y52" s="188">
        <f t="shared" si="14"/>
        <v>0</v>
      </c>
      <c r="Z52" s="188">
        <f>IF(IF(sym!$Q41=H52,1,0)=1,ABS(W52*G52),-ABS(W52*G52))</f>
        <v>0</v>
      </c>
      <c r="AA52" s="188">
        <f>IF(IF(sym!$P41=$H52,1,0)=1,ABS($W52*$G52),-ABS($W52*$G52))</f>
        <v>0</v>
      </c>
      <c r="AB52" s="188">
        <f t="shared" si="22"/>
        <v>0</v>
      </c>
      <c r="AC52" s="188">
        <f t="shared" si="15"/>
        <v>0</v>
      </c>
      <c r="AD52" s="188">
        <f t="shared" si="23"/>
        <v>0</v>
      </c>
      <c r="AE52" s="188">
        <f t="shared" si="24"/>
        <v>0</v>
      </c>
      <c r="AF52" s="188">
        <f t="shared" si="25"/>
        <v>0</v>
      </c>
      <c r="AG52" s="188">
        <f t="shared" si="26"/>
        <v>0</v>
      </c>
      <c r="AH52" s="188">
        <f t="shared" si="16"/>
        <v>0</v>
      </c>
      <c r="AI52" s="188">
        <f t="shared" si="17"/>
        <v>0</v>
      </c>
      <c r="AJ52" s="188">
        <f t="shared" si="18"/>
        <v>0</v>
      </c>
      <c r="AK52" s="188">
        <f t="shared" si="19"/>
        <v>0</v>
      </c>
      <c r="AL52" s="188">
        <f t="shared" si="27"/>
        <v>0</v>
      </c>
    </row>
    <row r="53" spans="1:38" ht="15.75" thickBot="1" x14ac:dyDescent="0.3">
      <c r="A53" s="1" t="s">
        <v>367</v>
      </c>
      <c r="B53" s="149" t="s">
        <v>625</v>
      </c>
      <c r="C53" s="192" t="s">
        <v>313</v>
      </c>
      <c r="F53" s="201">
        <f>'0805'!H53</f>
        <v>0</v>
      </c>
      <c r="G53" s="202"/>
      <c r="H53" s="202"/>
      <c r="I53" s="227"/>
      <c r="J53" s="227"/>
      <c r="K53" s="227"/>
      <c r="L53" s="202"/>
      <c r="M53" s="228"/>
      <c r="N53" s="288"/>
      <c r="O53">
        <f t="shared" si="10"/>
        <v>0</v>
      </c>
      <c r="P53">
        <f t="shared" si="11"/>
        <v>-1</v>
      </c>
      <c r="Q53">
        <f t="shared" si="12"/>
        <v>-1</v>
      </c>
      <c r="R53">
        <f t="shared" si="20"/>
        <v>-1</v>
      </c>
      <c r="S53">
        <f t="shared" si="13"/>
        <v>-1</v>
      </c>
      <c r="T53">
        <f t="shared" si="21"/>
        <v>1</v>
      </c>
      <c r="U53">
        <f>VLOOKUP($A53,'FuturesInfo (3)'!$A$2:$V$80,22)</f>
        <v>4</v>
      </c>
      <c r="V53">
        <v>1</v>
      </c>
      <c r="W53" s="137">
        <f>VLOOKUP($A53,'FuturesInfo (3)'!$A$2:$O$80,15)*U53</f>
        <v>93600</v>
      </c>
      <c r="X53" s="137">
        <f>VLOOKUP($A53,'FuturesInfo (3)'!$A$2:$O$80,15)*V53*U53</f>
        <v>93600</v>
      </c>
      <c r="Y53" s="188">
        <f t="shared" si="14"/>
        <v>0</v>
      </c>
      <c r="Z53" s="188">
        <f>IF(IF(sym!$Q42=H53,1,0)=1,ABS(W53*G53),-ABS(W53*G53))</f>
        <v>0</v>
      </c>
      <c r="AA53" s="188">
        <f>IF(IF(sym!$P42=$H53,1,0)=1,ABS($W53*$G53),-ABS($W53*$G53))</f>
        <v>0</v>
      </c>
      <c r="AB53" s="188">
        <f t="shared" si="22"/>
        <v>0</v>
      </c>
      <c r="AC53" s="188">
        <f t="shared" si="15"/>
        <v>0</v>
      </c>
      <c r="AD53" s="188">
        <f t="shared" si="23"/>
        <v>0</v>
      </c>
      <c r="AE53" s="188">
        <f t="shared" si="24"/>
        <v>0</v>
      </c>
      <c r="AF53" s="188">
        <f t="shared" si="25"/>
        <v>0</v>
      </c>
      <c r="AG53" s="188">
        <f t="shared" si="26"/>
        <v>0</v>
      </c>
      <c r="AH53" s="188">
        <f t="shared" si="16"/>
        <v>0</v>
      </c>
      <c r="AI53" s="188">
        <f t="shared" si="17"/>
        <v>0</v>
      </c>
      <c r="AJ53" s="188">
        <f t="shared" si="18"/>
        <v>0</v>
      </c>
      <c r="AK53" s="188">
        <f t="shared" si="19"/>
        <v>0</v>
      </c>
      <c r="AL53" s="188">
        <f t="shared" si="27"/>
        <v>0</v>
      </c>
    </row>
    <row r="54" spans="1:38" ht="15.75" thickBot="1" x14ac:dyDescent="0.3">
      <c r="A54" s="1" t="s">
        <v>511</v>
      </c>
      <c r="B54" s="149" t="s">
        <v>511</v>
      </c>
      <c r="C54" s="192" t="s">
        <v>304</v>
      </c>
      <c r="F54" s="201">
        <f>'0805'!H54</f>
        <v>0</v>
      </c>
      <c r="G54" s="202"/>
      <c r="H54" s="202"/>
      <c r="I54" s="227"/>
      <c r="J54" s="227"/>
      <c r="K54" s="227"/>
      <c r="L54" s="202"/>
      <c r="M54" s="228"/>
      <c r="N54" s="288"/>
      <c r="O54">
        <f t="shared" si="10"/>
        <v>0</v>
      </c>
      <c r="P54">
        <f t="shared" si="11"/>
        <v>-1</v>
      </c>
      <c r="Q54">
        <f t="shared" si="12"/>
        <v>-1</v>
      </c>
      <c r="R54">
        <f t="shared" si="20"/>
        <v>-1</v>
      </c>
      <c r="S54">
        <f t="shared" si="13"/>
        <v>-1</v>
      </c>
      <c r="T54">
        <f t="shared" si="21"/>
        <v>1</v>
      </c>
      <c r="U54">
        <f>VLOOKUP($A54,'FuturesInfo (3)'!$A$2:$V$80,22)</f>
        <v>7</v>
      </c>
      <c r="V54">
        <v>1</v>
      </c>
      <c r="W54" s="137">
        <f>VLOOKUP($A54,'FuturesInfo (3)'!$A$2:$O$80,15)*U54</f>
        <v>127190</v>
      </c>
      <c r="X54" s="137">
        <f>VLOOKUP($A54,'FuturesInfo (3)'!$A$2:$O$80,15)*V54*U54</f>
        <v>127190</v>
      </c>
      <c r="Y54" s="188">
        <f t="shared" si="14"/>
        <v>0</v>
      </c>
      <c r="Z54" s="188">
        <f>IF(IF(sym!$Q43=H54,1,0)=1,ABS(W54*G54),-ABS(W54*G54))</f>
        <v>0</v>
      </c>
      <c r="AA54" s="188">
        <f>IF(IF(sym!$P43=$H54,1,0)=1,ABS($W54*$G54),-ABS($W54*$G54))</f>
        <v>0</v>
      </c>
      <c r="AB54" s="188">
        <f t="shared" si="22"/>
        <v>0</v>
      </c>
      <c r="AC54" s="188">
        <f t="shared" si="15"/>
        <v>0</v>
      </c>
      <c r="AD54" s="188">
        <f t="shared" si="23"/>
        <v>0</v>
      </c>
      <c r="AE54" s="188">
        <f t="shared" si="24"/>
        <v>0</v>
      </c>
      <c r="AF54" s="188">
        <f t="shared" si="25"/>
        <v>0</v>
      </c>
      <c r="AG54" s="188">
        <f t="shared" si="26"/>
        <v>0</v>
      </c>
      <c r="AH54" s="188">
        <f t="shared" si="16"/>
        <v>0</v>
      </c>
      <c r="AI54" s="188">
        <f t="shared" si="17"/>
        <v>0</v>
      </c>
      <c r="AJ54" s="188">
        <f t="shared" si="18"/>
        <v>0</v>
      </c>
      <c r="AK54" s="188">
        <f t="shared" si="19"/>
        <v>0</v>
      </c>
      <c r="AL54" s="188">
        <f t="shared" si="27"/>
        <v>0</v>
      </c>
    </row>
    <row r="55" spans="1:38" ht="15.75" thickBot="1" x14ac:dyDescent="0.3">
      <c r="A55" s="1" t="s">
        <v>988</v>
      </c>
      <c r="B55" s="149" t="s">
        <v>629</v>
      </c>
      <c r="C55" s="192" t="s">
        <v>304</v>
      </c>
      <c r="F55" s="201">
        <f>'0805'!H55</f>
        <v>0</v>
      </c>
      <c r="G55" s="202"/>
      <c r="H55" s="202"/>
      <c r="I55" s="227"/>
      <c r="J55" s="227"/>
      <c r="K55" s="227"/>
      <c r="L55" s="202"/>
      <c r="M55" s="228"/>
      <c r="N55" s="288"/>
      <c r="O55">
        <f t="shared" si="10"/>
        <v>0</v>
      </c>
      <c r="P55">
        <f t="shared" si="11"/>
        <v>-1</v>
      </c>
      <c r="Q55">
        <f t="shared" si="12"/>
        <v>-1</v>
      </c>
      <c r="R55">
        <f t="shared" si="20"/>
        <v>-1</v>
      </c>
      <c r="S55">
        <f t="shared" si="13"/>
        <v>-1</v>
      </c>
      <c r="T55">
        <f t="shared" si="21"/>
        <v>1</v>
      </c>
      <c r="U55">
        <f>VLOOKUP($A55,'FuturesInfo (3)'!$A$2:$V$80,22)</f>
        <v>4</v>
      </c>
      <c r="V55">
        <v>1</v>
      </c>
      <c r="W55" s="137">
        <f>VLOOKUP($A55,'FuturesInfo (3)'!$A$2:$O$80,15)*U55</f>
        <v>108540.00000000001</v>
      </c>
      <c r="X55" s="137">
        <f>VLOOKUP($A55,'FuturesInfo (3)'!$A$2:$O$80,15)*V55*U55</f>
        <v>108540.00000000001</v>
      </c>
      <c r="Y55" s="188">
        <f t="shared" si="14"/>
        <v>0</v>
      </c>
      <c r="Z55" s="188">
        <f>IF(IF(sym!$Q44=H55,1,0)=1,ABS(W55*G55),-ABS(W55*G55))</f>
        <v>0</v>
      </c>
      <c r="AA55" s="188">
        <f>IF(IF(sym!$P44=$H55,1,0)=1,ABS($W55*$G55),-ABS($W55*$G55))</f>
        <v>0</v>
      </c>
      <c r="AB55" s="188">
        <f t="shared" si="22"/>
        <v>0</v>
      </c>
      <c r="AC55" s="188">
        <f t="shared" si="15"/>
        <v>0</v>
      </c>
      <c r="AD55" s="188">
        <f t="shared" si="23"/>
        <v>0</v>
      </c>
      <c r="AE55" s="188">
        <f t="shared" si="24"/>
        <v>0</v>
      </c>
      <c r="AF55" s="188">
        <f t="shared" si="25"/>
        <v>0</v>
      </c>
      <c r="AG55" s="188">
        <f t="shared" si="26"/>
        <v>0</v>
      </c>
      <c r="AH55" s="188">
        <f t="shared" si="16"/>
        <v>0</v>
      </c>
      <c r="AI55" s="188">
        <f t="shared" si="17"/>
        <v>0</v>
      </c>
      <c r="AJ55" s="188">
        <f t="shared" si="18"/>
        <v>0</v>
      </c>
      <c r="AK55" s="188">
        <f t="shared" si="19"/>
        <v>0</v>
      </c>
      <c r="AL55" s="188">
        <f t="shared" si="27"/>
        <v>0</v>
      </c>
    </row>
    <row r="56" spans="1:38" ht="15.75" thickBot="1" x14ac:dyDescent="0.3">
      <c r="A56" s="1" t="s">
        <v>989</v>
      </c>
      <c r="B56" s="149" t="s">
        <v>655</v>
      </c>
      <c r="C56" s="192" t="s">
        <v>294</v>
      </c>
      <c r="F56" s="201">
        <f>'0805'!H56</f>
        <v>0</v>
      </c>
      <c r="G56" s="202"/>
      <c r="H56" s="202"/>
      <c r="I56" s="227"/>
      <c r="J56" s="227"/>
      <c r="K56" s="227"/>
      <c r="L56" s="202"/>
      <c r="M56" s="228"/>
      <c r="N56" s="288"/>
      <c r="O56">
        <f t="shared" si="10"/>
        <v>0</v>
      </c>
      <c r="P56">
        <f t="shared" si="11"/>
        <v>-1</v>
      </c>
      <c r="Q56">
        <f t="shared" si="12"/>
        <v>-1</v>
      </c>
      <c r="R56">
        <f t="shared" si="20"/>
        <v>-1</v>
      </c>
      <c r="S56">
        <f t="shared" si="13"/>
        <v>-1</v>
      </c>
      <c r="T56">
        <f t="shared" si="21"/>
        <v>1</v>
      </c>
      <c r="U56">
        <f>VLOOKUP($A56,'FuturesInfo (3)'!$A$2:$V$80,22)</f>
        <v>4</v>
      </c>
      <c r="V56">
        <v>1</v>
      </c>
      <c r="W56" s="137">
        <f>VLOOKUP($A56,'FuturesInfo (3)'!$A$2:$O$80,15)*U56</f>
        <v>176200</v>
      </c>
      <c r="X56" s="137">
        <f>VLOOKUP($A56,'FuturesInfo (3)'!$A$2:$O$80,15)*V56*U56</f>
        <v>176200</v>
      </c>
      <c r="Y56" s="188">
        <f t="shared" si="14"/>
        <v>0</v>
      </c>
      <c r="Z56" s="188">
        <f>IF(IF(sym!$Q45=H56,1,0)=1,ABS(W56*G56),-ABS(W56*G56))</f>
        <v>0</v>
      </c>
      <c r="AA56" s="188">
        <f>IF(IF(sym!$P45=$H56,1,0)=1,ABS($W56*$G56),-ABS($W56*$G56))</f>
        <v>0</v>
      </c>
      <c r="AB56" s="188">
        <f t="shared" si="22"/>
        <v>0</v>
      </c>
      <c r="AC56" s="188">
        <f t="shared" si="15"/>
        <v>0</v>
      </c>
      <c r="AD56" s="188">
        <f t="shared" si="23"/>
        <v>0</v>
      </c>
      <c r="AE56" s="188">
        <f t="shared" si="24"/>
        <v>0</v>
      </c>
      <c r="AF56" s="188">
        <f t="shared" si="25"/>
        <v>0</v>
      </c>
      <c r="AG56" s="188">
        <f t="shared" si="26"/>
        <v>0</v>
      </c>
      <c r="AH56" s="188">
        <f t="shared" si="16"/>
        <v>0</v>
      </c>
      <c r="AI56" s="188">
        <f t="shared" si="17"/>
        <v>0</v>
      </c>
      <c r="AJ56" s="188">
        <f t="shared" si="18"/>
        <v>0</v>
      </c>
      <c r="AK56" s="188">
        <f t="shared" si="19"/>
        <v>0</v>
      </c>
      <c r="AL56" s="188">
        <f t="shared" si="27"/>
        <v>0</v>
      </c>
    </row>
    <row r="57" spans="1:38" ht="15.75" thickBot="1" x14ac:dyDescent="0.3">
      <c r="A57" s="1" t="s">
        <v>369</v>
      </c>
      <c r="B57" s="149" t="s">
        <v>620</v>
      </c>
      <c r="C57" s="192" t="s">
        <v>294</v>
      </c>
      <c r="F57" s="201">
        <f>'0805'!H57</f>
        <v>0</v>
      </c>
      <c r="G57" s="202"/>
      <c r="H57" s="202"/>
      <c r="I57" s="227"/>
      <c r="J57" s="227"/>
      <c r="K57" s="227"/>
      <c r="L57" s="202"/>
      <c r="M57" s="228"/>
      <c r="N57" s="288"/>
      <c r="O57">
        <f t="shared" si="10"/>
        <v>0</v>
      </c>
      <c r="P57">
        <f t="shared" si="11"/>
        <v>-1</v>
      </c>
      <c r="Q57">
        <f t="shared" si="12"/>
        <v>-1</v>
      </c>
      <c r="R57">
        <f t="shared" si="20"/>
        <v>-1</v>
      </c>
      <c r="S57">
        <f t="shared" si="13"/>
        <v>-1</v>
      </c>
      <c r="T57">
        <f t="shared" si="21"/>
        <v>1</v>
      </c>
      <c r="U57">
        <f>VLOOKUP($A57,'FuturesInfo (3)'!$A$2:$V$80,22)</f>
        <v>2</v>
      </c>
      <c r="V57">
        <v>1</v>
      </c>
      <c r="W57" s="137">
        <f>VLOOKUP($A57,'FuturesInfo (3)'!$A$2:$O$80,15)*U57</f>
        <v>186832.90519999998</v>
      </c>
      <c r="X57" s="137">
        <f>VLOOKUP($A57,'FuturesInfo (3)'!$A$2:$O$80,15)*V57*U57</f>
        <v>186832.90519999998</v>
      </c>
      <c r="Y57" s="188">
        <f t="shared" si="14"/>
        <v>0</v>
      </c>
      <c r="Z57" s="188">
        <f>IF(IF(sym!$Q46=H57,1,0)=1,ABS(W57*G57),-ABS(W57*G57))</f>
        <v>0</v>
      </c>
      <c r="AA57" s="188">
        <f>IF(IF(sym!$P46=$H57,1,0)=1,ABS($W57*$G57),-ABS($W57*$G57))</f>
        <v>0</v>
      </c>
      <c r="AB57" s="188">
        <f t="shared" si="22"/>
        <v>0</v>
      </c>
      <c r="AC57" s="188">
        <f t="shared" si="15"/>
        <v>0</v>
      </c>
      <c r="AD57" s="188">
        <f t="shared" si="23"/>
        <v>0</v>
      </c>
      <c r="AE57" s="188">
        <f t="shared" si="24"/>
        <v>0</v>
      </c>
      <c r="AF57" s="188">
        <f t="shared" si="25"/>
        <v>0</v>
      </c>
      <c r="AG57" s="188">
        <f t="shared" si="26"/>
        <v>0</v>
      </c>
      <c r="AH57" s="188">
        <f t="shared" si="16"/>
        <v>0</v>
      </c>
      <c r="AI57" s="188">
        <f t="shared" si="17"/>
        <v>0</v>
      </c>
      <c r="AJ57" s="188">
        <f t="shared" si="18"/>
        <v>0</v>
      </c>
      <c r="AK57" s="188">
        <f t="shared" si="19"/>
        <v>0</v>
      </c>
      <c r="AL57" s="188">
        <f t="shared" si="27"/>
        <v>0</v>
      </c>
    </row>
    <row r="58" spans="1:38" ht="15.75" thickBot="1" x14ac:dyDescent="0.3">
      <c r="A58" s="1" t="s">
        <v>371</v>
      </c>
      <c r="B58" s="149" t="s">
        <v>635</v>
      </c>
      <c r="C58" s="192" t="s">
        <v>1121</v>
      </c>
      <c r="F58" s="201">
        <f>'0805'!H58</f>
        <v>0</v>
      </c>
      <c r="G58" s="202"/>
      <c r="H58" s="202"/>
      <c r="I58" s="227"/>
      <c r="J58" s="227"/>
      <c r="K58" s="227"/>
      <c r="L58" s="202"/>
      <c r="M58" s="228"/>
      <c r="N58" s="288"/>
      <c r="O58">
        <f t="shared" si="10"/>
        <v>0</v>
      </c>
      <c r="P58">
        <f t="shared" si="11"/>
        <v>-1</v>
      </c>
      <c r="Q58">
        <f t="shared" si="12"/>
        <v>-1</v>
      </c>
      <c r="R58">
        <f t="shared" si="20"/>
        <v>-1</v>
      </c>
      <c r="S58">
        <f t="shared" si="13"/>
        <v>-1</v>
      </c>
      <c r="T58">
        <f t="shared" si="21"/>
        <v>1</v>
      </c>
      <c r="U58">
        <f>VLOOKUP($A58,'FuturesInfo (3)'!$A$2:$V$80,22)</f>
        <v>8</v>
      </c>
      <c r="V58">
        <v>1</v>
      </c>
      <c r="W58" s="137">
        <f>VLOOKUP($A58,'FuturesInfo (3)'!$A$2:$O$80,15)*U58</f>
        <v>210520</v>
      </c>
      <c r="X58" s="137">
        <f>VLOOKUP($A58,'FuturesInfo (3)'!$A$2:$O$80,15)*V58*U58</f>
        <v>210520</v>
      </c>
      <c r="Y58" s="188">
        <f t="shared" si="14"/>
        <v>0</v>
      </c>
      <c r="Z58" s="188">
        <f>IF(IF(sym!$Q47=H58,1,0)=1,ABS(W58*G58),-ABS(W58*G58))</f>
        <v>0</v>
      </c>
      <c r="AA58" s="188">
        <f>IF(IF(sym!$P47=$H58,1,0)=1,ABS($W58*$G58),-ABS($W58*$G58))</f>
        <v>0</v>
      </c>
      <c r="AB58" s="188">
        <f t="shared" si="22"/>
        <v>0</v>
      </c>
      <c r="AC58" s="188">
        <f t="shared" si="15"/>
        <v>0</v>
      </c>
      <c r="AD58" s="188">
        <f t="shared" si="23"/>
        <v>0</v>
      </c>
      <c r="AE58" s="188">
        <f t="shared" si="24"/>
        <v>0</v>
      </c>
      <c r="AF58" s="188">
        <f t="shared" si="25"/>
        <v>0</v>
      </c>
      <c r="AG58" s="188">
        <f t="shared" si="26"/>
        <v>0</v>
      </c>
      <c r="AH58" s="188">
        <f t="shared" si="16"/>
        <v>0</v>
      </c>
      <c r="AI58" s="188">
        <f t="shared" si="17"/>
        <v>0</v>
      </c>
      <c r="AJ58" s="188">
        <f t="shared" si="18"/>
        <v>0</v>
      </c>
      <c r="AK58" s="188">
        <f t="shared" si="19"/>
        <v>0</v>
      </c>
      <c r="AL58" s="188">
        <f t="shared" si="27"/>
        <v>0</v>
      </c>
    </row>
    <row r="59" spans="1:38" ht="15.75" thickBot="1" x14ac:dyDescent="0.3">
      <c r="A59" s="1" t="s">
        <v>1052</v>
      </c>
      <c r="B59" s="149" t="s">
        <v>611</v>
      </c>
      <c r="C59" s="192" t="s">
        <v>297</v>
      </c>
      <c r="F59" s="201">
        <f>'0805'!H59</f>
        <v>0</v>
      </c>
      <c r="G59" s="202"/>
      <c r="H59" s="202"/>
      <c r="I59" s="227"/>
      <c r="J59" s="227"/>
      <c r="K59" s="227"/>
      <c r="L59" s="202"/>
      <c r="M59" s="228"/>
      <c r="N59" s="288"/>
      <c r="O59">
        <f t="shared" si="10"/>
        <v>0</v>
      </c>
      <c r="P59">
        <f t="shared" si="11"/>
        <v>-1</v>
      </c>
      <c r="Q59">
        <f t="shared" si="12"/>
        <v>-1</v>
      </c>
      <c r="R59">
        <f t="shared" si="20"/>
        <v>-1</v>
      </c>
      <c r="S59">
        <f t="shared" si="13"/>
        <v>-1</v>
      </c>
      <c r="T59">
        <f t="shared" si="21"/>
        <v>1</v>
      </c>
      <c r="U59">
        <f>VLOOKUP($A59,'FuturesInfo (3)'!$A$2:$V$80,22)</f>
        <v>5</v>
      </c>
      <c r="V59">
        <v>1</v>
      </c>
      <c r="W59" s="137">
        <f>VLOOKUP($A59,'FuturesInfo (3)'!$A$2:$O$80,15)*U59</f>
        <v>122187.5</v>
      </c>
      <c r="X59" s="137">
        <f>VLOOKUP($A59,'FuturesInfo (3)'!$A$2:$O$80,15)*V59*U59</f>
        <v>122187.5</v>
      </c>
      <c r="Y59" s="188">
        <f t="shared" si="14"/>
        <v>0</v>
      </c>
      <c r="Z59" s="188">
        <f>IF(IF(sym!$Q48=H59,1,0)=1,ABS(W59*G59),-ABS(W59*G59))</f>
        <v>0</v>
      </c>
      <c r="AA59" s="188">
        <f>IF(IF(sym!$P48=$H59,1,0)=1,ABS($W59*$G59),-ABS($W59*$G59))</f>
        <v>0</v>
      </c>
      <c r="AB59" s="188">
        <f t="shared" si="22"/>
        <v>0</v>
      </c>
      <c r="AC59" s="188">
        <f t="shared" si="15"/>
        <v>0</v>
      </c>
      <c r="AD59" s="188">
        <f t="shared" si="23"/>
        <v>0</v>
      </c>
      <c r="AE59" s="188">
        <f t="shared" si="24"/>
        <v>0</v>
      </c>
      <c r="AF59" s="188">
        <f t="shared" si="25"/>
        <v>0</v>
      </c>
      <c r="AG59" s="188">
        <f t="shared" si="26"/>
        <v>0</v>
      </c>
      <c r="AH59" s="188">
        <f t="shared" si="16"/>
        <v>0</v>
      </c>
      <c r="AI59" s="188">
        <f t="shared" si="17"/>
        <v>0</v>
      </c>
      <c r="AJ59" s="188">
        <f t="shared" si="18"/>
        <v>0</v>
      </c>
      <c r="AK59" s="188">
        <f t="shared" si="19"/>
        <v>0</v>
      </c>
      <c r="AL59" s="188">
        <f t="shared" si="27"/>
        <v>0</v>
      </c>
    </row>
    <row r="60" spans="1:38" ht="15.75" thickBot="1" x14ac:dyDescent="0.3">
      <c r="A60" s="1" t="s">
        <v>373</v>
      </c>
      <c r="B60" s="149" t="s">
        <v>692</v>
      </c>
      <c r="C60" s="192" t="s">
        <v>1121</v>
      </c>
      <c r="F60" s="201">
        <f>'0805'!H60</f>
        <v>0</v>
      </c>
      <c r="G60" s="202"/>
      <c r="H60" s="202"/>
      <c r="I60" s="227"/>
      <c r="J60" s="227"/>
      <c r="K60" s="227"/>
      <c r="L60" s="202"/>
      <c r="M60" s="228"/>
      <c r="N60" s="288"/>
      <c r="O60">
        <f t="shared" si="10"/>
        <v>0</v>
      </c>
      <c r="P60">
        <f t="shared" si="11"/>
        <v>-1</v>
      </c>
      <c r="Q60">
        <f t="shared" si="12"/>
        <v>-1</v>
      </c>
      <c r="R60">
        <f t="shared" si="20"/>
        <v>-1</v>
      </c>
      <c r="S60">
        <f t="shared" si="13"/>
        <v>-1</v>
      </c>
      <c r="T60">
        <f t="shared" si="21"/>
        <v>1</v>
      </c>
      <c r="U60">
        <f>VLOOKUP($A60,'FuturesInfo (3)'!$A$2:$V$80,22)</f>
        <v>3</v>
      </c>
      <c r="V60">
        <v>1</v>
      </c>
      <c r="W60" s="137">
        <f>VLOOKUP($A60,'FuturesInfo (3)'!$A$2:$O$80,15)*U60</f>
        <v>214890</v>
      </c>
      <c r="X60" s="137">
        <f>VLOOKUP($A60,'FuturesInfo (3)'!$A$2:$O$80,15)*V60*U60</f>
        <v>214890</v>
      </c>
      <c r="Y60" s="188">
        <f t="shared" si="14"/>
        <v>0</v>
      </c>
      <c r="Z60" s="188">
        <f>IF(IF(sym!$Q49=H60,1,0)=1,ABS(W60*G60),-ABS(W60*G60))</f>
        <v>0</v>
      </c>
      <c r="AA60" s="188">
        <f>IF(IF(sym!$P49=$H60,1,0)=1,ABS($W60*$G60),-ABS($W60*$G60))</f>
        <v>0</v>
      </c>
      <c r="AB60" s="188">
        <f t="shared" si="22"/>
        <v>0</v>
      </c>
      <c r="AC60" s="188">
        <f t="shared" si="15"/>
        <v>0</v>
      </c>
      <c r="AD60" s="188">
        <f t="shared" si="23"/>
        <v>0</v>
      </c>
      <c r="AE60" s="188">
        <f t="shared" si="24"/>
        <v>0</v>
      </c>
      <c r="AF60" s="188">
        <f t="shared" si="25"/>
        <v>0</v>
      </c>
      <c r="AG60" s="188">
        <f t="shared" si="26"/>
        <v>0</v>
      </c>
      <c r="AH60" s="188">
        <f t="shared" si="16"/>
        <v>0</v>
      </c>
      <c r="AI60" s="188">
        <f t="shared" si="17"/>
        <v>0</v>
      </c>
      <c r="AJ60" s="188">
        <f t="shared" si="18"/>
        <v>0</v>
      </c>
      <c r="AK60" s="188">
        <f t="shared" si="19"/>
        <v>0</v>
      </c>
      <c r="AL60" s="188">
        <f t="shared" si="27"/>
        <v>0</v>
      </c>
    </row>
    <row r="61" spans="1:38" ht="15.75" thickBot="1" x14ac:dyDescent="0.3">
      <c r="A61" s="1" t="s">
        <v>375</v>
      </c>
      <c r="B61" s="149" t="s">
        <v>690</v>
      </c>
      <c r="C61" s="192" t="s">
        <v>288</v>
      </c>
      <c r="F61" s="201">
        <f>'0805'!H61</f>
        <v>0</v>
      </c>
      <c r="G61" s="202"/>
      <c r="H61" s="202"/>
      <c r="I61" s="227"/>
      <c r="J61" s="227"/>
      <c r="K61" s="227"/>
      <c r="L61" s="202"/>
      <c r="M61" s="228"/>
      <c r="N61" s="288"/>
      <c r="O61">
        <f t="shared" si="10"/>
        <v>0</v>
      </c>
      <c r="P61">
        <f t="shared" si="11"/>
        <v>-1</v>
      </c>
      <c r="Q61">
        <f t="shared" si="12"/>
        <v>-1</v>
      </c>
      <c r="R61">
        <f t="shared" si="20"/>
        <v>-1</v>
      </c>
      <c r="S61">
        <f t="shared" si="13"/>
        <v>-1</v>
      </c>
      <c r="T61">
        <f t="shared" si="21"/>
        <v>1</v>
      </c>
      <c r="U61">
        <f>VLOOKUP($A61,'FuturesInfo (3)'!$A$2:$V$80,22)</f>
        <v>3</v>
      </c>
      <c r="V61">
        <v>1</v>
      </c>
      <c r="W61" s="137">
        <f>VLOOKUP($A61,'FuturesInfo (3)'!$A$2:$O$80,15)*U61</f>
        <v>85020</v>
      </c>
      <c r="X61" s="137">
        <f>VLOOKUP($A61,'FuturesInfo (3)'!$A$2:$O$80,15)*V61*U61</f>
        <v>85020</v>
      </c>
      <c r="Y61" s="188">
        <f t="shared" si="14"/>
        <v>0</v>
      </c>
      <c r="Z61" s="188">
        <f>IF(IF(sym!$Q50=H61,1,0)=1,ABS(W61*G61),-ABS(W61*G61))</f>
        <v>0</v>
      </c>
      <c r="AA61" s="188">
        <f>IF(IF(sym!$P50=$H61,1,0)=1,ABS($W61*$G61),-ABS($W61*$G61))</f>
        <v>0</v>
      </c>
      <c r="AB61" s="188">
        <f t="shared" si="22"/>
        <v>0</v>
      </c>
      <c r="AC61" s="188">
        <f t="shared" si="15"/>
        <v>0</v>
      </c>
      <c r="AD61" s="188">
        <f t="shared" si="23"/>
        <v>0</v>
      </c>
      <c r="AE61" s="188">
        <f t="shared" si="24"/>
        <v>0</v>
      </c>
      <c r="AF61" s="188">
        <f t="shared" si="25"/>
        <v>0</v>
      </c>
      <c r="AG61" s="188">
        <f t="shared" si="26"/>
        <v>0</v>
      </c>
      <c r="AH61" s="188">
        <f t="shared" si="16"/>
        <v>0</v>
      </c>
      <c r="AI61" s="188">
        <f t="shared" si="17"/>
        <v>0</v>
      </c>
      <c r="AJ61" s="188">
        <f t="shared" si="18"/>
        <v>0</v>
      </c>
      <c r="AK61" s="188">
        <f t="shared" si="19"/>
        <v>0</v>
      </c>
      <c r="AL61" s="188">
        <f t="shared" si="27"/>
        <v>0</v>
      </c>
    </row>
    <row r="62" spans="1:38" ht="15.75" thickBot="1" x14ac:dyDescent="0.3">
      <c r="A62" s="1" t="s">
        <v>377</v>
      </c>
      <c r="B62" s="149" t="s">
        <v>694</v>
      </c>
      <c r="C62" s="192" t="s">
        <v>294</v>
      </c>
      <c r="F62" s="201">
        <f>'0805'!H62</f>
        <v>0</v>
      </c>
      <c r="G62" s="202"/>
      <c r="H62" s="202"/>
      <c r="I62" s="227"/>
      <c r="J62" s="227"/>
      <c r="K62" s="227"/>
      <c r="L62" s="202"/>
      <c r="M62" s="228"/>
      <c r="N62" s="288"/>
      <c r="O62">
        <f t="shared" si="10"/>
        <v>0</v>
      </c>
      <c r="P62">
        <f t="shared" si="11"/>
        <v>-1</v>
      </c>
      <c r="Q62">
        <f t="shared" si="12"/>
        <v>-1</v>
      </c>
      <c r="R62">
        <f t="shared" si="20"/>
        <v>-1</v>
      </c>
      <c r="S62">
        <f t="shared" si="13"/>
        <v>-1</v>
      </c>
      <c r="T62">
        <f t="shared" si="21"/>
        <v>1</v>
      </c>
      <c r="U62">
        <f>VLOOKUP($A62,'FuturesInfo (3)'!$A$2:$V$80,22)</f>
        <v>2</v>
      </c>
      <c r="V62">
        <v>1</v>
      </c>
      <c r="W62" s="137">
        <f>VLOOKUP($A62,'FuturesInfo (3)'!$A$2:$O$80,15)*U62</f>
        <v>158382.97041304561</v>
      </c>
      <c r="X62" s="137">
        <f>VLOOKUP($A62,'FuturesInfo (3)'!$A$2:$O$80,15)*V62*U62</f>
        <v>158382.97041304561</v>
      </c>
      <c r="Y62" s="188">
        <f t="shared" si="14"/>
        <v>0</v>
      </c>
      <c r="Z62" s="188">
        <f>IF(IF(sym!$Q51=H62,1,0)=1,ABS(W62*G62),-ABS(W62*G62))</f>
        <v>0</v>
      </c>
      <c r="AA62" s="188">
        <f>IF(IF(sym!$P51=$H62,1,0)=1,ABS($W62*$G62),-ABS($W62*$G62))</f>
        <v>0</v>
      </c>
      <c r="AB62" s="188">
        <f t="shared" si="22"/>
        <v>0</v>
      </c>
      <c r="AC62" s="188">
        <f t="shared" si="15"/>
        <v>0</v>
      </c>
      <c r="AD62" s="188">
        <f t="shared" si="23"/>
        <v>0</v>
      </c>
      <c r="AE62" s="188">
        <f t="shared" si="24"/>
        <v>0</v>
      </c>
      <c r="AF62" s="188">
        <f t="shared" si="25"/>
        <v>0</v>
      </c>
      <c r="AG62" s="188">
        <f t="shared" si="26"/>
        <v>0</v>
      </c>
      <c r="AH62" s="188">
        <f t="shared" si="16"/>
        <v>0</v>
      </c>
      <c r="AI62" s="188">
        <f t="shared" si="17"/>
        <v>0</v>
      </c>
      <c r="AJ62" s="188">
        <f t="shared" si="18"/>
        <v>0</v>
      </c>
      <c r="AK62" s="188">
        <f t="shared" si="19"/>
        <v>0</v>
      </c>
      <c r="AL62" s="188">
        <f t="shared" si="27"/>
        <v>0</v>
      </c>
    </row>
    <row r="63" spans="1:38" ht="15.75" thickBot="1" x14ac:dyDescent="0.3">
      <c r="A63" s="1" t="s">
        <v>379</v>
      </c>
      <c r="B63" s="149" t="s">
        <v>550</v>
      </c>
      <c r="C63" s="192" t="s">
        <v>294</v>
      </c>
      <c r="F63" s="201">
        <f>'0805'!H63</f>
        <v>0</v>
      </c>
      <c r="G63" s="202"/>
      <c r="H63" s="202"/>
      <c r="I63" s="227"/>
      <c r="J63" s="227"/>
      <c r="K63" s="227"/>
      <c r="L63" s="202"/>
      <c r="M63" s="228"/>
      <c r="N63" s="288"/>
      <c r="O63">
        <f t="shared" si="10"/>
        <v>0</v>
      </c>
      <c r="P63">
        <f t="shared" si="11"/>
        <v>-1</v>
      </c>
      <c r="Q63">
        <f t="shared" si="12"/>
        <v>-1</v>
      </c>
      <c r="R63">
        <f t="shared" si="20"/>
        <v>-1</v>
      </c>
      <c r="S63">
        <f t="shared" si="13"/>
        <v>-1</v>
      </c>
      <c r="T63">
        <f t="shared" si="21"/>
        <v>1</v>
      </c>
      <c r="U63">
        <f>VLOOKUP($A63,'FuturesInfo (3)'!$A$2:$V$80,22)</f>
        <v>3</v>
      </c>
      <c r="V63">
        <v>1</v>
      </c>
      <c r="W63" s="137">
        <f>VLOOKUP($A63,'FuturesInfo (3)'!$A$2:$O$80,15)*U63</f>
        <v>284625</v>
      </c>
      <c r="X63" s="137">
        <f>VLOOKUP($A63,'FuturesInfo (3)'!$A$2:$O$80,15)*V63*U63</f>
        <v>284625</v>
      </c>
      <c r="Y63" s="188">
        <f t="shared" si="14"/>
        <v>0</v>
      </c>
      <c r="Z63" s="188">
        <f>IF(IF(sym!$Q52=H63,1,0)=1,ABS(W63*G63),-ABS(W63*G63))</f>
        <v>0</v>
      </c>
      <c r="AA63" s="188">
        <f>IF(IF(sym!$P52=$H63,1,0)=1,ABS($W63*$G63),-ABS($W63*$G63))</f>
        <v>0</v>
      </c>
      <c r="AB63" s="188">
        <f t="shared" si="22"/>
        <v>0</v>
      </c>
      <c r="AC63" s="188">
        <f t="shared" si="15"/>
        <v>0</v>
      </c>
      <c r="AD63" s="188">
        <f t="shared" si="23"/>
        <v>0</v>
      </c>
      <c r="AE63" s="188">
        <f t="shared" si="24"/>
        <v>0</v>
      </c>
      <c r="AF63" s="188">
        <f t="shared" si="25"/>
        <v>0</v>
      </c>
      <c r="AG63" s="188">
        <f t="shared" si="26"/>
        <v>0</v>
      </c>
      <c r="AH63" s="188">
        <f t="shared" si="16"/>
        <v>0</v>
      </c>
      <c r="AI63" s="188">
        <f t="shared" si="17"/>
        <v>0</v>
      </c>
      <c r="AJ63" s="188">
        <f t="shared" si="18"/>
        <v>0</v>
      </c>
      <c r="AK63" s="188">
        <f t="shared" si="19"/>
        <v>0</v>
      </c>
      <c r="AL63" s="188">
        <f t="shared" si="27"/>
        <v>0</v>
      </c>
    </row>
    <row r="64" spans="1:38" ht="15.75" thickBot="1" x14ac:dyDescent="0.3">
      <c r="A64" s="4" t="s">
        <v>1050</v>
      </c>
      <c r="B64" s="149" t="s">
        <v>700</v>
      </c>
      <c r="C64" s="192" t="s">
        <v>297</v>
      </c>
      <c r="F64" s="201">
        <f>'0805'!H64</f>
        <v>0</v>
      </c>
      <c r="G64" s="202"/>
      <c r="H64" s="202"/>
      <c r="I64" s="227"/>
      <c r="J64" s="227"/>
      <c r="K64" s="227"/>
      <c r="L64" s="202"/>
      <c r="M64" s="228"/>
      <c r="N64" s="288"/>
      <c r="O64">
        <f t="shared" si="10"/>
        <v>0</v>
      </c>
      <c r="P64">
        <f t="shared" si="11"/>
        <v>-1</v>
      </c>
      <c r="Q64">
        <f t="shared" si="12"/>
        <v>-1</v>
      </c>
      <c r="R64">
        <f t="shared" si="20"/>
        <v>-1</v>
      </c>
      <c r="S64">
        <f t="shared" si="13"/>
        <v>-1</v>
      </c>
      <c r="T64">
        <f t="shared" si="21"/>
        <v>1</v>
      </c>
      <c r="U64">
        <f>VLOOKUP($A64,'FuturesInfo (3)'!$A$2:$V$80,22)</f>
        <v>8</v>
      </c>
      <c r="V64">
        <v>1</v>
      </c>
      <c r="W64" s="137">
        <f>VLOOKUP($A64,'FuturesInfo (3)'!$A$2:$O$80,15)*U64</f>
        <v>74300</v>
      </c>
      <c r="X64" s="137">
        <f>VLOOKUP($A64,'FuturesInfo (3)'!$A$2:$O$80,15)*V64*U64</f>
        <v>74300</v>
      </c>
      <c r="Y64" s="188">
        <f t="shared" si="14"/>
        <v>0</v>
      </c>
      <c r="Z64" s="188">
        <f>IF(IF(sym!$Q53=H64,1,0)=1,ABS(W64*G64),-ABS(W64*G64))</f>
        <v>0</v>
      </c>
      <c r="AA64" s="188">
        <f>IF(IF(sym!$P53=$H64,1,0)=1,ABS($W64*$G64),-ABS($W64*$G64))</f>
        <v>0</v>
      </c>
      <c r="AB64" s="188">
        <f t="shared" si="22"/>
        <v>0</v>
      </c>
      <c r="AC64" s="188">
        <f t="shared" si="15"/>
        <v>0</v>
      </c>
      <c r="AD64" s="188">
        <f t="shared" si="23"/>
        <v>0</v>
      </c>
      <c r="AE64" s="188">
        <f t="shared" si="24"/>
        <v>0</v>
      </c>
      <c r="AF64" s="188">
        <f t="shared" si="25"/>
        <v>0</v>
      </c>
      <c r="AG64" s="188">
        <f t="shared" si="26"/>
        <v>0</v>
      </c>
      <c r="AH64" s="188">
        <f t="shared" si="16"/>
        <v>0</v>
      </c>
      <c r="AI64" s="188">
        <f t="shared" si="17"/>
        <v>0</v>
      </c>
      <c r="AJ64" s="188">
        <f t="shared" si="18"/>
        <v>0</v>
      </c>
      <c r="AK64" s="188">
        <f t="shared" si="19"/>
        <v>0</v>
      </c>
      <c r="AL64" s="188">
        <f t="shared" si="27"/>
        <v>0</v>
      </c>
    </row>
    <row r="65" spans="1:38" ht="15.75" thickBot="1" x14ac:dyDescent="0.3">
      <c r="A65" s="1" t="s">
        <v>0</v>
      </c>
      <c r="B65" s="149" t="s">
        <v>702</v>
      </c>
      <c r="C65" s="192" t="s">
        <v>304</v>
      </c>
      <c r="F65" s="201">
        <f>'0805'!H65</f>
        <v>0</v>
      </c>
      <c r="G65" s="202"/>
      <c r="H65" s="233"/>
      <c r="I65" s="229"/>
      <c r="J65" s="229"/>
      <c r="K65" s="229"/>
      <c r="L65" s="202"/>
      <c r="M65" s="228"/>
      <c r="N65" s="288"/>
      <c r="O65">
        <f t="shared" si="10"/>
        <v>0</v>
      </c>
      <c r="P65">
        <f t="shared" si="11"/>
        <v>-1</v>
      </c>
      <c r="Q65">
        <f t="shared" si="12"/>
        <v>-1</v>
      </c>
      <c r="R65">
        <f t="shared" si="20"/>
        <v>-1</v>
      </c>
      <c r="S65">
        <f t="shared" si="13"/>
        <v>-1</v>
      </c>
      <c r="T65">
        <f t="shared" si="21"/>
        <v>1</v>
      </c>
      <c r="U65">
        <f>VLOOKUP($A65,'FuturesInfo (3)'!$A$2:$V$80,22)</f>
        <v>3</v>
      </c>
      <c r="V65">
        <v>1</v>
      </c>
      <c r="W65" s="137">
        <f>VLOOKUP($A65,'FuturesInfo (3)'!$A$2:$O$80,15)*U65</f>
        <v>78817.5</v>
      </c>
      <c r="X65" s="137">
        <f>VLOOKUP($A65,'FuturesInfo (3)'!$A$2:$O$80,15)*V65*U65</f>
        <v>78817.5</v>
      </c>
      <c r="Y65" s="188">
        <f t="shared" si="14"/>
        <v>0</v>
      </c>
      <c r="Z65" s="188">
        <f>IF(IF(sym!$Q54=H65,1,0)=1,ABS(W65*G65),-ABS(W65*G65))</f>
        <v>0</v>
      </c>
      <c r="AA65" s="188">
        <f>IF(IF(sym!$P54=$H65,1,0)=1,ABS($W65*$G65),-ABS($W65*$G65))</f>
        <v>0</v>
      </c>
      <c r="AB65" s="188">
        <f t="shared" si="22"/>
        <v>0</v>
      </c>
      <c r="AC65" s="188">
        <f t="shared" si="15"/>
        <v>0</v>
      </c>
      <c r="AD65" s="188">
        <f t="shared" si="23"/>
        <v>0</v>
      </c>
      <c r="AE65" s="188">
        <f t="shared" si="24"/>
        <v>0</v>
      </c>
      <c r="AF65" s="188">
        <f t="shared" si="25"/>
        <v>0</v>
      </c>
      <c r="AG65" s="188">
        <f t="shared" si="26"/>
        <v>0</v>
      </c>
      <c r="AH65" s="188">
        <f t="shared" si="16"/>
        <v>0</v>
      </c>
      <c r="AI65" s="188">
        <f t="shared" si="17"/>
        <v>0</v>
      </c>
      <c r="AJ65" s="188">
        <f t="shared" si="18"/>
        <v>0</v>
      </c>
      <c r="AK65" s="188">
        <f t="shared" si="19"/>
        <v>0</v>
      </c>
      <c r="AL65" s="188">
        <f t="shared" si="27"/>
        <v>0</v>
      </c>
    </row>
    <row r="66" spans="1:38" ht="15.75" thickBot="1" x14ac:dyDescent="0.3">
      <c r="A66" s="1" t="s">
        <v>384</v>
      </c>
      <c r="B66" s="149" t="s">
        <v>704</v>
      </c>
      <c r="C66" s="192" t="s">
        <v>347</v>
      </c>
      <c r="F66" s="201">
        <f>'0805'!H66</f>
        <v>0</v>
      </c>
      <c r="G66" s="202"/>
      <c r="H66" s="202"/>
      <c r="I66" s="227"/>
      <c r="J66" s="227"/>
      <c r="K66" s="227"/>
      <c r="L66" s="202"/>
      <c r="M66" s="228"/>
      <c r="N66" s="288"/>
      <c r="O66">
        <f t="shared" si="10"/>
        <v>0</v>
      </c>
      <c r="P66">
        <f t="shared" si="11"/>
        <v>-1</v>
      </c>
      <c r="Q66">
        <f t="shared" si="12"/>
        <v>-1</v>
      </c>
      <c r="R66">
        <f t="shared" si="20"/>
        <v>-1</v>
      </c>
      <c r="S66">
        <f t="shared" si="13"/>
        <v>-1</v>
      </c>
      <c r="T66">
        <f t="shared" si="21"/>
        <v>1</v>
      </c>
      <c r="U66">
        <f>VLOOKUP($A66,'FuturesInfo (3)'!$A$2:$V$80,22)</f>
        <v>2</v>
      </c>
      <c r="V66">
        <v>1</v>
      </c>
      <c r="W66" s="137">
        <f>VLOOKUP($A66,'FuturesInfo (3)'!$A$2:$O$80,15)*U66</f>
        <v>141200</v>
      </c>
      <c r="X66" s="137">
        <f>VLOOKUP($A66,'FuturesInfo (3)'!$A$2:$O$80,15)*V66*U66</f>
        <v>141200</v>
      </c>
      <c r="Y66" s="188">
        <f t="shared" si="14"/>
        <v>0</v>
      </c>
      <c r="Z66" s="188">
        <f>IF(IF(sym!$Q55=H66,1,0)=1,ABS(W66*G66),-ABS(W66*G66))</f>
        <v>0</v>
      </c>
      <c r="AA66" s="188">
        <f>IF(IF(sym!$P55=$H66,1,0)=1,ABS($W66*$G66),-ABS($W66*$G66))</f>
        <v>0</v>
      </c>
      <c r="AB66" s="188">
        <f t="shared" si="22"/>
        <v>0</v>
      </c>
      <c r="AC66" s="188">
        <f t="shared" si="15"/>
        <v>0</v>
      </c>
      <c r="AD66" s="188">
        <f t="shared" si="23"/>
        <v>0</v>
      </c>
      <c r="AE66" s="188">
        <f t="shared" si="24"/>
        <v>0</v>
      </c>
      <c r="AF66" s="188">
        <f t="shared" si="25"/>
        <v>0</v>
      </c>
      <c r="AG66" s="188">
        <f t="shared" si="26"/>
        <v>0</v>
      </c>
      <c r="AH66" s="188">
        <f t="shared" si="16"/>
        <v>0</v>
      </c>
      <c r="AI66" s="188">
        <f t="shared" si="17"/>
        <v>0</v>
      </c>
      <c r="AJ66" s="188">
        <f t="shared" si="18"/>
        <v>0</v>
      </c>
      <c r="AK66" s="188">
        <f t="shared" si="19"/>
        <v>0</v>
      </c>
      <c r="AL66" s="188">
        <f t="shared" si="27"/>
        <v>0</v>
      </c>
    </row>
    <row r="67" spans="1:38" ht="15.75" thickBot="1" x14ac:dyDescent="0.3">
      <c r="A67" s="1" t="s">
        <v>386</v>
      </c>
      <c r="B67" s="149" t="s">
        <v>706</v>
      </c>
      <c r="C67" s="192" t="s">
        <v>347</v>
      </c>
      <c r="F67" s="201">
        <f>'0805'!H67</f>
        <v>0</v>
      </c>
      <c r="G67" s="202"/>
      <c r="H67" s="202"/>
      <c r="I67" s="227"/>
      <c r="J67" s="227"/>
      <c r="K67" s="227"/>
      <c r="L67" s="202"/>
      <c r="M67" s="228"/>
      <c r="N67" s="288"/>
      <c r="O67">
        <f t="shared" si="10"/>
        <v>0</v>
      </c>
      <c r="P67">
        <f t="shared" si="11"/>
        <v>-1</v>
      </c>
      <c r="Q67">
        <f t="shared" si="12"/>
        <v>-1</v>
      </c>
      <c r="R67">
        <f t="shared" si="20"/>
        <v>-1</v>
      </c>
      <c r="S67">
        <f t="shared" si="13"/>
        <v>-1</v>
      </c>
      <c r="T67">
        <f t="shared" si="21"/>
        <v>1</v>
      </c>
      <c r="U67">
        <f>VLOOKUP($A67,'FuturesInfo (3)'!$A$2:$V$80,22)</f>
        <v>2</v>
      </c>
      <c r="V67">
        <v>1</v>
      </c>
      <c r="W67" s="137">
        <f>VLOOKUP($A67,'FuturesInfo (3)'!$A$2:$O$80,15)*U67</f>
        <v>116500</v>
      </c>
      <c r="X67" s="137">
        <f>VLOOKUP($A67,'FuturesInfo (3)'!$A$2:$O$80,15)*V67*U67</f>
        <v>116500</v>
      </c>
      <c r="Y67" s="188">
        <f t="shared" si="14"/>
        <v>0</v>
      </c>
      <c r="Z67" s="188">
        <f>IF(IF(sym!$Q56=H67,1,0)=1,ABS(W67*G67),-ABS(W67*G67))</f>
        <v>0</v>
      </c>
      <c r="AA67" s="188">
        <f>IF(IF(sym!$P56=$H67,1,0)=1,ABS($W67*$G67),-ABS($W67*$G67))</f>
        <v>0</v>
      </c>
      <c r="AB67" s="188">
        <f t="shared" si="22"/>
        <v>0</v>
      </c>
      <c r="AC67" s="188">
        <f t="shared" si="15"/>
        <v>0</v>
      </c>
      <c r="AD67" s="188">
        <f t="shared" si="23"/>
        <v>0</v>
      </c>
      <c r="AE67" s="188">
        <f t="shared" si="24"/>
        <v>0</v>
      </c>
      <c r="AF67" s="188">
        <f t="shared" si="25"/>
        <v>0</v>
      </c>
      <c r="AG67" s="188">
        <f t="shared" si="26"/>
        <v>0</v>
      </c>
      <c r="AH67" s="188">
        <f t="shared" si="16"/>
        <v>0</v>
      </c>
      <c r="AI67" s="188">
        <f t="shared" si="17"/>
        <v>0</v>
      </c>
      <c r="AJ67" s="188">
        <f t="shared" si="18"/>
        <v>0</v>
      </c>
      <c r="AK67" s="188">
        <f t="shared" si="19"/>
        <v>0</v>
      </c>
      <c r="AL67" s="188">
        <f t="shared" si="27"/>
        <v>0</v>
      </c>
    </row>
    <row r="68" spans="1:38" ht="15.75" thickBot="1" x14ac:dyDescent="0.3">
      <c r="A68" s="1" t="s">
        <v>388</v>
      </c>
      <c r="B68" s="149" t="s">
        <v>710</v>
      </c>
      <c r="C68" s="192" t="s">
        <v>288</v>
      </c>
      <c r="F68" s="201">
        <f>'0805'!H68</f>
        <v>0</v>
      </c>
      <c r="G68" s="202"/>
      <c r="H68" s="233"/>
      <c r="I68" s="229"/>
      <c r="J68" s="229"/>
      <c r="K68" s="229"/>
      <c r="L68" s="202"/>
      <c r="M68" s="228"/>
      <c r="N68" s="288"/>
      <c r="O68">
        <f t="shared" si="10"/>
        <v>0</v>
      </c>
      <c r="P68">
        <f t="shared" si="11"/>
        <v>-1</v>
      </c>
      <c r="Q68">
        <f t="shared" si="12"/>
        <v>-1</v>
      </c>
      <c r="R68">
        <f t="shared" si="20"/>
        <v>-1</v>
      </c>
      <c r="S68">
        <f t="shared" si="13"/>
        <v>-1</v>
      </c>
      <c r="T68">
        <f t="shared" si="21"/>
        <v>1</v>
      </c>
      <c r="U68">
        <f>VLOOKUP($A68,'FuturesInfo (3)'!$A$2:$V$80,22)</f>
        <v>2</v>
      </c>
      <c r="V68">
        <v>1</v>
      </c>
      <c r="W68" s="137">
        <f>VLOOKUP($A68,'FuturesInfo (3)'!$A$2:$O$80,15)*U68</f>
        <v>114912.00000000001</v>
      </c>
      <c r="X68" s="137">
        <f>VLOOKUP($A68,'FuturesInfo (3)'!$A$2:$O$80,15)*V68*U68</f>
        <v>114912.00000000001</v>
      </c>
      <c r="Y68" s="188">
        <f t="shared" si="14"/>
        <v>0</v>
      </c>
      <c r="Z68" s="188">
        <f>IF(IF(sym!$Q57=H68,1,0)=1,ABS(W68*G68),-ABS(W68*G68))</f>
        <v>0</v>
      </c>
      <c r="AA68" s="188">
        <f>IF(IF(sym!$P57=$H68,1,0)=1,ABS($W68*$G68),-ABS($W68*$G68))</f>
        <v>0</v>
      </c>
      <c r="AB68" s="188">
        <f t="shared" si="22"/>
        <v>0</v>
      </c>
      <c r="AC68" s="188">
        <f t="shared" si="15"/>
        <v>0</v>
      </c>
      <c r="AD68" s="188">
        <f t="shared" si="23"/>
        <v>0</v>
      </c>
      <c r="AE68" s="188">
        <f t="shared" si="24"/>
        <v>0</v>
      </c>
      <c r="AF68" s="188">
        <f t="shared" si="25"/>
        <v>0</v>
      </c>
      <c r="AG68" s="188">
        <f t="shared" si="26"/>
        <v>0</v>
      </c>
      <c r="AH68" s="188">
        <f t="shared" si="16"/>
        <v>0</v>
      </c>
      <c r="AI68" s="188">
        <f t="shared" si="17"/>
        <v>0</v>
      </c>
      <c r="AJ68" s="188">
        <f t="shared" si="18"/>
        <v>0</v>
      </c>
      <c r="AK68" s="188">
        <f t="shared" si="19"/>
        <v>0</v>
      </c>
      <c r="AL68" s="188">
        <f t="shared" si="27"/>
        <v>0</v>
      </c>
    </row>
    <row r="69" spans="1:38" s="2" customFormat="1" ht="15.75" thickBot="1" x14ac:dyDescent="0.3">
      <c r="A69" s="1" t="s">
        <v>389</v>
      </c>
      <c r="B69" s="149" t="s">
        <v>712</v>
      </c>
      <c r="C69" s="192" t="s">
        <v>297</v>
      </c>
      <c r="D69"/>
      <c r="F69" s="201">
        <f>'0805'!H69</f>
        <v>0</v>
      </c>
      <c r="G69" s="202"/>
      <c r="H69" s="202"/>
      <c r="I69" s="227"/>
      <c r="J69" s="227"/>
      <c r="K69" s="227"/>
      <c r="L69" s="202"/>
      <c r="M69" s="228"/>
      <c r="N69" s="288"/>
      <c r="O69">
        <f t="shared" si="10"/>
        <v>0</v>
      </c>
      <c r="P69">
        <f t="shared" si="11"/>
        <v>-1</v>
      </c>
      <c r="Q69">
        <f t="shared" si="12"/>
        <v>-1</v>
      </c>
      <c r="R69">
        <f t="shared" si="20"/>
        <v>-1</v>
      </c>
      <c r="S69">
        <f t="shared" si="13"/>
        <v>-1</v>
      </c>
      <c r="T69">
        <f t="shared" si="21"/>
        <v>1</v>
      </c>
      <c r="U69">
        <f>VLOOKUP($A69,'FuturesInfo (3)'!$A$2:$V$80,22)</f>
        <v>5</v>
      </c>
      <c r="V69">
        <v>1</v>
      </c>
      <c r="W69" s="137">
        <f>VLOOKUP($A69,'FuturesInfo (3)'!$A$2:$O$80,15)*U69</f>
        <v>93250</v>
      </c>
      <c r="X69" s="137">
        <f>VLOOKUP($A69,'FuturesInfo (3)'!$A$2:$O$80,15)*V69*U69</f>
        <v>93250</v>
      </c>
      <c r="Y69" s="188">
        <f t="shared" si="14"/>
        <v>0</v>
      </c>
      <c r="Z69" s="188">
        <f>IF(IF(sym!$Q58=H69,1,0)=1,ABS(W69*G69),-ABS(W69*G69))</f>
        <v>0</v>
      </c>
      <c r="AA69" s="188">
        <f>IF(IF(sym!$P58=$H69,1,0)=1,ABS($W69*$G69),-ABS($W69*$G69))</f>
        <v>0</v>
      </c>
      <c r="AB69" s="188">
        <f t="shared" si="22"/>
        <v>0</v>
      </c>
      <c r="AC69" s="188">
        <f t="shared" si="15"/>
        <v>0</v>
      </c>
      <c r="AD69" s="188">
        <f t="shared" si="23"/>
        <v>0</v>
      </c>
      <c r="AE69" s="188">
        <f t="shared" si="24"/>
        <v>0</v>
      </c>
      <c r="AF69" s="188">
        <f t="shared" si="25"/>
        <v>0</v>
      </c>
      <c r="AG69" s="188">
        <f t="shared" si="26"/>
        <v>0</v>
      </c>
      <c r="AH69" s="188">
        <f t="shared" si="16"/>
        <v>0</v>
      </c>
      <c r="AI69" s="188">
        <f t="shared" si="17"/>
        <v>0</v>
      </c>
      <c r="AJ69" s="188">
        <f t="shared" si="18"/>
        <v>0</v>
      </c>
      <c r="AK69" s="188">
        <f t="shared" si="19"/>
        <v>0</v>
      </c>
      <c r="AL69" s="188">
        <f t="shared" si="27"/>
        <v>0</v>
      </c>
    </row>
    <row r="70" spans="1:38" s="2" customFormat="1" ht="15.75" thickBot="1" x14ac:dyDescent="0.3">
      <c r="A70" s="1" t="s">
        <v>391</v>
      </c>
      <c r="B70" s="149" t="s">
        <v>490</v>
      </c>
      <c r="C70" s="192" t="s">
        <v>297</v>
      </c>
      <c r="D70"/>
      <c r="F70" s="201">
        <f>'0805'!H70</f>
        <v>0</v>
      </c>
      <c r="G70" s="202"/>
      <c r="H70" s="202"/>
      <c r="I70" s="227"/>
      <c r="J70" s="227"/>
      <c r="K70" s="227"/>
      <c r="L70" s="202"/>
      <c r="M70" s="228"/>
      <c r="N70" s="288"/>
      <c r="O70">
        <f t="shared" si="10"/>
        <v>0</v>
      </c>
      <c r="P70">
        <f t="shared" si="11"/>
        <v>-1</v>
      </c>
      <c r="Q70">
        <f t="shared" si="12"/>
        <v>-1</v>
      </c>
      <c r="R70">
        <f t="shared" si="20"/>
        <v>-1</v>
      </c>
      <c r="S70">
        <f t="shared" si="13"/>
        <v>-1</v>
      </c>
      <c r="T70">
        <f t="shared" si="21"/>
        <v>1</v>
      </c>
      <c r="U70">
        <f>VLOOKUP($A70,'FuturesInfo (3)'!$A$2:$V$80,22)</f>
        <v>15</v>
      </c>
      <c r="V70">
        <v>1</v>
      </c>
      <c r="W70" s="137">
        <f>VLOOKUP($A70,'FuturesInfo (3)'!$A$2:$O$80,15)*U70</f>
        <v>102164.13929741675</v>
      </c>
      <c r="X70" s="137">
        <f>VLOOKUP($A70,'FuturesInfo (3)'!$A$2:$O$80,15)*V70*U70</f>
        <v>102164.13929741675</v>
      </c>
      <c r="Y70" s="188">
        <f t="shared" si="14"/>
        <v>0</v>
      </c>
      <c r="Z70" s="188">
        <f>IF(IF(sym!$Q59=H70,1,0)=1,ABS(W70*G70),-ABS(W70*G70))</f>
        <v>0</v>
      </c>
      <c r="AA70" s="188">
        <f>IF(IF(sym!$P59=$H70,1,0)=1,ABS($W70*$G70),-ABS($W70*$G70))</f>
        <v>0</v>
      </c>
      <c r="AB70" s="188">
        <f t="shared" si="22"/>
        <v>0</v>
      </c>
      <c r="AC70" s="188">
        <f t="shared" si="15"/>
        <v>0</v>
      </c>
      <c r="AD70" s="188">
        <f t="shared" si="23"/>
        <v>0</v>
      </c>
      <c r="AE70" s="188">
        <f t="shared" si="24"/>
        <v>0</v>
      </c>
      <c r="AF70" s="188">
        <f t="shared" si="25"/>
        <v>0</v>
      </c>
      <c r="AG70" s="188">
        <f t="shared" si="26"/>
        <v>0</v>
      </c>
      <c r="AH70" s="188">
        <f t="shared" si="16"/>
        <v>0</v>
      </c>
      <c r="AI70" s="188">
        <f t="shared" si="17"/>
        <v>0</v>
      </c>
      <c r="AJ70" s="188">
        <f t="shared" si="18"/>
        <v>0</v>
      </c>
      <c r="AK70" s="188">
        <f t="shared" si="19"/>
        <v>0</v>
      </c>
      <c r="AL70" s="188">
        <f t="shared" si="27"/>
        <v>0</v>
      </c>
    </row>
    <row r="71" spans="1:38" ht="15.75" thickBot="1" x14ac:dyDescent="0.3">
      <c r="A71" s="1" t="s">
        <v>29</v>
      </c>
      <c r="B71" s="149" t="s">
        <v>730</v>
      </c>
      <c r="C71" s="192" t="s">
        <v>297</v>
      </c>
      <c r="D71" s="2"/>
      <c r="F71" s="201">
        <f>'0805'!H71</f>
        <v>0</v>
      </c>
      <c r="G71" s="202"/>
      <c r="H71" s="202"/>
      <c r="I71" s="227"/>
      <c r="J71" s="227"/>
      <c r="K71" s="227"/>
      <c r="L71" s="202"/>
      <c r="M71" s="228"/>
      <c r="N71" s="288"/>
      <c r="O71">
        <f t="shared" si="10"/>
        <v>0</v>
      </c>
      <c r="P71">
        <f t="shared" si="11"/>
        <v>-1</v>
      </c>
      <c r="Q71">
        <f t="shared" si="12"/>
        <v>-1</v>
      </c>
      <c r="R71">
        <f t="shared" si="20"/>
        <v>-1</v>
      </c>
      <c r="S71">
        <f t="shared" si="13"/>
        <v>-1</v>
      </c>
      <c r="T71">
        <f t="shared" si="21"/>
        <v>1</v>
      </c>
      <c r="U71">
        <f>VLOOKUP($A71,'FuturesInfo (3)'!$A$2:$V$80,22)</f>
        <v>2</v>
      </c>
      <c r="V71">
        <v>1</v>
      </c>
      <c r="W71" s="137">
        <f>VLOOKUP($A71,'FuturesInfo (3)'!$A$2:$O$80,15)*U71</f>
        <v>95675</v>
      </c>
      <c r="X71" s="137">
        <f>VLOOKUP($A71,'FuturesInfo (3)'!$A$2:$O$80,15)*V71*U71</f>
        <v>95675</v>
      </c>
      <c r="Y71" s="188">
        <f t="shared" si="14"/>
        <v>0</v>
      </c>
      <c r="Z71" s="188">
        <f>IF(IF(sym!$Q60=H71,1,0)=1,ABS(W71*G71),-ABS(W71*G71))</f>
        <v>0</v>
      </c>
      <c r="AA71" s="188">
        <f>IF(IF(sym!$P60=$H71,1,0)=1,ABS($W71*$G71),-ABS($W71*$G71))</f>
        <v>0</v>
      </c>
      <c r="AB71" s="188">
        <f t="shared" si="22"/>
        <v>0</v>
      </c>
      <c r="AC71" s="188">
        <f t="shared" si="15"/>
        <v>0</v>
      </c>
      <c r="AD71" s="188">
        <f t="shared" si="23"/>
        <v>0</v>
      </c>
      <c r="AE71" s="188">
        <f t="shared" si="24"/>
        <v>0</v>
      </c>
      <c r="AF71" s="188">
        <f t="shared" si="25"/>
        <v>0</v>
      </c>
      <c r="AG71" s="188">
        <f t="shared" si="26"/>
        <v>0</v>
      </c>
      <c r="AH71" s="188">
        <f t="shared" si="16"/>
        <v>0</v>
      </c>
      <c r="AI71" s="188">
        <f t="shared" si="17"/>
        <v>0</v>
      </c>
      <c r="AJ71" s="188">
        <f t="shared" si="18"/>
        <v>0</v>
      </c>
      <c r="AK71" s="188">
        <f t="shared" si="19"/>
        <v>0</v>
      </c>
      <c r="AL71" s="188">
        <f t="shared" si="27"/>
        <v>0</v>
      </c>
    </row>
    <row r="72" spans="1:38" ht="15.75" thickBot="1" x14ac:dyDescent="0.3">
      <c r="A72" s="1" t="s">
        <v>394</v>
      </c>
      <c r="B72" s="149" t="s">
        <v>742</v>
      </c>
      <c r="C72" s="192" t="s">
        <v>304</v>
      </c>
      <c r="F72" s="201">
        <f>'0805'!H72</f>
        <v>0</v>
      </c>
      <c r="G72" s="202"/>
      <c r="H72" s="202"/>
      <c r="I72" s="227"/>
      <c r="J72" s="227"/>
      <c r="K72" s="227"/>
      <c r="L72" s="202"/>
      <c r="M72" s="228"/>
      <c r="N72" s="288"/>
      <c r="O72">
        <f t="shared" si="10"/>
        <v>0</v>
      </c>
      <c r="P72">
        <f t="shared" si="11"/>
        <v>-1</v>
      </c>
      <c r="Q72">
        <f t="shared" si="12"/>
        <v>-1</v>
      </c>
      <c r="R72">
        <f t="shared" si="20"/>
        <v>-1</v>
      </c>
      <c r="S72">
        <f t="shared" si="13"/>
        <v>-1</v>
      </c>
      <c r="T72">
        <f t="shared" si="21"/>
        <v>1</v>
      </c>
      <c r="U72">
        <f>VLOOKUP($A72,'FuturesInfo (3)'!$A$2:$V$80,22)</f>
        <v>4</v>
      </c>
      <c r="V72">
        <v>1</v>
      </c>
      <c r="W72" s="137">
        <f>VLOOKUP($A72,'FuturesInfo (3)'!$A$2:$O$80,15)*U72</f>
        <v>88256</v>
      </c>
      <c r="X72" s="137">
        <f>VLOOKUP($A72,'FuturesInfo (3)'!$A$2:$O$80,15)*V72*U72</f>
        <v>88256</v>
      </c>
      <c r="Y72" s="188">
        <f t="shared" si="14"/>
        <v>0</v>
      </c>
      <c r="Z72" s="188">
        <f>IF(IF(sym!$Q61=H72,1,0)=1,ABS(W72*G72),-ABS(W72*G72))</f>
        <v>0</v>
      </c>
      <c r="AA72" s="188">
        <f>IF(IF(sym!$P61=$H72,1,0)=1,ABS($W72*$G72),-ABS($W72*$G72))</f>
        <v>0</v>
      </c>
      <c r="AB72" s="188">
        <f t="shared" si="22"/>
        <v>0</v>
      </c>
      <c r="AC72" s="188">
        <f t="shared" si="15"/>
        <v>0</v>
      </c>
      <c r="AD72" s="188">
        <f t="shared" si="23"/>
        <v>0</v>
      </c>
      <c r="AE72" s="188">
        <f t="shared" si="24"/>
        <v>0</v>
      </c>
      <c r="AF72" s="188">
        <f t="shared" si="25"/>
        <v>0</v>
      </c>
      <c r="AG72" s="188">
        <f t="shared" si="26"/>
        <v>0</v>
      </c>
      <c r="AH72" s="188">
        <f t="shared" si="16"/>
        <v>0</v>
      </c>
      <c r="AI72" s="188">
        <f t="shared" si="17"/>
        <v>0</v>
      </c>
      <c r="AJ72" s="188">
        <f t="shared" si="18"/>
        <v>0</v>
      </c>
      <c r="AK72" s="188">
        <f t="shared" si="19"/>
        <v>0</v>
      </c>
      <c r="AL72" s="188">
        <f t="shared" si="27"/>
        <v>0</v>
      </c>
    </row>
    <row r="73" spans="1:38" ht="15.75" thickBot="1" x14ac:dyDescent="0.3">
      <c r="A73" s="1" t="s">
        <v>396</v>
      </c>
      <c r="B73" s="149" t="s">
        <v>744</v>
      </c>
      <c r="C73" s="192" t="s">
        <v>1121</v>
      </c>
      <c r="F73" s="201">
        <f>'0805'!H73</f>
        <v>0</v>
      </c>
      <c r="G73" s="202"/>
      <c r="H73" s="202"/>
      <c r="I73" s="227"/>
      <c r="J73" s="227"/>
      <c r="K73" s="227"/>
      <c r="L73" s="202"/>
      <c r="M73" s="228"/>
      <c r="N73" s="288"/>
      <c r="O73">
        <f t="shared" si="10"/>
        <v>0</v>
      </c>
      <c r="P73">
        <f t="shared" si="11"/>
        <v>-1</v>
      </c>
      <c r="Q73">
        <f t="shared" si="12"/>
        <v>-1</v>
      </c>
      <c r="R73">
        <f t="shared" si="20"/>
        <v>-1</v>
      </c>
      <c r="S73">
        <f t="shared" si="13"/>
        <v>-1</v>
      </c>
      <c r="T73">
        <f t="shared" si="21"/>
        <v>1</v>
      </c>
      <c r="U73">
        <f>VLOOKUP($A73,'FuturesInfo (3)'!$A$2:$V$80,22)</f>
        <v>3</v>
      </c>
      <c r="V73">
        <v>1</v>
      </c>
      <c r="W73" s="137">
        <f>VLOOKUP($A73,'FuturesInfo (3)'!$A$2:$O$80,15)*U73</f>
        <v>385987.50000000006</v>
      </c>
      <c r="X73" s="137">
        <f>VLOOKUP($A73,'FuturesInfo (3)'!$A$2:$O$80,15)*V73*U73</f>
        <v>385987.50000000006</v>
      </c>
      <c r="Y73" s="188">
        <f t="shared" si="14"/>
        <v>0</v>
      </c>
      <c r="Z73" s="188">
        <f>IF(IF(sym!$Q62=H73,1,0)=1,ABS(W73*G73),-ABS(W73*G73))</f>
        <v>0</v>
      </c>
      <c r="AA73" s="188">
        <f>IF(IF(sym!$P62=$H73,1,0)=1,ABS($W73*$G73),-ABS($W73*$G73))</f>
        <v>0</v>
      </c>
      <c r="AB73" s="188">
        <f t="shared" si="22"/>
        <v>0</v>
      </c>
      <c r="AC73" s="188">
        <f t="shared" si="15"/>
        <v>0</v>
      </c>
      <c r="AD73" s="188">
        <f t="shared" si="23"/>
        <v>0</v>
      </c>
      <c r="AE73" s="188">
        <f t="shared" si="24"/>
        <v>0</v>
      </c>
      <c r="AF73" s="188">
        <f t="shared" si="25"/>
        <v>0</v>
      </c>
      <c r="AG73" s="188">
        <f t="shared" si="26"/>
        <v>0</v>
      </c>
      <c r="AH73" s="188">
        <f t="shared" si="16"/>
        <v>0</v>
      </c>
      <c r="AI73" s="188">
        <f t="shared" si="17"/>
        <v>0</v>
      </c>
      <c r="AJ73" s="188">
        <f t="shared" si="18"/>
        <v>0</v>
      </c>
      <c r="AK73" s="188">
        <f t="shared" si="19"/>
        <v>0</v>
      </c>
      <c r="AL73" s="188">
        <f t="shared" si="27"/>
        <v>0</v>
      </c>
    </row>
    <row r="74" spans="1:38" ht="15.75" thickBot="1" x14ac:dyDescent="0.3">
      <c r="A74" s="1" t="s">
        <v>398</v>
      </c>
      <c r="B74" s="149" t="s">
        <v>722</v>
      </c>
      <c r="C74" s="192" t="s">
        <v>347</v>
      </c>
      <c r="F74" s="201">
        <f>'0805'!H74</f>
        <v>0</v>
      </c>
      <c r="G74" s="202"/>
      <c r="H74" s="202"/>
      <c r="I74" s="227"/>
      <c r="J74" s="227"/>
      <c r="K74" s="227"/>
      <c r="L74" s="202"/>
      <c r="M74" s="228"/>
      <c r="N74" s="288"/>
      <c r="O74">
        <f t="shared" si="10"/>
        <v>0</v>
      </c>
      <c r="P74">
        <f t="shared" si="11"/>
        <v>-1</v>
      </c>
      <c r="Q74">
        <f t="shared" si="12"/>
        <v>-1</v>
      </c>
      <c r="R74">
        <f t="shared" si="20"/>
        <v>-1</v>
      </c>
      <c r="S74">
        <f t="shared" si="13"/>
        <v>-1</v>
      </c>
      <c r="T74">
        <f t="shared" si="21"/>
        <v>1</v>
      </c>
      <c r="U74">
        <f>VLOOKUP($A74,'FuturesInfo (3)'!$A$2:$V$80,22)</f>
        <v>1</v>
      </c>
      <c r="V74">
        <v>1</v>
      </c>
      <c r="W74" s="137">
        <f>VLOOKUP($A74,'FuturesInfo (3)'!$A$2:$O$80,15)*U74</f>
        <v>102215</v>
      </c>
      <c r="X74" s="137">
        <f>VLOOKUP($A74,'FuturesInfo (3)'!$A$2:$O$80,15)*V74*U74</f>
        <v>102215</v>
      </c>
      <c r="Y74" s="188">
        <f t="shared" si="14"/>
        <v>0</v>
      </c>
      <c r="Z74" s="188">
        <f>IF(IF(sym!$Q63=H74,1,0)=1,ABS(W74*G74),-ABS(W74*G74))</f>
        <v>0</v>
      </c>
      <c r="AA74" s="188">
        <f>IF(IF(sym!$P63=$H74,1,0)=1,ABS($W74*$G74),-ABS($W74*$G74))</f>
        <v>0</v>
      </c>
      <c r="AB74" s="188">
        <f t="shared" si="22"/>
        <v>0</v>
      </c>
      <c r="AC74" s="188">
        <f t="shared" si="15"/>
        <v>0</v>
      </c>
      <c r="AD74" s="188">
        <f t="shared" si="23"/>
        <v>0</v>
      </c>
      <c r="AE74" s="188">
        <f t="shared" si="24"/>
        <v>0</v>
      </c>
      <c r="AF74" s="188">
        <f t="shared" si="25"/>
        <v>0</v>
      </c>
      <c r="AG74" s="188">
        <f t="shared" si="26"/>
        <v>0</v>
      </c>
      <c r="AH74" s="188">
        <f t="shared" si="16"/>
        <v>0</v>
      </c>
      <c r="AI74" s="188">
        <f t="shared" si="17"/>
        <v>0</v>
      </c>
      <c r="AJ74" s="188">
        <f t="shared" si="18"/>
        <v>0</v>
      </c>
      <c r="AK74" s="188">
        <f t="shared" si="19"/>
        <v>0</v>
      </c>
      <c r="AL74" s="188">
        <f t="shared" si="27"/>
        <v>0</v>
      </c>
    </row>
    <row r="75" spans="1:38" ht="15.75" thickBot="1" x14ac:dyDescent="0.3">
      <c r="A75" s="1" t="s">
        <v>400</v>
      </c>
      <c r="B75" s="149" t="s">
        <v>732</v>
      </c>
      <c r="C75" s="192" t="s">
        <v>294</v>
      </c>
      <c r="F75" s="201">
        <f>'0805'!H75</f>
        <v>0</v>
      </c>
      <c r="G75" s="291"/>
      <c r="H75" s="202"/>
      <c r="I75" s="227"/>
      <c r="J75" s="227"/>
      <c r="K75" s="227"/>
      <c r="L75" s="202"/>
      <c r="M75" s="228"/>
      <c r="N75" s="288"/>
      <c r="O75">
        <f t="shared" si="10"/>
        <v>0</v>
      </c>
      <c r="P75">
        <f t="shared" si="11"/>
        <v>-1</v>
      </c>
      <c r="Q75">
        <f t="shared" si="12"/>
        <v>-1</v>
      </c>
      <c r="R75">
        <f t="shared" si="20"/>
        <v>-1</v>
      </c>
      <c r="S75">
        <f t="shared" si="13"/>
        <v>-1</v>
      </c>
      <c r="T75">
        <f t="shared" si="21"/>
        <v>1</v>
      </c>
      <c r="U75">
        <f>VLOOKUP($A75,'FuturesInfo (3)'!$A$2:$V$80,22)</f>
        <v>12</v>
      </c>
      <c r="V75">
        <v>1</v>
      </c>
      <c r="W75" s="137">
        <f>VLOOKUP($A75,'FuturesInfo (3)'!$A$2:$O$80,15)*U75</f>
        <v>206496</v>
      </c>
      <c r="X75" s="137">
        <f>VLOOKUP($A75,'FuturesInfo (3)'!$A$2:$O$80,15)*V75*U75</f>
        <v>206496</v>
      </c>
      <c r="Y75" s="188">
        <f t="shared" si="14"/>
        <v>0</v>
      </c>
      <c r="Z75" s="188">
        <f>IF(IF(sym!$Q64=H75,1,0)=1,ABS(W75*G75),-ABS(W75*G75))</f>
        <v>0</v>
      </c>
      <c r="AA75" s="188">
        <f>IF(IF(sym!$P64=$H75,1,0)=1,ABS($W75*$G75),-ABS($W75*$G75))</f>
        <v>0</v>
      </c>
      <c r="AB75" s="188">
        <f t="shared" si="22"/>
        <v>0</v>
      </c>
      <c r="AC75" s="188">
        <f t="shared" si="15"/>
        <v>0</v>
      </c>
      <c r="AD75" s="188">
        <f t="shared" si="23"/>
        <v>0</v>
      </c>
      <c r="AE75" s="188">
        <f t="shared" si="24"/>
        <v>0</v>
      </c>
      <c r="AF75" s="188">
        <f t="shared" si="25"/>
        <v>0</v>
      </c>
      <c r="AG75" s="188">
        <f t="shared" si="26"/>
        <v>0</v>
      </c>
      <c r="AH75" s="188">
        <f t="shared" si="16"/>
        <v>0</v>
      </c>
      <c r="AI75" s="188">
        <f t="shared" si="17"/>
        <v>0</v>
      </c>
      <c r="AJ75" s="188">
        <f t="shared" si="18"/>
        <v>0</v>
      </c>
      <c r="AK75" s="188">
        <f t="shared" si="19"/>
        <v>0</v>
      </c>
      <c r="AL75" s="188">
        <f t="shared" si="27"/>
        <v>0</v>
      </c>
    </row>
    <row r="76" spans="1:38" ht="15.75" thickBot="1" x14ac:dyDescent="0.3">
      <c r="A76" s="1" t="s">
        <v>992</v>
      </c>
      <c r="B76" s="149" t="s">
        <v>443</v>
      </c>
      <c r="C76" s="192" t="s">
        <v>1122</v>
      </c>
      <c r="F76" s="201">
        <f>'0805'!H76</f>
        <v>0</v>
      </c>
      <c r="G76" s="202"/>
      <c r="H76" s="202"/>
      <c r="I76" s="227"/>
      <c r="J76" s="227"/>
      <c r="K76" s="227"/>
      <c r="L76" s="202"/>
      <c r="M76" s="228"/>
      <c r="N76" s="288"/>
      <c r="O76">
        <f t="shared" si="10"/>
        <v>0</v>
      </c>
      <c r="P76">
        <f t="shared" si="11"/>
        <v>-1</v>
      </c>
      <c r="Q76">
        <f t="shared" si="12"/>
        <v>-1</v>
      </c>
      <c r="R76">
        <f t="shared" si="20"/>
        <v>-1</v>
      </c>
      <c r="S76">
        <f t="shared" si="13"/>
        <v>-1</v>
      </c>
      <c r="T76">
        <f t="shared" si="21"/>
        <v>1</v>
      </c>
      <c r="U76">
        <f>VLOOKUP($A76,'FuturesInfo (3)'!$A$2:$V$80,22)</f>
        <v>5</v>
      </c>
      <c r="V76">
        <v>1</v>
      </c>
      <c r="W76" s="137">
        <f>VLOOKUP($A76,'FuturesInfo (3)'!$A$2:$O$80,15)*U76</f>
        <v>739283.2731178595</v>
      </c>
      <c r="X76" s="137">
        <f>VLOOKUP($A76,'FuturesInfo (3)'!$A$2:$O$80,15)*V76*U76</f>
        <v>739283.2731178595</v>
      </c>
      <c r="Y76" s="188">
        <f t="shared" si="14"/>
        <v>0</v>
      </c>
      <c r="Z76" s="188">
        <f>IF(IF(sym!$Q65=H76,1,0)=1,ABS(W76*G76),-ABS(W76*G76))</f>
        <v>0</v>
      </c>
      <c r="AA76" s="188">
        <f>IF(IF(sym!$P65=$H76,1,0)=1,ABS($W76*$G76),-ABS($W76*$G76))</f>
        <v>0</v>
      </c>
      <c r="AB76" s="188">
        <f t="shared" si="22"/>
        <v>0</v>
      </c>
      <c r="AC76" s="188">
        <f t="shared" si="15"/>
        <v>0</v>
      </c>
      <c r="AD76" s="188">
        <f t="shared" si="23"/>
        <v>0</v>
      </c>
      <c r="AE76" s="188">
        <f t="shared" si="24"/>
        <v>0</v>
      </c>
      <c r="AF76" s="188">
        <f t="shared" si="25"/>
        <v>0</v>
      </c>
      <c r="AG76" s="188">
        <f t="shared" si="26"/>
        <v>0</v>
      </c>
      <c r="AH76" s="188">
        <f t="shared" si="16"/>
        <v>0</v>
      </c>
      <c r="AI76" s="188">
        <f t="shared" si="17"/>
        <v>0</v>
      </c>
      <c r="AJ76" s="188">
        <f t="shared" si="18"/>
        <v>0</v>
      </c>
      <c r="AK76" s="188">
        <f t="shared" si="19"/>
        <v>0</v>
      </c>
      <c r="AL76" s="188">
        <f t="shared" si="27"/>
        <v>0</v>
      </c>
    </row>
    <row r="77" spans="1:38" ht="15.75" thickBot="1" x14ac:dyDescent="0.3">
      <c r="A77" s="1" t="s">
        <v>401</v>
      </c>
      <c r="B77" s="149" t="s">
        <v>726</v>
      </c>
      <c r="C77" s="192" t="s">
        <v>297</v>
      </c>
      <c r="F77" s="201">
        <f>'0805'!H77</f>
        <v>0</v>
      </c>
      <c r="G77" s="202"/>
      <c r="H77" s="202"/>
      <c r="I77" s="227"/>
      <c r="J77" s="227"/>
      <c r="K77" s="227"/>
      <c r="L77" s="202"/>
      <c r="M77" s="228"/>
      <c r="N77" s="288"/>
      <c r="O77">
        <f t="shared" si="10"/>
        <v>0</v>
      </c>
      <c r="P77">
        <f t="shared" si="11"/>
        <v>-1</v>
      </c>
      <c r="Q77">
        <f t="shared" si="12"/>
        <v>-1</v>
      </c>
      <c r="R77">
        <f t="shared" si="20"/>
        <v>-1</v>
      </c>
      <c r="S77">
        <f t="shared" si="13"/>
        <v>-1</v>
      </c>
      <c r="T77">
        <f t="shared" si="21"/>
        <v>1</v>
      </c>
      <c r="U77">
        <f>VLOOKUP($A77,'FuturesInfo (3)'!$A$2:$V$80,22)</f>
        <v>2</v>
      </c>
      <c r="V77">
        <v>1</v>
      </c>
      <c r="W77" s="137">
        <f>VLOOKUP($A77,'FuturesInfo (3)'!$A$2:$O$80,15)*U77</f>
        <v>64800</v>
      </c>
      <c r="X77" s="137">
        <f>VLOOKUP($A77,'FuturesInfo (3)'!$A$2:$O$80,15)*V77*U77</f>
        <v>64800</v>
      </c>
      <c r="Y77" s="188">
        <f t="shared" si="14"/>
        <v>0</v>
      </c>
      <c r="Z77" s="188">
        <f>IF(IF(sym!$Q66=H77,1,0)=1,ABS(W77*G77),-ABS(W77*G77))</f>
        <v>0</v>
      </c>
      <c r="AA77" s="188">
        <f>IF(IF(sym!$P66=$H77,1,0)=1,ABS($W77*$G77),-ABS($W77*$G77))</f>
        <v>0</v>
      </c>
      <c r="AB77" s="188">
        <f t="shared" si="22"/>
        <v>0</v>
      </c>
      <c r="AC77" s="188">
        <f t="shared" si="15"/>
        <v>0</v>
      </c>
      <c r="AD77" s="188">
        <f t="shared" si="23"/>
        <v>0</v>
      </c>
      <c r="AE77" s="188">
        <f t="shared" si="24"/>
        <v>0</v>
      </c>
      <c r="AF77" s="188">
        <f t="shared" si="25"/>
        <v>0</v>
      </c>
      <c r="AG77" s="188">
        <f t="shared" si="26"/>
        <v>0</v>
      </c>
      <c r="AH77" s="188">
        <f t="shared" si="16"/>
        <v>0</v>
      </c>
      <c r="AI77" s="188">
        <f t="shared" si="17"/>
        <v>0</v>
      </c>
      <c r="AJ77" s="188">
        <f t="shared" si="18"/>
        <v>0</v>
      </c>
      <c r="AK77" s="188">
        <f t="shared" si="19"/>
        <v>0</v>
      </c>
      <c r="AL77" s="188">
        <f t="shared" si="27"/>
        <v>0</v>
      </c>
    </row>
    <row r="78" spans="1:38" ht="15.75" thickBot="1" x14ac:dyDescent="0.3">
      <c r="A78" s="1" t="s">
        <v>868</v>
      </c>
      <c r="B78" s="149" t="s">
        <v>746</v>
      </c>
      <c r="C78" s="192" t="s">
        <v>294</v>
      </c>
      <c r="F78" s="201">
        <f>'0805'!H78</f>
        <v>0</v>
      </c>
      <c r="G78" s="202"/>
      <c r="H78" s="202"/>
      <c r="I78" s="227"/>
      <c r="J78" s="227"/>
      <c r="K78" s="227"/>
      <c r="L78" s="202"/>
      <c r="M78" s="228"/>
      <c r="N78" s="288"/>
      <c r="O78">
        <f t="shared" ref="O78:O92" si="28">IF(M78&lt;0,L78*-1,L78)</f>
        <v>0</v>
      </c>
      <c r="P78">
        <f t="shared" ref="P78:P92" si="29">IF(-F78+-K78+O78&gt;0,1,-1)</f>
        <v>-1</v>
      </c>
      <c r="Q78">
        <f t="shared" ref="Q78:Q92" si="30">IF(J78+O78+-1*F78&gt;0,1,-1)</f>
        <v>-1</v>
      </c>
      <c r="R78">
        <f t="shared" si="20"/>
        <v>-1</v>
      </c>
      <c r="S78">
        <f t="shared" ref="S78:S92" si="31">IF(P78+R78+Q78&lt;0,-1,1)</f>
        <v>-1</v>
      </c>
      <c r="T78">
        <f t="shared" si="21"/>
        <v>1</v>
      </c>
      <c r="U78">
        <f>VLOOKUP($A78,'FuturesInfo (3)'!$A$2:$V$80,22)</f>
        <v>3</v>
      </c>
      <c r="V78">
        <v>1</v>
      </c>
      <c r="W78" s="137">
        <f>VLOOKUP($A78,'FuturesInfo (3)'!$A$2:$O$80,15)*U78</f>
        <v>250154.8946716233</v>
      </c>
      <c r="X78" s="137">
        <f>VLOOKUP($A78,'FuturesInfo (3)'!$A$2:$O$80,15)*V78*U78</f>
        <v>250154.8946716233</v>
      </c>
      <c r="Y78" s="188">
        <f t="shared" ref="Y78:Y92" si="32">ABS(W78*G78)</f>
        <v>0</v>
      </c>
      <c r="Z78" s="188">
        <f>IF(IF(sym!$Q67=H78,1,0)=1,ABS(W78*G78),-ABS(W78*G78))</f>
        <v>0</v>
      </c>
      <c r="AA78" s="188">
        <f>IF(IF(sym!$P67=$H78,1,0)=1,ABS($W78*$G78),-ABS($W78*$G78))</f>
        <v>0</v>
      </c>
      <c r="AB78" s="188">
        <f t="shared" si="22"/>
        <v>0</v>
      </c>
      <c r="AC78" s="188">
        <f t="shared" ref="AC78:AC92" si="33">IF(IF(J78=H78,1,0)=1,ABS(W78*G78),-ABS(W78*G78))</f>
        <v>0</v>
      </c>
      <c r="AD78" s="188">
        <f t="shared" si="23"/>
        <v>0</v>
      </c>
      <c r="AE78" s="188">
        <f t="shared" si="24"/>
        <v>0</v>
      </c>
      <c r="AF78" s="188">
        <f t="shared" si="25"/>
        <v>0</v>
      </c>
      <c r="AG78" s="188">
        <f t="shared" si="26"/>
        <v>0</v>
      </c>
      <c r="AH78" s="188">
        <f t="shared" ref="AH78:AH92" si="34">IF(IF(P78=H78,1,0)=1,ABS(W78*G78),-ABS(W78*G78))</f>
        <v>0</v>
      </c>
      <c r="AI78" s="188">
        <f t="shared" ref="AI78:AI92" si="35">IF(IF(H78=Q78,1,0)=1,ABS(W78*G78),-ABS(W78*G78))</f>
        <v>0</v>
      </c>
      <c r="AJ78" s="188">
        <f t="shared" ref="AJ78:AJ92" si="36">IF(IF(R78=H78,1,0)=1,ABS(W78*G78),-ABS(W78*G78))</f>
        <v>0</v>
      </c>
      <c r="AK78" s="188">
        <f t="shared" ref="AK78:AK92" si="37">IF(IF(S78=H78,1,0)=1,ABS(W78*G78),-ABS(W78*G78))</f>
        <v>0</v>
      </c>
      <c r="AL78" s="188">
        <f t="shared" si="27"/>
        <v>0</v>
      </c>
    </row>
    <row r="79" spans="1:38" ht="15.75" thickBot="1" x14ac:dyDescent="0.3">
      <c r="A79" s="1" t="s">
        <v>403</v>
      </c>
      <c r="B79" s="149" t="s">
        <v>681</v>
      </c>
      <c r="C79" s="192" t="s">
        <v>294</v>
      </c>
      <c r="F79" s="201">
        <f>'0805'!H79</f>
        <v>0</v>
      </c>
      <c r="G79" s="202"/>
      <c r="H79" s="202"/>
      <c r="I79" s="227"/>
      <c r="J79" s="227"/>
      <c r="K79" s="227"/>
      <c r="L79" s="202"/>
      <c r="M79" s="228"/>
      <c r="N79" s="288"/>
      <c r="O79">
        <f t="shared" si="28"/>
        <v>0</v>
      </c>
      <c r="P79">
        <f t="shared" si="29"/>
        <v>-1</v>
      </c>
      <c r="Q79">
        <f t="shared" si="30"/>
        <v>-1</v>
      </c>
      <c r="R79">
        <f t="shared" ref="R79:R92" si="38">IF(-I79+L79+-1*F79&gt;0,1,-1)</f>
        <v>-1</v>
      </c>
      <c r="S79">
        <f t="shared" si="31"/>
        <v>-1</v>
      </c>
      <c r="T79">
        <f t="shared" ref="T79:T92" si="39">IF(F79-K79-O79&lt;0,-1,1)</f>
        <v>1</v>
      </c>
      <c r="U79">
        <f>VLOOKUP($A79,'FuturesInfo (3)'!$A$2:$V$80,22)</f>
        <v>4</v>
      </c>
      <c r="V79">
        <v>1</v>
      </c>
      <c r="W79" s="137">
        <f>VLOOKUP($A79,'FuturesInfo (3)'!$A$2:$O$80,15)*U79</f>
        <v>185552.23880597015</v>
      </c>
      <c r="X79" s="137">
        <f>VLOOKUP($A79,'FuturesInfo (3)'!$A$2:$O$80,15)*V79*U79</f>
        <v>185552.23880597015</v>
      </c>
      <c r="Y79" s="188">
        <f t="shared" si="32"/>
        <v>0</v>
      </c>
      <c r="Z79" s="188">
        <f>IF(IF(sym!$Q68=H79,1,0)=1,ABS(W79*G79),-ABS(W79*G79))</f>
        <v>0</v>
      </c>
      <c r="AA79" s="188">
        <f>IF(IF(sym!$P68=$H79,1,0)=1,ABS($W79*$G79),-ABS($W79*$G79))</f>
        <v>0</v>
      </c>
      <c r="AB79" s="188">
        <f t="shared" ref="AB79:AB92" si="40">IF(IF(-F79=H79,1,0)=1,ABS(W79*G79),-ABS(W79*G79))</f>
        <v>0</v>
      </c>
      <c r="AC79" s="188">
        <f t="shared" si="33"/>
        <v>0</v>
      </c>
      <c r="AD79" s="188">
        <f t="shared" ref="AD79:AD92" si="41">IF(IF(-I79=H79,1,0)=1,ABS(W79*G79),-ABS(W79*G79))</f>
        <v>0</v>
      </c>
      <c r="AE79" s="188">
        <f t="shared" ref="AE79:AE92" si="42">IF(IF(-K79=H79,1,0)=1,ABS(W79*G79),-ABS(W79*G79))</f>
        <v>0</v>
      </c>
      <c r="AF79" s="188">
        <f t="shared" ref="AF79:AF92" si="43">IF(IF(L79=H79,1,0)=1,ABS(W79*G79),-ABS(W79*G79))</f>
        <v>0</v>
      </c>
      <c r="AG79" s="188">
        <f t="shared" ref="AG79:AG92" si="44">IF(IF(O79=H79,1,0)=1,ABS(W79*G79),-ABS(W79*G79))</f>
        <v>0</v>
      </c>
      <c r="AH79" s="188">
        <f t="shared" si="34"/>
        <v>0</v>
      </c>
      <c r="AI79" s="188">
        <f t="shared" si="35"/>
        <v>0</v>
      </c>
      <c r="AJ79" s="188">
        <f t="shared" si="36"/>
        <v>0</v>
      </c>
      <c r="AK79" s="188">
        <f t="shared" si="37"/>
        <v>0</v>
      </c>
      <c r="AL79" s="188">
        <f t="shared" ref="AL79:AL92" si="45">IF(IF(T79=$H79,1,0)=1,ABS($W79*$G79),-ABS($W79*$G79))</f>
        <v>0</v>
      </c>
    </row>
    <row r="80" spans="1:38" ht="15.75" thickBot="1" x14ac:dyDescent="0.3">
      <c r="A80" s="1" t="s">
        <v>405</v>
      </c>
      <c r="B80" s="149" t="s">
        <v>686</v>
      </c>
      <c r="C80" s="192" t="s">
        <v>294</v>
      </c>
      <c r="F80" s="201">
        <f>'0805'!H80</f>
        <v>0</v>
      </c>
      <c r="G80" s="202"/>
      <c r="H80" s="202"/>
      <c r="I80" s="227"/>
      <c r="J80" s="227"/>
      <c r="K80" s="227"/>
      <c r="L80" s="202"/>
      <c r="M80" s="228"/>
      <c r="N80" s="288"/>
      <c r="O80">
        <f t="shared" si="28"/>
        <v>0</v>
      </c>
      <c r="P80">
        <f t="shared" si="29"/>
        <v>-1</v>
      </c>
      <c r="Q80">
        <f t="shared" si="30"/>
        <v>-1</v>
      </c>
      <c r="R80">
        <f t="shared" si="38"/>
        <v>-1</v>
      </c>
      <c r="S80">
        <f t="shared" si="31"/>
        <v>-1</v>
      </c>
      <c r="T80">
        <f t="shared" si="39"/>
        <v>1</v>
      </c>
      <c r="U80">
        <f>VLOOKUP($A80,'FuturesInfo (3)'!$A$2:$V$80,22)</f>
        <v>5</v>
      </c>
      <c r="V80">
        <v>1</v>
      </c>
      <c r="W80" s="137">
        <f>VLOOKUP($A80,'FuturesInfo (3)'!$A$2:$O$80,15)*U80</f>
        <v>167500</v>
      </c>
      <c r="X80" s="137">
        <f>VLOOKUP($A80,'FuturesInfo (3)'!$A$2:$O$80,15)*V80*U80</f>
        <v>167500</v>
      </c>
      <c r="Y80" s="188">
        <f t="shared" si="32"/>
        <v>0</v>
      </c>
      <c r="Z80" s="188">
        <f>IF(IF(sym!$Q69=H80,1,0)=1,ABS(W80*G80),-ABS(W80*G80))</f>
        <v>0</v>
      </c>
      <c r="AA80" s="188">
        <f>IF(IF(sym!$P69=$H80,1,0)=1,ABS($W80*$G80),-ABS($W80*$G80))</f>
        <v>0</v>
      </c>
      <c r="AB80" s="188">
        <f t="shared" si="40"/>
        <v>0</v>
      </c>
      <c r="AC80" s="188">
        <f t="shared" si="33"/>
        <v>0</v>
      </c>
      <c r="AD80" s="188">
        <f t="shared" si="41"/>
        <v>0</v>
      </c>
      <c r="AE80" s="188">
        <f t="shared" si="42"/>
        <v>0</v>
      </c>
      <c r="AF80" s="188">
        <f t="shared" si="43"/>
        <v>0</v>
      </c>
      <c r="AG80" s="188">
        <f t="shared" si="44"/>
        <v>0</v>
      </c>
      <c r="AH80" s="188">
        <f t="shared" si="34"/>
        <v>0</v>
      </c>
      <c r="AI80" s="188">
        <f t="shared" si="35"/>
        <v>0</v>
      </c>
      <c r="AJ80" s="188">
        <f t="shared" si="36"/>
        <v>0</v>
      </c>
      <c r="AK80" s="188">
        <f t="shared" si="37"/>
        <v>0</v>
      </c>
      <c r="AL80" s="188">
        <f t="shared" si="45"/>
        <v>0</v>
      </c>
    </row>
    <row r="81" spans="1:38" ht="15.75" thickBot="1" x14ac:dyDescent="0.3">
      <c r="A81" s="1" t="s">
        <v>408</v>
      </c>
      <c r="B81" s="149" t="s">
        <v>527</v>
      </c>
      <c r="C81" s="192" t="s">
        <v>294</v>
      </c>
      <c r="D81" s="2"/>
      <c r="F81" s="201">
        <f>'0805'!H81</f>
        <v>0</v>
      </c>
      <c r="G81" s="202"/>
      <c r="H81" s="202"/>
      <c r="I81" s="227"/>
      <c r="J81" s="227"/>
      <c r="K81" s="227"/>
      <c r="L81" s="202"/>
      <c r="M81" s="228"/>
      <c r="N81" s="288"/>
      <c r="O81">
        <f t="shared" si="28"/>
        <v>0</v>
      </c>
      <c r="P81">
        <f t="shared" si="29"/>
        <v>-1</v>
      </c>
      <c r="Q81">
        <f t="shared" si="30"/>
        <v>-1</v>
      </c>
      <c r="R81">
        <f t="shared" si="38"/>
        <v>-1</v>
      </c>
      <c r="S81">
        <f t="shared" si="31"/>
        <v>-1</v>
      </c>
      <c r="T81">
        <f t="shared" si="39"/>
        <v>1</v>
      </c>
      <c r="U81">
        <f>VLOOKUP($A81,'FuturesInfo (3)'!$A$2:$V$80,22)</f>
        <v>5</v>
      </c>
      <c r="V81">
        <v>1</v>
      </c>
      <c r="W81" s="137">
        <f>VLOOKUP($A81,'FuturesInfo (3)'!$A$2:$O$80,15)*U81</f>
        <v>163200.375</v>
      </c>
      <c r="X81" s="137">
        <f>VLOOKUP($A81,'FuturesInfo (3)'!$A$2:$O$80,15)*V81*U81</f>
        <v>163200.375</v>
      </c>
      <c r="Y81" s="188">
        <f t="shared" si="32"/>
        <v>0</v>
      </c>
      <c r="Z81" s="188">
        <f>IF(IF(sym!$Q70=H81,1,0)=1,ABS(W81*G81),-ABS(W81*G81))</f>
        <v>0</v>
      </c>
      <c r="AA81" s="188">
        <f>IF(IF(sym!$P70=$H81,1,0)=1,ABS($W81*$G81),-ABS($W81*$G81))</f>
        <v>0</v>
      </c>
      <c r="AB81" s="188">
        <f t="shared" si="40"/>
        <v>0</v>
      </c>
      <c r="AC81" s="188">
        <f t="shared" si="33"/>
        <v>0</v>
      </c>
      <c r="AD81" s="188">
        <f t="shared" si="41"/>
        <v>0</v>
      </c>
      <c r="AE81" s="188">
        <f t="shared" si="42"/>
        <v>0</v>
      </c>
      <c r="AF81" s="188">
        <f t="shared" si="43"/>
        <v>0</v>
      </c>
      <c r="AG81" s="188">
        <f t="shared" si="44"/>
        <v>0</v>
      </c>
      <c r="AH81" s="188">
        <f t="shared" si="34"/>
        <v>0</v>
      </c>
      <c r="AI81" s="188">
        <f t="shared" si="35"/>
        <v>0</v>
      </c>
      <c r="AJ81" s="188">
        <f t="shared" si="36"/>
        <v>0</v>
      </c>
      <c r="AK81" s="188">
        <f t="shared" si="37"/>
        <v>0</v>
      </c>
      <c r="AL81" s="188">
        <f t="shared" si="45"/>
        <v>0</v>
      </c>
    </row>
    <row r="82" spans="1:38" ht="15.75" thickBot="1" x14ac:dyDescent="0.3">
      <c r="A82" s="1" t="s">
        <v>410</v>
      </c>
      <c r="B82" s="149" t="s">
        <v>556</v>
      </c>
      <c r="C82" s="192" t="s">
        <v>294</v>
      </c>
      <c r="F82" s="201">
        <f>'0805'!H82</f>
        <v>0</v>
      </c>
      <c r="G82" s="202"/>
      <c r="H82" s="202"/>
      <c r="I82" s="227"/>
      <c r="J82" s="227"/>
      <c r="K82" s="227"/>
      <c r="L82" s="202"/>
      <c r="M82" s="228"/>
      <c r="N82" s="288"/>
      <c r="O82">
        <f t="shared" si="28"/>
        <v>0</v>
      </c>
      <c r="P82">
        <f t="shared" si="29"/>
        <v>-1</v>
      </c>
      <c r="Q82">
        <f t="shared" si="30"/>
        <v>-1</v>
      </c>
      <c r="R82">
        <f t="shared" si="38"/>
        <v>-1</v>
      </c>
      <c r="S82">
        <f t="shared" si="31"/>
        <v>-1</v>
      </c>
      <c r="T82">
        <f t="shared" si="39"/>
        <v>1</v>
      </c>
      <c r="U82">
        <f>VLOOKUP($A82,'FuturesInfo (3)'!$A$2:$V$80,22)</f>
        <v>2</v>
      </c>
      <c r="V82">
        <v>1</v>
      </c>
      <c r="W82" s="137">
        <f>VLOOKUP($A82,'FuturesInfo (3)'!$A$2:$O$80,15)*U82</f>
        <v>242100</v>
      </c>
      <c r="X82" s="137">
        <f>VLOOKUP($A82,'FuturesInfo (3)'!$A$2:$O$80,15)*V82*U82</f>
        <v>242100</v>
      </c>
      <c r="Y82" s="188">
        <f t="shared" si="32"/>
        <v>0</v>
      </c>
      <c r="Z82" s="188">
        <f>IF(IF(sym!$Q71=H82,1,0)=1,ABS(W82*G82),-ABS(W82*G82))</f>
        <v>0</v>
      </c>
      <c r="AA82" s="188">
        <f>IF(IF(sym!$P71=$H82,1,0)=1,ABS($W82*$G82),-ABS($W82*$G82))</f>
        <v>0</v>
      </c>
      <c r="AB82" s="188">
        <f t="shared" si="40"/>
        <v>0</v>
      </c>
      <c r="AC82" s="188">
        <f t="shared" si="33"/>
        <v>0</v>
      </c>
      <c r="AD82" s="188">
        <f t="shared" si="41"/>
        <v>0</v>
      </c>
      <c r="AE82" s="188">
        <f t="shared" si="42"/>
        <v>0</v>
      </c>
      <c r="AF82" s="188">
        <f t="shared" si="43"/>
        <v>0</v>
      </c>
      <c r="AG82" s="188">
        <f t="shared" si="44"/>
        <v>0</v>
      </c>
      <c r="AH82" s="188">
        <f t="shared" si="34"/>
        <v>0</v>
      </c>
      <c r="AI82" s="188">
        <f t="shared" si="35"/>
        <v>0</v>
      </c>
      <c r="AJ82" s="188">
        <f t="shared" si="36"/>
        <v>0</v>
      </c>
      <c r="AK82" s="188">
        <f t="shared" si="37"/>
        <v>0</v>
      </c>
      <c r="AL82" s="188">
        <f t="shared" si="45"/>
        <v>0</v>
      </c>
    </row>
    <row r="83" spans="1:38" ht="15.75" thickBot="1" x14ac:dyDescent="0.3">
      <c r="A83" s="1" t="s">
        <v>412</v>
      </c>
      <c r="B83" s="149" t="s">
        <v>763</v>
      </c>
      <c r="C83" s="192" t="s">
        <v>1122</v>
      </c>
      <c r="F83" s="201">
        <f>'0805'!H83</f>
        <v>0</v>
      </c>
      <c r="G83" s="202"/>
      <c r="H83" s="202"/>
      <c r="I83" s="227"/>
      <c r="J83" s="227"/>
      <c r="K83" s="227"/>
      <c r="L83" s="202"/>
      <c r="M83" s="228"/>
      <c r="N83" s="288"/>
      <c r="O83">
        <f t="shared" si="28"/>
        <v>0</v>
      </c>
      <c r="P83">
        <f t="shared" si="29"/>
        <v>-1</v>
      </c>
      <c r="Q83">
        <f t="shared" si="30"/>
        <v>-1</v>
      </c>
      <c r="R83">
        <f t="shared" si="38"/>
        <v>-1</v>
      </c>
      <c r="S83">
        <f t="shared" si="31"/>
        <v>-1</v>
      </c>
      <c r="T83">
        <f t="shared" si="39"/>
        <v>1</v>
      </c>
      <c r="U83">
        <f>VLOOKUP($A83,'FuturesInfo (3)'!$A$2:$V$80,22)</f>
        <v>11</v>
      </c>
      <c r="V83">
        <v>1</v>
      </c>
      <c r="W83" s="137">
        <f>VLOOKUP($A83,'FuturesInfo (3)'!$A$2:$O$80,15)*U83</f>
        <v>2409343.75</v>
      </c>
      <c r="X83" s="137">
        <f>VLOOKUP($A83,'FuturesInfo (3)'!$A$2:$O$80,15)*V83*U83</f>
        <v>2409343.75</v>
      </c>
      <c r="Y83" s="188">
        <f t="shared" si="32"/>
        <v>0</v>
      </c>
      <c r="Z83" s="188">
        <f>IF(IF(sym!$Q72=H83,1,0)=1,ABS(W83*G83),-ABS(W83*G83))</f>
        <v>0</v>
      </c>
      <c r="AA83" s="188">
        <f>IF(IF(sym!$P72=$H83,1,0)=1,ABS($W83*$G83),-ABS($W83*$G83))</f>
        <v>0</v>
      </c>
      <c r="AB83" s="188">
        <f t="shared" si="40"/>
        <v>0</v>
      </c>
      <c r="AC83" s="188">
        <f t="shared" si="33"/>
        <v>0</v>
      </c>
      <c r="AD83" s="188">
        <f t="shared" si="41"/>
        <v>0</v>
      </c>
      <c r="AE83" s="188">
        <f t="shared" si="42"/>
        <v>0</v>
      </c>
      <c r="AF83" s="188">
        <f t="shared" si="43"/>
        <v>0</v>
      </c>
      <c r="AG83" s="188">
        <f t="shared" si="44"/>
        <v>0</v>
      </c>
      <c r="AH83" s="188">
        <f t="shared" si="34"/>
        <v>0</v>
      </c>
      <c r="AI83" s="188">
        <f t="shared" si="35"/>
        <v>0</v>
      </c>
      <c r="AJ83" s="188">
        <f t="shared" si="36"/>
        <v>0</v>
      </c>
      <c r="AK83" s="188">
        <f t="shared" si="37"/>
        <v>0</v>
      </c>
      <c r="AL83" s="188">
        <f t="shared" si="45"/>
        <v>0</v>
      </c>
    </row>
    <row r="84" spans="1:38" ht="15.75" thickBot="1" x14ac:dyDescent="0.3">
      <c r="A84" s="1" t="s">
        <v>413</v>
      </c>
      <c r="B84" s="149" t="s">
        <v>761</v>
      </c>
      <c r="C84" s="192" t="s">
        <v>1122</v>
      </c>
      <c r="F84" s="201">
        <f>'0805'!H84</f>
        <v>0</v>
      </c>
      <c r="G84" s="202"/>
      <c r="H84" s="202"/>
      <c r="I84" s="227"/>
      <c r="J84" s="227"/>
      <c r="K84" s="227"/>
      <c r="L84" s="202"/>
      <c r="M84" s="228"/>
      <c r="N84" s="288"/>
      <c r="O84">
        <f t="shared" si="28"/>
        <v>0</v>
      </c>
      <c r="P84">
        <f t="shared" si="29"/>
        <v>-1</v>
      </c>
      <c r="Q84">
        <f t="shared" si="30"/>
        <v>-1</v>
      </c>
      <c r="R84">
        <f t="shared" si="38"/>
        <v>-1</v>
      </c>
      <c r="S84">
        <f t="shared" si="31"/>
        <v>-1</v>
      </c>
      <c r="T84">
        <f t="shared" si="39"/>
        <v>1</v>
      </c>
      <c r="U84">
        <f>VLOOKUP($A84,'FuturesInfo (3)'!$A$2:$V$80,22)</f>
        <v>4</v>
      </c>
      <c r="V84">
        <v>1</v>
      </c>
      <c r="W84" s="137">
        <f>VLOOKUP($A84,'FuturesInfo (3)'!$A$2:$O$80,15)*U84</f>
        <v>531812.5</v>
      </c>
      <c r="X84" s="137">
        <f>VLOOKUP($A84,'FuturesInfo (3)'!$A$2:$O$80,15)*V84*U84</f>
        <v>531812.5</v>
      </c>
      <c r="Y84" s="188">
        <f t="shared" si="32"/>
        <v>0</v>
      </c>
      <c r="Z84" s="188">
        <f>IF(IF(sym!$Q73=H84,1,0)=1,ABS(W84*G84),-ABS(W84*G84))</f>
        <v>0</v>
      </c>
      <c r="AA84" s="188">
        <f>IF(IF(sym!$P73=$H84,1,0)=1,ABS($W84*$G84),-ABS($W84*$G84))</f>
        <v>0</v>
      </c>
      <c r="AB84" s="188">
        <f t="shared" si="40"/>
        <v>0</v>
      </c>
      <c r="AC84" s="188">
        <f t="shared" si="33"/>
        <v>0</v>
      </c>
      <c r="AD84" s="188">
        <f t="shared" si="41"/>
        <v>0</v>
      </c>
      <c r="AE84" s="188">
        <f t="shared" si="42"/>
        <v>0</v>
      </c>
      <c r="AF84" s="188">
        <f t="shared" si="43"/>
        <v>0</v>
      </c>
      <c r="AG84" s="188">
        <f t="shared" si="44"/>
        <v>0</v>
      </c>
      <c r="AH84" s="188">
        <f t="shared" si="34"/>
        <v>0</v>
      </c>
      <c r="AI84" s="188">
        <f t="shared" si="35"/>
        <v>0</v>
      </c>
      <c r="AJ84" s="188">
        <f t="shared" si="36"/>
        <v>0</v>
      </c>
      <c r="AK84" s="188">
        <f t="shared" si="37"/>
        <v>0</v>
      </c>
      <c r="AL84" s="188">
        <f t="shared" si="45"/>
        <v>0</v>
      </c>
    </row>
    <row r="85" spans="1:38" ht="15.75" thickBot="1" x14ac:dyDescent="0.3">
      <c r="A85" s="1" t="s">
        <v>414</v>
      </c>
      <c r="B85" s="149" t="s">
        <v>759</v>
      </c>
      <c r="C85" s="192" t="s">
        <v>1122</v>
      </c>
      <c r="F85" s="201">
        <f>'0805'!H85</f>
        <v>0</v>
      </c>
      <c r="G85" s="202"/>
      <c r="H85" s="202"/>
      <c r="I85" s="227"/>
      <c r="J85" s="227"/>
      <c r="K85" s="227"/>
      <c r="L85" s="202"/>
      <c r="M85" s="228"/>
      <c r="N85" s="288"/>
      <c r="O85">
        <f t="shared" si="28"/>
        <v>0</v>
      </c>
      <c r="P85">
        <f t="shared" si="29"/>
        <v>-1</v>
      </c>
      <c r="Q85">
        <f t="shared" si="30"/>
        <v>-1</v>
      </c>
      <c r="R85">
        <f t="shared" si="38"/>
        <v>-1</v>
      </c>
      <c r="S85">
        <f t="shared" si="31"/>
        <v>-1</v>
      </c>
      <c r="T85">
        <f t="shared" si="39"/>
        <v>1</v>
      </c>
      <c r="U85">
        <f>VLOOKUP($A85,'FuturesInfo (3)'!$A$2:$V$80,22)</f>
        <v>2</v>
      </c>
      <c r="V85">
        <v>1</v>
      </c>
      <c r="W85" s="137">
        <f>VLOOKUP($A85,'FuturesInfo (3)'!$A$2:$O$80,15)*U85</f>
        <v>346312.5</v>
      </c>
      <c r="X85" s="137">
        <f>VLOOKUP($A85,'FuturesInfo (3)'!$A$2:$O$80,15)*V85*U85</f>
        <v>346312.5</v>
      </c>
      <c r="Y85" s="188">
        <f t="shared" si="32"/>
        <v>0</v>
      </c>
      <c r="Z85" s="188">
        <f>IF(IF(sym!$Q74=H85,1,0)=1,ABS(W85*G85),-ABS(W85*G85))</f>
        <v>0</v>
      </c>
      <c r="AA85" s="188">
        <f>IF(IF(sym!$P74=$H85,1,0)=1,ABS($W85*$G85),-ABS($W85*$G85))</f>
        <v>0</v>
      </c>
      <c r="AB85" s="188">
        <f t="shared" si="40"/>
        <v>0</v>
      </c>
      <c r="AC85" s="188">
        <f t="shared" si="33"/>
        <v>0</v>
      </c>
      <c r="AD85" s="188">
        <f t="shared" si="41"/>
        <v>0</v>
      </c>
      <c r="AE85" s="188">
        <f t="shared" si="42"/>
        <v>0</v>
      </c>
      <c r="AF85" s="188">
        <f t="shared" si="43"/>
        <v>0</v>
      </c>
      <c r="AG85" s="188">
        <f t="shared" si="44"/>
        <v>0</v>
      </c>
      <c r="AH85" s="188">
        <f t="shared" si="34"/>
        <v>0</v>
      </c>
      <c r="AI85" s="188">
        <f t="shared" si="35"/>
        <v>0</v>
      </c>
      <c r="AJ85" s="188">
        <f t="shared" si="36"/>
        <v>0</v>
      </c>
      <c r="AK85" s="188">
        <f t="shared" si="37"/>
        <v>0</v>
      </c>
      <c r="AL85" s="188">
        <f t="shared" si="45"/>
        <v>0</v>
      </c>
    </row>
    <row r="86" spans="1:38" ht="15.75" thickBot="1" x14ac:dyDescent="0.3">
      <c r="A86" s="1" t="s">
        <v>416</v>
      </c>
      <c r="B86" s="149" t="s">
        <v>494</v>
      </c>
      <c r="C86" s="192" t="s">
        <v>294</v>
      </c>
      <c r="F86" s="201">
        <f>'0805'!H86</f>
        <v>0</v>
      </c>
      <c r="G86" s="202"/>
      <c r="H86" s="202"/>
      <c r="I86" s="227"/>
      <c r="J86" s="227"/>
      <c r="K86" s="227"/>
      <c r="L86" s="202"/>
      <c r="M86" s="228"/>
      <c r="N86" s="288"/>
      <c r="O86">
        <f t="shared" si="28"/>
        <v>0</v>
      </c>
      <c r="P86">
        <f t="shared" si="29"/>
        <v>-1</v>
      </c>
      <c r="Q86">
        <f t="shared" si="30"/>
        <v>-1</v>
      </c>
      <c r="R86">
        <f t="shared" si="38"/>
        <v>-1</v>
      </c>
      <c r="S86">
        <f t="shared" si="31"/>
        <v>-1</v>
      </c>
      <c r="T86">
        <f t="shared" si="39"/>
        <v>1</v>
      </c>
      <c r="U86">
        <f>VLOOKUP($A86,'FuturesInfo (3)'!$A$2:$V$80,22)</f>
        <v>3</v>
      </c>
      <c r="V86">
        <v>1</v>
      </c>
      <c r="W86" s="137">
        <f>VLOOKUP($A86,'FuturesInfo (3)'!$A$2:$O$80,15)*U86</f>
        <v>40275</v>
      </c>
      <c r="X86" s="137">
        <f>VLOOKUP($A86,'FuturesInfo (3)'!$A$2:$O$80,15)*V86*U86</f>
        <v>40275</v>
      </c>
      <c r="Y86" s="188">
        <f t="shared" si="32"/>
        <v>0</v>
      </c>
      <c r="Z86" s="188">
        <f>IF(IF(sym!$Q75=H86,1,0)=1,ABS(W86*G86),-ABS(W86*G86))</f>
        <v>0</v>
      </c>
      <c r="AA86" s="188">
        <f>IF(IF(sym!$P75=$H86,1,0)=1,ABS($W86*$G86),-ABS($W86*$G86))</f>
        <v>0</v>
      </c>
      <c r="AB86" s="188">
        <f t="shared" si="40"/>
        <v>0</v>
      </c>
      <c r="AC86" s="188">
        <f t="shared" si="33"/>
        <v>0</v>
      </c>
      <c r="AD86" s="188">
        <f t="shared" si="41"/>
        <v>0</v>
      </c>
      <c r="AE86" s="188">
        <f t="shared" si="42"/>
        <v>0</v>
      </c>
      <c r="AF86" s="188">
        <f t="shared" si="43"/>
        <v>0</v>
      </c>
      <c r="AG86" s="188">
        <f t="shared" si="44"/>
        <v>0</v>
      </c>
      <c r="AH86" s="188">
        <f t="shared" si="34"/>
        <v>0</v>
      </c>
      <c r="AI86" s="188">
        <f t="shared" si="35"/>
        <v>0</v>
      </c>
      <c r="AJ86" s="188">
        <f t="shared" si="36"/>
        <v>0</v>
      </c>
      <c r="AK86" s="188">
        <f t="shared" si="37"/>
        <v>0</v>
      </c>
      <c r="AL86" s="188">
        <f t="shared" si="45"/>
        <v>0</v>
      </c>
    </row>
    <row r="87" spans="1:38" s="2" customFormat="1" ht="15.75" thickBot="1" x14ac:dyDescent="0.3">
      <c r="A87" s="1" t="s">
        <v>418</v>
      </c>
      <c r="B87" s="149" t="s">
        <v>767</v>
      </c>
      <c r="C87" s="192" t="s">
        <v>297</v>
      </c>
      <c r="D87"/>
      <c r="F87" s="201">
        <f>'0805'!H87</f>
        <v>0</v>
      </c>
      <c r="G87" s="202"/>
      <c r="H87" s="202"/>
      <c r="I87" s="227"/>
      <c r="J87" s="227"/>
      <c r="K87" s="227"/>
      <c r="L87" s="202"/>
      <c r="M87" s="228"/>
      <c r="N87" s="288"/>
      <c r="O87">
        <f t="shared" si="28"/>
        <v>0</v>
      </c>
      <c r="P87">
        <f t="shared" si="29"/>
        <v>-1</v>
      </c>
      <c r="Q87">
        <f t="shared" si="30"/>
        <v>-1</v>
      </c>
      <c r="R87">
        <f t="shared" si="38"/>
        <v>-1</v>
      </c>
      <c r="S87">
        <f t="shared" si="31"/>
        <v>-1</v>
      </c>
      <c r="T87">
        <f t="shared" si="39"/>
        <v>1</v>
      </c>
      <c r="U87">
        <f>VLOOKUP($A87,'FuturesInfo (3)'!$A$2:$V$80,22)</f>
        <v>4</v>
      </c>
      <c r="V87">
        <v>1</v>
      </c>
      <c r="W87" s="137">
        <f>VLOOKUP($A87,'FuturesInfo (3)'!$A$2:$O$80,15)*U87</f>
        <v>80650</v>
      </c>
      <c r="X87" s="137">
        <f>VLOOKUP($A87,'FuturesInfo (3)'!$A$2:$O$80,15)*V87*U87</f>
        <v>80650</v>
      </c>
      <c r="Y87" s="188">
        <f t="shared" si="32"/>
        <v>0</v>
      </c>
      <c r="Z87" s="188">
        <f>IF(IF(sym!$Q76=H87,1,0)=1,ABS(W87*G87),-ABS(W87*G87))</f>
        <v>0</v>
      </c>
      <c r="AA87" s="188">
        <f>IF(IF(sym!$P76=$H87,1,0)=1,ABS($W87*$G87),-ABS($W87*$G87))</f>
        <v>0</v>
      </c>
      <c r="AB87" s="188">
        <f t="shared" si="40"/>
        <v>0</v>
      </c>
      <c r="AC87" s="188">
        <f t="shared" si="33"/>
        <v>0</v>
      </c>
      <c r="AD87" s="188">
        <f t="shared" si="41"/>
        <v>0</v>
      </c>
      <c r="AE87" s="188">
        <f t="shared" si="42"/>
        <v>0</v>
      </c>
      <c r="AF87" s="188">
        <f t="shared" si="43"/>
        <v>0</v>
      </c>
      <c r="AG87" s="188">
        <f t="shared" si="44"/>
        <v>0</v>
      </c>
      <c r="AH87" s="188">
        <f t="shared" si="34"/>
        <v>0</v>
      </c>
      <c r="AI87" s="188">
        <f t="shared" si="35"/>
        <v>0</v>
      </c>
      <c r="AJ87" s="188">
        <f t="shared" si="36"/>
        <v>0</v>
      </c>
      <c r="AK87" s="188">
        <f t="shared" si="37"/>
        <v>0</v>
      </c>
      <c r="AL87" s="188">
        <f t="shared" si="45"/>
        <v>0</v>
      </c>
    </row>
    <row r="88" spans="1:38" s="2" customFormat="1" ht="15.75" thickBot="1" x14ac:dyDescent="0.3">
      <c r="A88" s="1" t="s">
        <v>1053</v>
      </c>
      <c r="B88" s="149" t="s">
        <v>738</v>
      </c>
      <c r="C88" s="192" t="s">
        <v>294</v>
      </c>
      <c r="D88"/>
      <c r="F88" s="201">
        <f>'0805'!H88</f>
        <v>0</v>
      </c>
      <c r="G88" s="202"/>
      <c r="H88" s="202"/>
      <c r="I88" s="227"/>
      <c r="J88" s="227"/>
      <c r="K88" s="227"/>
      <c r="L88" s="202"/>
      <c r="M88" s="228"/>
      <c r="N88" s="288"/>
      <c r="O88">
        <f t="shared" si="28"/>
        <v>0</v>
      </c>
      <c r="P88">
        <f t="shared" si="29"/>
        <v>-1</v>
      </c>
      <c r="Q88">
        <f t="shared" si="30"/>
        <v>-1</v>
      </c>
      <c r="R88">
        <f t="shared" si="38"/>
        <v>-1</v>
      </c>
      <c r="S88">
        <f t="shared" si="31"/>
        <v>-1</v>
      </c>
      <c r="T88">
        <f t="shared" si="39"/>
        <v>1</v>
      </c>
      <c r="U88">
        <f>VLOOKUP($A88,'FuturesInfo (3)'!$A$2:$V$80,22)</f>
        <v>3</v>
      </c>
      <c r="V88">
        <v>1</v>
      </c>
      <c r="W88" s="137">
        <f>VLOOKUP($A88,'FuturesInfo (3)'!$A$2:$O$80,15)*U88</f>
        <v>307145.4375</v>
      </c>
      <c r="X88" s="137">
        <f>VLOOKUP($A88,'FuturesInfo (3)'!$A$2:$O$80,15)*V88*U88</f>
        <v>307145.4375</v>
      </c>
      <c r="Y88" s="188">
        <f t="shared" si="32"/>
        <v>0</v>
      </c>
      <c r="Z88" s="188">
        <f>IF(IF(sym!$Q77=H88,1,0)=1,ABS(W88*G88),-ABS(W88*G88))</f>
        <v>0</v>
      </c>
      <c r="AA88" s="188">
        <f>IF(IF(sym!$P77=$H88,1,0)=1,ABS($W88*$G88),-ABS($W88*$G88))</f>
        <v>0</v>
      </c>
      <c r="AB88" s="188">
        <f t="shared" si="40"/>
        <v>0</v>
      </c>
      <c r="AC88" s="188">
        <f t="shared" si="33"/>
        <v>0</v>
      </c>
      <c r="AD88" s="188">
        <f t="shared" si="41"/>
        <v>0</v>
      </c>
      <c r="AE88" s="188">
        <f t="shared" si="42"/>
        <v>0</v>
      </c>
      <c r="AF88" s="188">
        <f t="shared" si="43"/>
        <v>0</v>
      </c>
      <c r="AG88" s="188">
        <f t="shared" si="44"/>
        <v>0</v>
      </c>
      <c r="AH88" s="188">
        <f t="shared" si="34"/>
        <v>0</v>
      </c>
      <c r="AI88" s="188">
        <f t="shared" si="35"/>
        <v>0</v>
      </c>
      <c r="AJ88" s="188">
        <f t="shared" si="36"/>
        <v>0</v>
      </c>
      <c r="AK88" s="188">
        <f t="shared" si="37"/>
        <v>0</v>
      </c>
      <c r="AL88" s="188">
        <f t="shared" si="45"/>
        <v>0</v>
      </c>
    </row>
    <row r="89" spans="1:38" s="2" customFormat="1" ht="15.75" thickBot="1" x14ac:dyDescent="0.3">
      <c r="A89" s="1" t="s">
        <v>1054</v>
      </c>
      <c r="B89" s="149" t="s">
        <v>463</v>
      </c>
      <c r="C89" s="192" t="s">
        <v>1122</v>
      </c>
      <c r="D89"/>
      <c r="F89" s="201">
        <f>'0805'!H89</f>
        <v>0</v>
      </c>
      <c r="G89" s="202"/>
      <c r="H89" s="202"/>
      <c r="I89" s="227"/>
      <c r="J89" s="227"/>
      <c r="K89" s="227"/>
      <c r="L89" s="202"/>
      <c r="M89" s="228"/>
      <c r="N89" s="288"/>
      <c r="O89">
        <f t="shared" si="28"/>
        <v>0</v>
      </c>
      <c r="P89">
        <f t="shared" si="29"/>
        <v>-1</v>
      </c>
      <c r="Q89">
        <f t="shared" si="30"/>
        <v>-1</v>
      </c>
      <c r="R89">
        <f t="shared" si="38"/>
        <v>-1</v>
      </c>
      <c r="S89">
        <f t="shared" si="31"/>
        <v>-1</v>
      </c>
      <c r="T89">
        <f t="shared" si="39"/>
        <v>1</v>
      </c>
      <c r="U89">
        <f>VLOOKUP($A89,'FuturesInfo (3)'!$A$2:$V$80,22)</f>
        <v>0</v>
      </c>
      <c r="V89">
        <v>1</v>
      </c>
      <c r="W89" s="137">
        <f>VLOOKUP($A89,'FuturesInfo (3)'!$A$2:$O$80,15)*U89</f>
        <v>0</v>
      </c>
      <c r="X89" s="137">
        <f>VLOOKUP($A89,'FuturesInfo (3)'!$A$2:$O$80,15)*V89*U89</f>
        <v>0</v>
      </c>
      <c r="Y89" s="188">
        <f t="shared" si="32"/>
        <v>0</v>
      </c>
      <c r="Z89" s="188">
        <f>IF(IF(sym!$Q78=H89,1,0)=1,ABS(W89*G89),-ABS(W89*G89))</f>
        <v>0</v>
      </c>
      <c r="AA89" s="188">
        <f>IF(IF(sym!$P78=$H89,1,0)=1,ABS($W89*$G89),-ABS($W89*$G89))</f>
        <v>0</v>
      </c>
      <c r="AB89" s="188">
        <f t="shared" si="40"/>
        <v>0</v>
      </c>
      <c r="AC89" s="188">
        <f t="shared" si="33"/>
        <v>0</v>
      </c>
      <c r="AD89" s="188">
        <f t="shared" si="41"/>
        <v>0</v>
      </c>
      <c r="AE89" s="188">
        <f t="shared" si="42"/>
        <v>0</v>
      </c>
      <c r="AF89" s="188">
        <f t="shared" si="43"/>
        <v>0</v>
      </c>
      <c r="AG89" s="188">
        <f t="shared" si="44"/>
        <v>0</v>
      </c>
      <c r="AH89" s="188">
        <f t="shared" si="34"/>
        <v>0</v>
      </c>
      <c r="AI89" s="188">
        <f t="shared" si="35"/>
        <v>0</v>
      </c>
      <c r="AJ89" s="188">
        <f t="shared" si="36"/>
        <v>0</v>
      </c>
      <c r="AK89" s="188">
        <f t="shared" si="37"/>
        <v>0</v>
      </c>
      <c r="AL89" s="188">
        <f t="shared" si="45"/>
        <v>0</v>
      </c>
    </row>
    <row r="90" spans="1:38" s="4" customFormat="1" ht="15.75" thickBot="1" x14ac:dyDescent="0.3">
      <c r="A90" s="1" t="s">
        <v>422</v>
      </c>
      <c r="B90" s="149" t="s">
        <v>639</v>
      </c>
      <c r="C90" s="192" t="s">
        <v>294</v>
      </c>
      <c r="F90" s="201">
        <f>'0805'!H90</f>
        <v>0</v>
      </c>
      <c r="G90" s="202"/>
      <c r="H90" s="202"/>
      <c r="I90" s="227"/>
      <c r="J90" s="227"/>
      <c r="K90" s="227"/>
      <c r="L90" s="202"/>
      <c r="M90" s="228"/>
      <c r="N90" s="288"/>
      <c r="O90">
        <f t="shared" si="28"/>
        <v>0</v>
      </c>
      <c r="P90">
        <f t="shared" si="29"/>
        <v>-1</v>
      </c>
      <c r="Q90">
        <f t="shared" si="30"/>
        <v>-1</v>
      </c>
      <c r="R90">
        <f t="shared" si="38"/>
        <v>-1</v>
      </c>
      <c r="S90">
        <f t="shared" si="31"/>
        <v>-1</v>
      </c>
      <c r="T90">
        <f t="shared" si="39"/>
        <v>1</v>
      </c>
      <c r="U90">
        <f>VLOOKUP($A90,'FuturesInfo (3)'!$A$2:$V$80,22)</f>
        <v>4</v>
      </c>
      <c r="V90">
        <v>1</v>
      </c>
      <c r="W90" s="137">
        <f>VLOOKUP($A90,'FuturesInfo (3)'!$A$2:$O$80,15)*U90</f>
        <v>365460</v>
      </c>
      <c r="X90" s="137">
        <f>VLOOKUP($A90,'FuturesInfo (3)'!$A$2:$O$80,15)*V90*U90</f>
        <v>365460</v>
      </c>
      <c r="Y90" s="188">
        <f t="shared" si="32"/>
        <v>0</v>
      </c>
      <c r="Z90" s="188">
        <f>IF(IF(sym!$Q79=H90,1,0)=1,ABS(W90*G90),-ABS(W90*G90))</f>
        <v>0</v>
      </c>
      <c r="AA90" s="188">
        <f>IF(IF(sym!$P79=$H90,1,0)=1,ABS($W90*$G90),-ABS($W90*$G90))</f>
        <v>0</v>
      </c>
      <c r="AB90" s="188">
        <f t="shared" si="40"/>
        <v>0</v>
      </c>
      <c r="AC90" s="188">
        <f t="shared" si="33"/>
        <v>0</v>
      </c>
      <c r="AD90" s="188">
        <f t="shared" si="41"/>
        <v>0</v>
      </c>
      <c r="AE90" s="188">
        <f t="shared" si="42"/>
        <v>0</v>
      </c>
      <c r="AF90" s="188">
        <f t="shared" si="43"/>
        <v>0</v>
      </c>
      <c r="AG90" s="188">
        <f t="shared" si="44"/>
        <v>0</v>
      </c>
      <c r="AH90" s="188">
        <f t="shared" si="34"/>
        <v>0</v>
      </c>
      <c r="AI90" s="188">
        <f t="shared" si="35"/>
        <v>0</v>
      </c>
      <c r="AJ90" s="188">
        <f t="shared" si="36"/>
        <v>0</v>
      </c>
      <c r="AK90" s="188">
        <f t="shared" si="37"/>
        <v>0</v>
      </c>
      <c r="AL90" s="188">
        <f t="shared" si="45"/>
        <v>0</v>
      </c>
    </row>
    <row r="91" spans="1:38" s="4" customFormat="1" ht="15.75" thickBot="1" x14ac:dyDescent="0.3">
      <c r="A91" s="1" t="s">
        <v>1025</v>
      </c>
      <c r="B91" s="149" t="s">
        <v>459</v>
      </c>
      <c r="C91" s="192" t="s">
        <v>1122</v>
      </c>
      <c r="F91" s="201">
        <f>'0805'!H91</f>
        <v>0</v>
      </c>
      <c r="G91" s="202"/>
      <c r="H91" s="202"/>
      <c r="I91" s="227"/>
      <c r="J91" s="227"/>
      <c r="K91" s="227"/>
      <c r="L91" s="202"/>
      <c r="M91" s="228"/>
      <c r="N91" s="288"/>
      <c r="O91">
        <f t="shared" si="28"/>
        <v>0</v>
      </c>
      <c r="P91">
        <f t="shared" si="29"/>
        <v>-1</v>
      </c>
      <c r="Q91">
        <f t="shared" si="30"/>
        <v>-1</v>
      </c>
      <c r="R91">
        <f t="shared" si="38"/>
        <v>-1</v>
      </c>
      <c r="S91">
        <f t="shared" si="31"/>
        <v>-1</v>
      </c>
      <c r="T91">
        <f t="shared" si="39"/>
        <v>1</v>
      </c>
      <c r="U91">
        <f>VLOOKUP($A91,'FuturesInfo (3)'!$A$2:$V$80,22)</f>
        <v>16</v>
      </c>
      <c r="V91">
        <v>1</v>
      </c>
      <c r="W91" s="137">
        <f>VLOOKUP($A91,'FuturesInfo (3)'!$A$2:$O$80,15)*U91</f>
        <v>3328420.48</v>
      </c>
      <c r="X91" s="137">
        <f>VLOOKUP($A91,'FuturesInfo (3)'!$A$2:$O$80,15)*V91*U91</f>
        <v>3328420.48</v>
      </c>
      <c r="Y91" s="188">
        <f t="shared" si="32"/>
        <v>0</v>
      </c>
      <c r="Z91" s="188">
        <f>IF(IF(sym!$Q80=H91,1,0)=1,ABS(W91*G91),-ABS(W91*G91))</f>
        <v>0</v>
      </c>
      <c r="AA91" s="188">
        <f>IF(IF(sym!$P80=$H91,1,0)=1,ABS($W91*$G91),-ABS($W91*$G91))</f>
        <v>0</v>
      </c>
      <c r="AB91" s="188">
        <f t="shared" si="40"/>
        <v>0</v>
      </c>
      <c r="AC91" s="188">
        <f t="shared" si="33"/>
        <v>0</v>
      </c>
      <c r="AD91" s="188">
        <f t="shared" si="41"/>
        <v>0</v>
      </c>
      <c r="AE91" s="188">
        <f t="shared" si="42"/>
        <v>0</v>
      </c>
      <c r="AF91" s="188">
        <f t="shared" si="43"/>
        <v>0</v>
      </c>
      <c r="AG91" s="188">
        <f t="shared" si="44"/>
        <v>0</v>
      </c>
      <c r="AH91" s="188">
        <f t="shared" si="34"/>
        <v>0</v>
      </c>
      <c r="AI91" s="188">
        <f t="shared" si="35"/>
        <v>0</v>
      </c>
      <c r="AJ91" s="188">
        <f t="shared" si="36"/>
        <v>0</v>
      </c>
      <c r="AK91" s="188">
        <f t="shared" si="37"/>
        <v>0</v>
      </c>
      <c r="AL91" s="188">
        <f t="shared" si="45"/>
        <v>0</v>
      </c>
    </row>
    <row r="92" spans="1:38" s="4" customFormat="1" ht="15.75" thickBot="1" x14ac:dyDescent="0.3">
      <c r="A92" s="1" t="s">
        <v>1026</v>
      </c>
      <c r="B92" s="149" t="s">
        <v>447</v>
      </c>
      <c r="C92" s="192" t="s">
        <v>1122</v>
      </c>
      <c r="F92" s="201">
        <f>'0805'!H92</f>
        <v>0</v>
      </c>
      <c r="G92" s="203"/>
      <c r="H92" s="203"/>
      <c r="I92" s="231"/>
      <c r="J92" s="231"/>
      <c r="K92" s="231"/>
      <c r="L92" s="203"/>
      <c r="M92" s="232"/>
      <c r="N92" s="289"/>
      <c r="O92">
        <f t="shared" si="28"/>
        <v>0</v>
      </c>
      <c r="P92">
        <f t="shared" si="29"/>
        <v>-1</v>
      </c>
      <c r="Q92">
        <f t="shared" si="30"/>
        <v>-1</v>
      </c>
      <c r="R92">
        <f t="shared" si="38"/>
        <v>-1</v>
      </c>
      <c r="S92">
        <f t="shared" si="31"/>
        <v>-1</v>
      </c>
      <c r="T92">
        <f t="shared" si="39"/>
        <v>1</v>
      </c>
      <c r="U92">
        <f>VLOOKUP($A92,'FuturesInfo (3)'!$A$2:$V$80,22)</f>
        <v>5</v>
      </c>
      <c r="V92">
        <v>1</v>
      </c>
      <c r="W92" s="137">
        <f>VLOOKUP($A92,'FuturesInfo (3)'!$A$2:$O$80,15)*U92</f>
        <v>2954925.6</v>
      </c>
      <c r="X92" s="137">
        <f>VLOOKUP($A92,'FuturesInfo (3)'!$A$2:$O$80,15)*V92*U92</f>
        <v>2954925.6</v>
      </c>
      <c r="Y92" s="188">
        <f t="shared" si="32"/>
        <v>0</v>
      </c>
      <c r="Z92" s="188">
        <f>IF(IF(sym!$Q81=H92,1,0)=1,ABS(W92*G92),-ABS(W92*G92))</f>
        <v>0</v>
      </c>
      <c r="AA92" s="188">
        <f>IF(IF(sym!$P81=$H92,1,0)=1,ABS($W92*$G92),-ABS($W92*$G92))</f>
        <v>0</v>
      </c>
      <c r="AB92" s="188">
        <f t="shared" si="40"/>
        <v>0</v>
      </c>
      <c r="AC92" s="188">
        <f t="shared" si="33"/>
        <v>0</v>
      </c>
      <c r="AD92" s="188">
        <f t="shared" si="41"/>
        <v>0</v>
      </c>
      <c r="AE92" s="188">
        <f t="shared" si="42"/>
        <v>0</v>
      </c>
      <c r="AF92" s="188">
        <f t="shared" si="43"/>
        <v>0</v>
      </c>
      <c r="AG92" s="188">
        <f t="shared" si="44"/>
        <v>0</v>
      </c>
      <c r="AH92" s="188">
        <f t="shared" si="34"/>
        <v>0</v>
      </c>
      <c r="AI92" s="188">
        <f t="shared" si="35"/>
        <v>0</v>
      </c>
      <c r="AJ92" s="188">
        <f t="shared" si="36"/>
        <v>0</v>
      </c>
      <c r="AK92" s="188">
        <f t="shared" si="37"/>
        <v>0</v>
      </c>
      <c r="AL92" s="188">
        <f t="shared" si="45"/>
        <v>0</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AJ14:AJ92">
    <cfRule type="colorScale" priority="16">
      <colorScale>
        <cfvo type="min"/>
        <cfvo type="percentile" val="50"/>
        <cfvo type="max"/>
        <color rgb="FFF8696B"/>
        <color rgb="FFFFEB84"/>
        <color rgb="FF63BE7B"/>
      </colorScale>
    </cfRule>
  </conditionalFormatting>
  <conditionalFormatting sqref="S2:T10">
    <cfRule type="colorScale" priority="15">
      <colorScale>
        <cfvo type="min"/>
        <cfvo type="percentile" val="50"/>
        <cfvo type="max"/>
        <color rgb="FFF8696B"/>
        <color rgb="FFFFEB84"/>
        <color rgb="FF63BE7B"/>
      </colorScale>
    </cfRule>
  </conditionalFormatting>
  <conditionalFormatting sqref="V2:V10">
    <cfRule type="colorScale" priority="14">
      <colorScale>
        <cfvo type="min"/>
        <cfvo type="percentile" val="50"/>
        <cfvo type="max"/>
        <color rgb="FFF8696B"/>
        <color rgb="FFFFEB84"/>
        <color rgb="FF63BE7B"/>
      </colorScale>
    </cfRule>
  </conditionalFormatting>
  <conditionalFormatting sqref="AK14:AL92">
    <cfRule type="colorScale" priority="13">
      <colorScale>
        <cfvo type="min"/>
        <cfvo type="percentile" val="50"/>
        <cfvo type="max"/>
        <color rgb="FFF8696B"/>
        <color rgb="FFFFEB84"/>
        <color rgb="FF63BE7B"/>
      </colorScale>
    </cfRule>
  </conditionalFormatting>
  <conditionalFormatting sqref="Q14:Q92">
    <cfRule type="colorScale" priority="12">
      <colorScale>
        <cfvo type="min"/>
        <cfvo type="percentile" val="50"/>
        <cfvo type="max"/>
        <color rgb="FFF8696B"/>
        <color rgb="FFFFEB84"/>
        <color rgb="FF63BE7B"/>
      </colorScale>
    </cfRule>
  </conditionalFormatting>
  <conditionalFormatting sqref="AI14:AI92">
    <cfRule type="colorScale" priority="11">
      <colorScale>
        <cfvo type="min"/>
        <cfvo type="percentile" val="50"/>
        <cfvo type="max"/>
        <color rgb="FFF8696B"/>
        <color rgb="FFFFEB84"/>
        <color rgb="FF63BE7B"/>
      </colorScale>
    </cfRule>
  </conditionalFormatting>
  <conditionalFormatting sqref="S14:T92">
    <cfRule type="colorScale" priority="10">
      <colorScale>
        <cfvo type="min"/>
        <cfvo type="percentile" val="50"/>
        <cfvo type="max"/>
        <color rgb="FFF8696B"/>
        <color rgb="FFFFEB84"/>
        <color rgb="FF63BE7B"/>
      </colorScale>
    </cfRule>
  </conditionalFormatting>
  <conditionalFormatting sqref="P14:P92">
    <cfRule type="colorScale" priority="9">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82:H92 H14:H24 I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R14: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activeCell="R15" sqref="R15"/>
      <selection pane="topRight" activeCell="R15" sqref="R15"/>
      <selection pane="bottomLeft" activeCell="R15" sqref="R15"/>
      <selection pane="bottomRight" activeCell="W17" sqref="W17"/>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20160805</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v>
      </c>
      <c r="H2" s="137">
        <f t="shared" ref="H2:H9" si="2">SUMIF($C$14:$C$92,F2,Y$14:Y$92)</f>
        <v>0</v>
      </c>
      <c r="I2" s="143">
        <f t="shared" ref="I2:I10" si="3">H2/$B2</f>
        <v>0</v>
      </c>
      <c r="J2" s="6"/>
      <c r="K2" s="6"/>
      <c r="L2" s="293"/>
      <c r="M2" s="286"/>
      <c r="N2" s="293"/>
      <c r="O2" s="6"/>
      <c r="R2" s="6"/>
      <c r="S2" s="286"/>
      <c r="T2" s="286"/>
      <c r="U2" s="6"/>
      <c r="V2" s="286"/>
      <c r="W2" s="6"/>
      <c r="X2" t="s">
        <v>1121</v>
      </c>
      <c r="Y2" s="282">
        <f t="shared" ref="Y2:AL9" si="4">SUMIF($C$14:$C$92,$X2,Y$14:Y$92)</f>
        <v>0</v>
      </c>
      <c r="Z2" s="282">
        <f t="shared" si="4"/>
        <v>0</v>
      </c>
      <c r="AA2" s="282">
        <f t="shared" si="4"/>
        <v>0</v>
      </c>
      <c r="AB2" s="282">
        <f t="shared" si="4"/>
        <v>0</v>
      </c>
      <c r="AC2" s="282">
        <f t="shared" si="4"/>
        <v>0</v>
      </c>
      <c r="AD2" s="282">
        <f t="shared" si="4"/>
        <v>0</v>
      </c>
      <c r="AE2" s="282">
        <f t="shared" si="4"/>
        <v>0</v>
      </c>
      <c r="AF2" s="282">
        <f t="shared" si="4"/>
        <v>0</v>
      </c>
      <c r="AG2" s="282">
        <f t="shared" si="4"/>
        <v>0</v>
      </c>
      <c r="AH2" s="282">
        <f t="shared" si="4"/>
        <v>0</v>
      </c>
      <c r="AI2" s="282">
        <f t="shared" si="4"/>
        <v>0</v>
      </c>
      <c r="AJ2" s="282">
        <f t="shared" si="4"/>
        <v>0</v>
      </c>
      <c r="AK2" s="282">
        <f t="shared" si="4"/>
        <v>0</v>
      </c>
      <c r="AL2" s="282">
        <f t="shared" si="4"/>
        <v>0</v>
      </c>
    </row>
    <row r="3" spans="1:38" outlineLevel="1" x14ac:dyDescent="0.25">
      <c r="A3" s="1" t="s">
        <v>288</v>
      </c>
      <c r="B3" s="95">
        <v>6</v>
      </c>
      <c r="C3" s="193">
        <f t="shared" ref="C3:C10" si="5">B3/$B$10</f>
        <v>8.3333333333333329E-2</v>
      </c>
      <c r="F3" s="1" t="s">
        <v>288</v>
      </c>
      <c r="G3" s="296">
        <f t="shared" si="1"/>
        <v>0</v>
      </c>
      <c r="H3" s="137">
        <f t="shared" si="2"/>
        <v>0</v>
      </c>
      <c r="I3" s="143">
        <f t="shared" si="3"/>
        <v>0</v>
      </c>
      <c r="J3" s="6"/>
      <c r="K3" s="6"/>
      <c r="L3" s="293"/>
      <c r="M3" s="286"/>
      <c r="N3" s="293"/>
      <c r="O3" s="6"/>
      <c r="R3" s="6"/>
      <c r="S3" s="286"/>
      <c r="T3" s="286"/>
      <c r="U3" s="6"/>
      <c r="V3" s="286"/>
      <c r="W3" s="6"/>
      <c r="X3" s="1" t="s">
        <v>288</v>
      </c>
      <c r="Y3" s="282">
        <f t="shared" si="4"/>
        <v>0</v>
      </c>
      <c r="Z3" s="282">
        <f t="shared" si="4"/>
        <v>0</v>
      </c>
      <c r="AA3" s="282">
        <f t="shared" si="4"/>
        <v>0</v>
      </c>
      <c r="AB3" s="282">
        <f t="shared" si="4"/>
        <v>0</v>
      </c>
      <c r="AC3" s="282">
        <f t="shared" si="4"/>
        <v>0</v>
      </c>
      <c r="AD3" s="282">
        <f t="shared" si="4"/>
        <v>0</v>
      </c>
      <c r="AE3" s="282">
        <f t="shared" si="4"/>
        <v>0</v>
      </c>
      <c r="AF3" s="282">
        <f t="shared" si="4"/>
        <v>0</v>
      </c>
      <c r="AG3" s="282">
        <f t="shared" si="4"/>
        <v>0</v>
      </c>
      <c r="AH3" s="282">
        <f t="shared" si="4"/>
        <v>0</v>
      </c>
      <c r="AI3" s="282">
        <f t="shared" si="4"/>
        <v>0</v>
      </c>
      <c r="AJ3" s="282">
        <f t="shared" si="4"/>
        <v>0</v>
      </c>
      <c r="AK3" s="282">
        <f t="shared" si="4"/>
        <v>0</v>
      </c>
      <c r="AL3" s="282">
        <f t="shared" si="4"/>
        <v>0</v>
      </c>
    </row>
    <row r="4" spans="1:38" outlineLevel="1" x14ac:dyDescent="0.25">
      <c r="A4" s="1" t="s">
        <v>297</v>
      </c>
      <c r="B4" s="95">
        <v>10</v>
      </c>
      <c r="C4" s="193">
        <f t="shared" si="5"/>
        <v>0.1388888888888889</v>
      </c>
      <c r="F4" s="1" t="s">
        <v>297</v>
      </c>
      <c r="G4" s="296">
        <f t="shared" si="1"/>
        <v>0</v>
      </c>
      <c r="H4" s="137">
        <f t="shared" si="2"/>
        <v>0</v>
      </c>
      <c r="I4" s="143">
        <f t="shared" si="3"/>
        <v>0</v>
      </c>
      <c r="J4" s="6"/>
      <c r="K4" s="6"/>
      <c r="L4" s="293"/>
      <c r="M4" s="286"/>
      <c r="N4" s="293"/>
      <c r="O4" s="6"/>
      <c r="R4" s="6"/>
      <c r="S4" s="286"/>
      <c r="T4" s="286"/>
      <c r="U4" s="6"/>
      <c r="V4" s="286"/>
      <c r="W4" s="6"/>
      <c r="X4" s="1" t="s">
        <v>297</v>
      </c>
      <c r="Y4" s="282">
        <f t="shared" si="4"/>
        <v>0</v>
      </c>
      <c r="Z4" s="282">
        <f t="shared" si="4"/>
        <v>0</v>
      </c>
      <c r="AA4" s="282">
        <f t="shared" si="4"/>
        <v>0</v>
      </c>
      <c r="AB4" s="282">
        <f t="shared" si="4"/>
        <v>0</v>
      </c>
      <c r="AC4" s="282">
        <f t="shared" si="4"/>
        <v>0</v>
      </c>
      <c r="AD4" s="282">
        <f t="shared" si="4"/>
        <v>0</v>
      </c>
      <c r="AE4" s="282">
        <f t="shared" si="4"/>
        <v>0</v>
      </c>
      <c r="AF4" s="282">
        <f t="shared" si="4"/>
        <v>0</v>
      </c>
      <c r="AG4" s="282">
        <f t="shared" si="4"/>
        <v>0</v>
      </c>
      <c r="AH4" s="282">
        <f t="shared" si="4"/>
        <v>0</v>
      </c>
      <c r="AI4" s="282">
        <f t="shared" si="4"/>
        <v>0</v>
      </c>
      <c r="AJ4" s="282">
        <f t="shared" si="4"/>
        <v>0</v>
      </c>
      <c r="AK4" s="282">
        <f t="shared" si="4"/>
        <v>0</v>
      </c>
      <c r="AL4" s="282">
        <f t="shared" si="4"/>
        <v>0</v>
      </c>
    </row>
    <row r="5" spans="1:38" outlineLevel="1" x14ac:dyDescent="0.25">
      <c r="A5" s="1" t="s">
        <v>294</v>
      </c>
      <c r="B5" s="95">
        <v>21</v>
      </c>
      <c r="C5" s="193">
        <f t="shared" si="5"/>
        <v>0.29166666666666669</v>
      </c>
      <c r="F5" s="1" t="s">
        <v>294</v>
      </c>
      <c r="G5" s="296">
        <f t="shared" si="1"/>
        <v>0</v>
      </c>
      <c r="H5" s="137">
        <f t="shared" si="2"/>
        <v>0</v>
      </c>
      <c r="I5" s="143">
        <f t="shared" si="3"/>
        <v>0</v>
      </c>
      <c r="J5" s="6"/>
      <c r="K5" s="6"/>
      <c r="L5" s="293"/>
      <c r="M5" s="286"/>
      <c r="N5" s="293"/>
      <c r="O5" s="6"/>
      <c r="R5" s="6"/>
      <c r="S5" s="286"/>
      <c r="T5" s="286"/>
      <c r="U5" s="6"/>
      <c r="V5" s="286"/>
      <c r="W5" s="6"/>
      <c r="X5" s="1" t="s">
        <v>294</v>
      </c>
      <c r="Y5" s="282">
        <f t="shared" si="4"/>
        <v>0</v>
      </c>
      <c r="Z5" s="282">
        <f t="shared" si="4"/>
        <v>0</v>
      </c>
      <c r="AA5" s="282">
        <f t="shared" si="4"/>
        <v>0</v>
      </c>
      <c r="AB5" s="282">
        <f t="shared" si="4"/>
        <v>0</v>
      </c>
      <c r="AC5" s="282">
        <f t="shared" si="4"/>
        <v>0</v>
      </c>
      <c r="AD5" s="282">
        <f t="shared" si="4"/>
        <v>0</v>
      </c>
      <c r="AE5" s="282">
        <f t="shared" si="4"/>
        <v>0</v>
      </c>
      <c r="AF5" s="282">
        <f t="shared" si="4"/>
        <v>0</v>
      </c>
      <c r="AG5" s="282">
        <f t="shared" si="4"/>
        <v>0</v>
      </c>
      <c r="AH5" s="282">
        <f t="shared" si="4"/>
        <v>0</v>
      </c>
      <c r="AI5" s="282">
        <f t="shared" si="4"/>
        <v>0</v>
      </c>
      <c r="AJ5" s="282">
        <f t="shared" si="4"/>
        <v>0</v>
      </c>
      <c r="AK5" s="282">
        <f t="shared" si="4"/>
        <v>0</v>
      </c>
      <c r="AL5" s="282">
        <f t="shared" si="4"/>
        <v>0</v>
      </c>
    </row>
    <row r="6" spans="1:38" outlineLevel="1" x14ac:dyDescent="0.25">
      <c r="A6" s="1" t="s">
        <v>313</v>
      </c>
      <c r="B6" s="95">
        <v>3</v>
      </c>
      <c r="C6" s="193">
        <f t="shared" si="5"/>
        <v>4.1666666666666664E-2</v>
      </c>
      <c r="F6" s="1" t="s">
        <v>313</v>
      </c>
      <c r="G6" s="296">
        <f t="shared" si="1"/>
        <v>0</v>
      </c>
      <c r="H6" s="137">
        <f t="shared" si="2"/>
        <v>0</v>
      </c>
      <c r="I6" s="143">
        <f t="shared" si="3"/>
        <v>0</v>
      </c>
      <c r="J6" s="6"/>
      <c r="K6" s="6"/>
      <c r="L6" s="293"/>
      <c r="M6" s="286"/>
      <c r="N6" s="293"/>
      <c r="O6" s="6"/>
      <c r="R6" s="6"/>
      <c r="S6" s="286"/>
      <c r="T6" s="286"/>
      <c r="U6" s="6"/>
      <c r="V6" s="286"/>
      <c r="W6" s="6"/>
      <c r="X6" s="1" t="s">
        <v>313</v>
      </c>
      <c r="Y6" s="282">
        <f t="shared" si="4"/>
        <v>0</v>
      </c>
      <c r="Z6" s="282">
        <f t="shared" si="4"/>
        <v>0</v>
      </c>
      <c r="AA6" s="282">
        <f t="shared" si="4"/>
        <v>0</v>
      </c>
      <c r="AB6" s="282">
        <f t="shared" si="4"/>
        <v>0</v>
      </c>
      <c r="AC6" s="282">
        <f t="shared" si="4"/>
        <v>0</v>
      </c>
      <c r="AD6" s="282">
        <f t="shared" si="4"/>
        <v>0</v>
      </c>
      <c r="AE6" s="282">
        <f t="shared" si="4"/>
        <v>0</v>
      </c>
      <c r="AF6" s="282">
        <f t="shared" si="4"/>
        <v>0</v>
      </c>
      <c r="AG6" s="282">
        <f t="shared" si="4"/>
        <v>0</v>
      </c>
      <c r="AH6" s="282">
        <f t="shared" si="4"/>
        <v>0</v>
      </c>
      <c r="AI6" s="282">
        <f t="shared" si="4"/>
        <v>0</v>
      </c>
      <c r="AJ6" s="282">
        <f t="shared" si="4"/>
        <v>0</v>
      </c>
      <c r="AK6" s="282">
        <f t="shared" si="4"/>
        <v>0</v>
      </c>
      <c r="AL6" s="282">
        <f t="shared" si="4"/>
        <v>0</v>
      </c>
    </row>
    <row r="7" spans="1:38" outlineLevel="1" x14ac:dyDescent="0.25">
      <c r="A7" s="1" t="s">
        <v>347</v>
      </c>
      <c r="B7" s="95">
        <v>5</v>
      </c>
      <c r="C7" s="193">
        <f t="shared" si="5"/>
        <v>6.9444444444444448E-2</v>
      </c>
      <c r="F7" s="1" t="s">
        <v>347</v>
      </c>
      <c r="G7" s="296">
        <f t="shared" si="1"/>
        <v>0</v>
      </c>
      <c r="H7" s="137">
        <f t="shared" si="2"/>
        <v>0</v>
      </c>
      <c r="I7" s="143">
        <f t="shared" si="3"/>
        <v>0</v>
      </c>
      <c r="J7" s="6"/>
      <c r="K7" s="6"/>
      <c r="L7" s="293"/>
      <c r="M7" s="286"/>
      <c r="N7" s="293"/>
      <c r="O7" s="270"/>
      <c r="P7" s="270"/>
      <c r="Q7" s="270"/>
      <c r="R7" s="6"/>
      <c r="S7" s="286"/>
      <c r="T7" s="286"/>
      <c r="U7" s="6"/>
      <c r="V7" s="286"/>
      <c r="W7" s="6"/>
      <c r="X7" s="1" t="s">
        <v>347</v>
      </c>
      <c r="Y7" s="282">
        <f t="shared" si="4"/>
        <v>0</v>
      </c>
      <c r="Z7" s="282">
        <f t="shared" si="4"/>
        <v>0</v>
      </c>
      <c r="AA7" s="282">
        <f t="shared" si="4"/>
        <v>0</v>
      </c>
      <c r="AB7" s="282">
        <f t="shared" si="4"/>
        <v>0</v>
      </c>
      <c r="AC7" s="282">
        <f t="shared" si="4"/>
        <v>0</v>
      </c>
      <c r="AD7" s="282">
        <f t="shared" si="4"/>
        <v>0</v>
      </c>
      <c r="AE7" s="282">
        <f t="shared" si="4"/>
        <v>0</v>
      </c>
      <c r="AF7" s="282">
        <f t="shared" si="4"/>
        <v>0</v>
      </c>
      <c r="AG7" s="282">
        <f t="shared" si="4"/>
        <v>0</v>
      </c>
      <c r="AH7" s="282">
        <f t="shared" si="4"/>
        <v>0</v>
      </c>
      <c r="AI7" s="282">
        <f t="shared" si="4"/>
        <v>0</v>
      </c>
      <c r="AJ7" s="282">
        <f t="shared" si="4"/>
        <v>0</v>
      </c>
      <c r="AK7" s="282">
        <f t="shared" si="4"/>
        <v>0</v>
      </c>
      <c r="AL7" s="282">
        <f t="shared" si="4"/>
        <v>0</v>
      </c>
    </row>
    <row r="8" spans="1:38" outlineLevel="1" x14ac:dyDescent="0.25">
      <c r="A8" s="1" t="s">
        <v>1122</v>
      </c>
      <c r="B8" s="95">
        <v>10</v>
      </c>
      <c r="C8" s="193">
        <f t="shared" si="5"/>
        <v>0.1388888888888889</v>
      </c>
      <c r="F8" s="1" t="s">
        <v>1122</v>
      </c>
      <c r="G8" s="296">
        <f t="shared" si="1"/>
        <v>0</v>
      </c>
      <c r="H8" s="137">
        <f t="shared" si="2"/>
        <v>0</v>
      </c>
      <c r="I8" s="143">
        <f t="shared" si="3"/>
        <v>0</v>
      </c>
      <c r="J8" s="6"/>
      <c r="K8" s="6"/>
      <c r="L8" s="293"/>
      <c r="M8" s="286"/>
      <c r="N8" s="293"/>
      <c r="O8" s="6"/>
      <c r="R8" s="6"/>
      <c r="S8" s="286"/>
      <c r="T8" s="286"/>
      <c r="U8" s="6"/>
      <c r="V8" s="286"/>
      <c r="W8" s="6"/>
      <c r="X8" s="1" t="s">
        <v>1122</v>
      </c>
      <c r="Y8" s="282">
        <f t="shared" si="4"/>
        <v>0</v>
      </c>
      <c r="Z8" s="282">
        <f t="shared" si="4"/>
        <v>0</v>
      </c>
      <c r="AA8" s="282">
        <f t="shared" si="4"/>
        <v>0</v>
      </c>
      <c r="AB8" s="282">
        <f t="shared" si="4"/>
        <v>0</v>
      </c>
      <c r="AC8" s="282">
        <f t="shared" si="4"/>
        <v>0</v>
      </c>
      <c r="AD8" s="282">
        <f t="shared" si="4"/>
        <v>0</v>
      </c>
      <c r="AE8" s="282">
        <f t="shared" si="4"/>
        <v>0</v>
      </c>
      <c r="AF8" s="282">
        <f t="shared" si="4"/>
        <v>0</v>
      </c>
      <c r="AG8" s="282">
        <f t="shared" si="4"/>
        <v>0</v>
      </c>
      <c r="AH8" s="282">
        <f t="shared" si="4"/>
        <v>0</v>
      </c>
      <c r="AI8" s="282">
        <f t="shared" si="4"/>
        <v>0</v>
      </c>
      <c r="AJ8" s="282">
        <f t="shared" si="4"/>
        <v>0</v>
      </c>
      <c r="AK8" s="282">
        <f t="shared" si="4"/>
        <v>0</v>
      </c>
      <c r="AL8" s="282">
        <f t="shared" si="4"/>
        <v>0</v>
      </c>
    </row>
    <row r="9" spans="1:38" outlineLevel="1" x14ac:dyDescent="0.25">
      <c r="A9" s="17" t="s">
        <v>304</v>
      </c>
      <c r="B9" s="297">
        <v>8</v>
      </c>
      <c r="C9" s="200">
        <f t="shared" si="5"/>
        <v>0.1111111111111111</v>
      </c>
      <c r="D9" s="126"/>
      <c r="F9" s="17" t="s">
        <v>304</v>
      </c>
      <c r="G9" s="296">
        <f t="shared" si="1"/>
        <v>0</v>
      </c>
      <c r="H9" s="199">
        <f t="shared" si="2"/>
        <v>0</v>
      </c>
      <c r="I9" s="143">
        <f t="shared" si="3"/>
        <v>0</v>
      </c>
      <c r="J9" s="6"/>
      <c r="K9" s="6"/>
      <c r="L9" s="293"/>
      <c r="M9" s="286"/>
      <c r="N9" s="293"/>
      <c r="O9" s="6"/>
      <c r="R9" s="6"/>
      <c r="S9" s="286"/>
      <c r="T9" s="286"/>
      <c r="U9" s="6"/>
      <c r="V9" s="286"/>
      <c r="W9" s="6"/>
      <c r="X9" s="17" t="s">
        <v>304</v>
      </c>
      <c r="Y9" s="283">
        <f t="shared" si="4"/>
        <v>0</v>
      </c>
      <c r="Z9" s="283">
        <f t="shared" si="4"/>
        <v>0</v>
      </c>
      <c r="AA9" s="283">
        <f t="shared" si="4"/>
        <v>0</v>
      </c>
      <c r="AB9" s="283">
        <f t="shared" si="4"/>
        <v>0</v>
      </c>
      <c r="AC9" s="283">
        <f t="shared" si="4"/>
        <v>0</v>
      </c>
      <c r="AD9" s="283">
        <f t="shared" si="4"/>
        <v>0</v>
      </c>
      <c r="AE9" s="283">
        <f t="shared" si="4"/>
        <v>0</v>
      </c>
      <c r="AF9" s="283">
        <f t="shared" si="4"/>
        <v>0</v>
      </c>
      <c r="AG9" s="283">
        <f t="shared" si="4"/>
        <v>0</v>
      </c>
      <c r="AH9" s="283">
        <f t="shared" si="4"/>
        <v>0</v>
      </c>
      <c r="AI9" s="283">
        <f t="shared" si="4"/>
        <v>0</v>
      </c>
      <c r="AJ9" s="283">
        <f t="shared" si="4"/>
        <v>0</v>
      </c>
      <c r="AK9" s="283">
        <f t="shared" si="4"/>
        <v>0</v>
      </c>
      <c r="AL9" s="283">
        <f t="shared" si="4"/>
        <v>0</v>
      </c>
    </row>
    <row r="10" spans="1:38" outlineLevel="1" x14ac:dyDescent="0.25">
      <c r="B10">
        <f>SUM(B2:B9)</f>
        <v>72</v>
      </c>
      <c r="C10" s="193">
        <f t="shared" si="5"/>
        <v>1</v>
      </c>
      <c r="D10" s="126"/>
      <c r="F10" t="s">
        <v>1132</v>
      </c>
      <c r="G10" s="296">
        <f>H13</f>
        <v>0</v>
      </c>
      <c r="H10" s="167">
        <f>SUM(H2:H9)</f>
        <v>0</v>
      </c>
      <c r="I10" s="143">
        <f t="shared" si="3"/>
        <v>0</v>
      </c>
      <c r="J10" s="6"/>
      <c r="K10" s="6"/>
      <c r="L10" s="294"/>
      <c r="M10" s="286"/>
      <c r="N10" s="294"/>
      <c r="O10" s="6"/>
      <c r="R10" s="6"/>
      <c r="S10" s="286"/>
      <c r="T10" s="286"/>
      <c r="U10" s="6"/>
      <c r="V10" s="286"/>
      <c r="W10" s="6"/>
      <c r="X10" s="6" t="s">
        <v>1245</v>
      </c>
      <c r="Y10" s="284">
        <f>SUM(Y2:Y9)</f>
        <v>0</v>
      </c>
      <c r="Z10" s="284">
        <f t="shared" ref="Z10:AL10" si="6">SUM(Z2:Z9)</f>
        <v>0</v>
      </c>
      <c r="AA10" s="284">
        <f t="shared" si="6"/>
        <v>0</v>
      </c>
      <c r="AB10" s="284">
        <f t="shared" si="6"/>
        <v>0</v>
      </c>
      <c r="AC10" s="284">
        <f t="shared" si="6"/>
        <v>0</v>
      </c>
      <c r="AD10" s="284">
        <f t="shared" si="6"/>
        <v>0</v>
      </c>
      <c r="AE10" s="284">
        <f t="shared" si="6"/>
        <v>0</v>
      </c>
      <c r="AF10" s="284">
        <f t="shared" si="6"/>
        <v>0</v>
      </c>
      <c r="AG10" s="284">
        <f t="shared" si="6"/>
        <v>0</v>
      </c>
      <c r="AH10" s="284">
        <f t="shared" si="6"/>
        <v>0</v>
      </c>
      <c r="AI10" s="284">
        <f t="shared" si="6"/>
        <v>0</v>
      </c>
      <c r="AJ10" s="284">
        <f t="shared" si="6"/>
        <v>0</v>
      </c>
      <c r="AK10" s="284">
        <f t="shared" si="6"/>
        <v>0</v>
      </c>
      <c r="AL10" s="284">
        <f t="shared" si="6"/>
        <v>0</v>
      </c>
    </row>
    <row r="11" spans="1:38" outlineLevel="1" x14ac:dyDescent="0.25">
      <c r="H11" t="s">
        <v>1158</v>
      </c>
      <c r="I11" s="95">
        <v>0.75</v>
      </c>
      <c r="J11">
        <v>0.5</v>
      </c>
      <c r="K11">
        <v>1</v>
      </c>
      <c r="AB11" s="186">
        <f>1-F13</f>
        <v>0.31645569620253167</v>
      </c>
      <c r="AC11" s="186">
        <f>L13</f>
        <v>0.53164556962025311</v>
      </c>
      <c r="AE11" s="186">
        <f>O13</f>
        <v>0.50632911392405067</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0.68354430379746833</v>
      </c>
      <c r="H13" s="240">
        <f>COUNTIF(H14:H92,1)/79</f>
        <v>0</v>
      </c>
      <c r="I13" s="240">
        <f>COUNTIF(I14:I92,1)/79</f>
        <v>0.48101265822784811</v>
      </c>
      <c r="J13" s="240">
        <f>COUNTIF(J14:J92,1)/79</f>
        <v>0.51898734177215189</v>
      </c>
      <c r="K13" s="240">
        <f>COUNTIF(K14:K92,1)/79</f>
        <v>0.55696202531645567</v>
      </c>
      <c r="L13" s="240">
        <f>COUNTIF(L14:L92,1)/79</f>
        <v>0.53164556962025311</v>
      </c>
      <c r="M13" s="240"/>
      <c r="O13" s="240">
        <f t="shared" ref="O13:T13" si="7">COUNTIF(O14:O92,1)/79</f>
        <v>0.50632911392405067</v>
      </c>
      <c r="P13" s="240">
        <f t="shared" si="7"/>
        <v>0.379746835443038</v>
      </c>
      <c r="Q13" s="240">
        <f t="shared" si="7"/>
        <v>0.379746835443038</v>
      </c>
      <c r="R13" s="240">
        <f t="shared" si="7"/>
        <v>0.44303797468354428</v>
      </c>
      <c r="S13" s="240">
        <f t="shared" si="7"/>
        <v>0.35443037974683544</v>
      </c>
      <c r="T13" s="240">
        <f t="shared" si="7"/>
        <v>0.55696202531645567</v>
      </c>
      <c r="V13" s="179"/>
      <c r="W13" s="182">
        <f t="shared" ref="W13:X13" si="8">SUM(W14:W92)</f>
        <v>24195301.204222776</v>
      </c>
      <c r="X13" s="182">
        <f t="shared" si="8"/>
        <v>24195301.204222776</v>
      </c>
      <c r="Y13" s="187">
        <f t="shared" ref="Y13:AL13" si="9">SUM(Y14:Y92)</f>
        <v>0</v>
      </c>
      <c r="Z13" s="187">
        <f t="shared" si="9"/>
        <v>0</v>
      </c>
      <c r="AA13" s="187">
        <f t="shared" si="9"/>
        <v>0</v>
      </c>
      <c r="AB13" s="187">
        <f t="shared" si="9"/>
        <v>0</v>
      </c>
      <c r="AC13" s="187">
        <f t="shared" si="9"/>
        <v>0</v>
      </c>
      <c r="AD13" s="187">
        <f t="shared" si="9"/>
        <v>0</v>
      </c>
      <c r="AE13" s="187">
        <f t="shared" si="9"/>
        <v>0</v>
      </c>
      <c r="AF13" s="187">
        <f t="shared" si="9"/>
        <v>0</v>
      </c>
      <c r="AG13" s="187">
        <f>SUM(AG14:AG92)</f>
        <v>0</v>
      </c>
      <c r="AH13" s="187">
        <f>SUM(AH14:AH92)</f>
        <v>0</v>
      </c>
      <c r="AI13" s="187">
        <f t="shared" si="9"/>
        <v>0</v>
      </c>
      <c r="AJ13" s="187">
        <f>SUM(AJ14:AJ92)</f>
        <v>0</v>
      </c>
      <c r="AK13" s="187">
        <f t="shared" si="9"/>
        <v>0</v>
      </c>
      <c r="AL13" s="187">
        <f t="shared" si="9"/>
        <v>0</v>
      </c>
    </row>
    <row r="14" spans="1:38" ht="15.75" thickBot="1" x14ac:dyDescent="0.3">
      <c r="A14" s="1" t="s">
        <v>287</v>
      </c>
      <c r="B14" s="149" t="s">
        <v>558</v>
      </c>
      <c r="C14" s="192" t="s">
        <v>288</v>
      </c>
      <c r="F14" s="201">
        <f>'0804'!H14</f>
        <v>1</v>
      </c>
      <c r="G14" s="201"/>
      <c r="H14" s="202"/>
      <c r="I14" s="202">
        <v>-1</v>
      </c>
      <c r="J14" s="225">
        <v>1</v>
      </c>
      <c r="K14" s="225">
        <v>-1</v>
      </c>
      <c r="L14" s="201">
        <v>1</v>
      </c>
      <c r="M14" s="226">
        <v>-2</v>
      </c>
      <c r="N14" s="287">
        <v>42564</v>
      </c>
      <c r="O14">
        <f t="shared" ref="O14:O77" si="10">IF(M14&lt;0,L14*-1,L14)</f>
        <v>-1</v>
      </c>
      <c r="P14">
        <f t="shared" ref="P14:P77" si="11">IF(-F14+-K14+O14&gt;0,1,-1)</f>
        <v>-1</v>
      </c>
      <c r="Q14">
        <f t="shared" ref="Q14:Q77" si="12">IF(J14+O14+-1*F14&gt;0,1,-1)</f>
        <v>-1</v>
      </c>
      <c r="R14">
        <f>IF(-I14+L14+-1*F14&gt;0,1,-1)</f>
        <v>1</v>
      </c>
      <c r="S14">
        <f t="shared" ref="S14:S77" si="13">IF(P14+R14+Q14&lt;0,-1,1)</f>
        <v>-1</v>
      </c>
      <c r="T14">
        <f>IF(F14-K14-O14&lt;0,-1,1)</f>
        <v>1</v>
      </c>
      <c r="U14">
        <f>VLOOKUP($A14,'FuturesInfo (3)'!$A$2:$V$80,22)</f>
        <v>0</v>
      </c>
      <c r="V14">
        <v>1</v>
      </c>
      <c r="W14" s="137">
        <f>VLOOKUP($A14,'FuturesInfo (3)'!$A$2:$O$80,15)*U14</f>
        <v>0</v>
      </c>
      <c r="X14" s="137">
        <f>VLOOKUP($A14,'FuturesInfo (3)'!$A$2:$O$80,15)*V14*U14</f>
        <v>0</v>
      </c>
      <c r="Y14" s="188">
        <f t="shared" ref="Y14:Y77" si="14">ABS(W14*G14)</f>
        <v>0</v>
      </c>
      <c r="Z14" s="188">
        <f>IF(IF(sym!$Q3=H14,1,0)=1,ABS(W14*G14),-ABS(W14*G14))</f>
        <v>0</v>
      </c>
      <c r="AA14" s="188">
        <f>IF(IF(sym!$P3=$H14,1,0)=1,ABS($W14*$G14),-ABS($W14*$G14))</f>
        <v>0</v>
      </c>
      <c r="AB14" s="188">
        <f>IF(IF(-F14=H14,1,0)=1,ABS(W14*G14),-ABS(W14*G14))</f>
        <v>0</v>
      </c>
      <c r="AC14" s="188">
        <f t="shared" ref="AC14:AC77" si="15">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6">IF(IF(P14=H14,1,0)=1,ABS(W14*G14),-ABS(W14*G14))</f>
        <v>0</v>
      </c>
      <c r="AI14" s="188">
        <f t="shared" ref="AI14:AI77" si="17">IF(IF(H14=Q14,1,0)=1,ABS(W14*G14),-ABS(W14*G14))</f>
        <v>0</v>
      </c>
      <c r="AJ14" s="188">
        <f t="shared" ref="AJ14:AJ77" si="18">IF(IF(R14=H14,1,0)=1,ABS(W14*G14),-ABS(W14*G14))</f>
        <v>0</v>
      </c>
      <c r="AK14" s="188">
        <f t="shared" ref="AK14:AK77" si="19">IF(IF(S14=H14,1,0)=1,ABS(W14*G14),-ABS(W14*G14))</f>
        <v>0</v>
      </c>
      <c r="AL14" s="188">
        <f>IF(IF(T14=$H14,1,0)=1,ABS($W14*$G14),-ABS($W14*$G14))</f>
        <v>0</v>
      </c>
    </row>
    <row r="15" spans="1:38" ht="15.75" thickBot="1" x14ac:dyDescent="0.3">
      <c r="A15" s="1" t="s">
        <v>290</v>
      </c>
      <c r="B15" s="149" t="s">
        <v>470</v>
      </c>
      <c r="C15" s="192" t="s">
        <v>1121</v>
      </c>
      <c r="F15" s="201">
        <f>'0804'!H15</f>
        <v>1</v>
      </c>
      <c r="G15" s="202"/>
      <c r="H15" s="202"/>
      <c r="I15" s="202">
        <v>-1</v>
      </c>
      <c r="J15" s="227">
        <v>-1</v>
      </c>
      <c r="K15" s="227">
        <v>1</v>
      </c>
      <c r="L15" s="202">
        <v>-1</v>
      </c>
      <c r="M15" s="228">
        <v>-9</v>
      </c>
      <c r="N15" s="288">
        <v>42573</v>
      </c>
      <c r="O15">
        <f t="shared" si="10"/>
        <v>1</v>
      </c>
      <c r="P15">
        <f t="shared" si="11"/>
        <v>-1</v>
      </c>
      <c r="Q15">
        <f t="shared" si="12"/>
        <v>-1</v>
      </c>
      <c r="R15">
        <f t="shared" ref="R15:R78" si="20">IF(-I15+L15+-1*F15&gt;0,1,-1)</f>
        <v>-1</v>
      </c>
      <c r="S15">
        <f t="shared" si="13"/>
        <v>-1</v>
      </c>
      <c r="T15">
        <f t="shared" ref="T15:T78" si="21">IF(F15-K15-O15&lt;0,-1,1)</f>
        <v>-1</v>
      </c>
      <c r="U15">
        <f>VLOOKUP($A15,'FuturesInfo (3)'!$A$2:$V$80,22)</f>
        <v>3</v>
      </c>
      <c r="V15">
        <v>1</v>
      </c>
      <c r="W15" s="137">
        <f>VLOOKUP($A15,'FuturesInfo (3)'!$A$2:$O$80,15)*U15</f>
        <v>228720</v>
      </c>
      <c r="X15" s="137">
        <f>VLOOKUP($A15,'FuturesInfo (3)'!$A$2:$O$80,15)*V15*U15</f>
        <v>228720</v>
      </c>
      <c r="Y15" s="188">
        <f t="shared" si="14"/>
        <v>0</v>
      </c>
      <c r="Z15" s="188">
        <f>IF(IF(sym!$Q4=H15,1,0)=1,ABS(W15*G15),-ABS(W15*G15))</f>
        <v>0</v>
      </c>
      <c r="AA15" s="188">
        <f>IF(IF(sym!$P4=$H15,1,0)=1,ABS($W15*$G15),-ABS($W15*$G15))</f>
        <v>0</v>
      </c>
      <c r="AB15" s="188">
        <f t="shared" ref="AB15:AB78" si="22">IF(IF(-F15=H15,1,0)=1,ABS(W15*G15),-ABS(W15*G15))</f>
        <v>0</v>
      </c>
      <c r="AC15" s="188">
        <f t="shared" si="15"/>
        <v>0</v>
      </c>
      <c r="AD15" s="188">
        <f t="shared" ref="AD15:AD78" si="23">IF(IF(-I15=H15,1,0)=1,ABS(W15*G15),-ABS(W15*G15))</f>
        <v>0</v>
      </c>
      <c r="AE15" s="188">
        <f t="shared" ref="AE15:AE78" si="24">IF(IF(-K15=H15,1,0)=1,ABS(W15*G15),-ABS(W15*G15))</f>
        <v>0</v>
      </c>
      <c r="AF15" s="188">
        <f t="shared" ref="AF15:AF78" si="25">IF(IF(L15=H15,1,0)=1,ABS(W15*G15),-ABS(W15*G15))</f>
        <v>0</v>
      </c>
      <c r="AG15" s="188">
        <f t="shared" ref="AG15:AG78" si="26">IF(IF(O15=H15,1,0)=1,ABS(W15*G15),-ABS(W15*G15))</f>
        <v>0</v>
      </c>
      <c r="AH15" s="188">
        <f t="shared" si="16"/>
        <v>0</v>
      </c>
      <c r="AI15" s="188">
        <f t="shared" si="17"/>
        <v>0</v>
      </c>
      <c r="AJ15" s="188">
        <f t="shared" si="18"/>
        <v>0</v>
      </c>
      <c r="AK15" s="188">
        <f t="shared" si="19"/>
        <v>0</v>
      </c>
      <c r="AL15" s="188">
        <f t="shared" ref="AL15:AL78" si="27">IF(IF(T15=$H15,1,0)=1,ABS($W15*$G15),-ABS($W15*$G15))</f>
        <v>0</v>
      </c>
    </row>
    <row r="16" spans="1:38" ht="15.75" thickBot="1" x14ac:dyDescent="0.3">
      <c r="A16" s="1" t="s">
        <v>292</v>
      </c>
      <c r="B16" s="149" t="s">
        <v>292</v>
      </c>
      <c r="C16" s="192" t="s">
        <v>294</v>
      </c>
      <c r="F16" s="201">
        <f>'0804'!H16</f>
        <v>1</v>
      </c>
      <c r="G16" s="202"/>
      <c r="H16" s="202"/>
      <c r="I16" s="202">
        <v>-1</v>
      </c>
      <c r="J16" s="227">
        <v>-1</v>
      </c>
      <c r="K16" s="227">
        <v>-1</v>
      </c>
      <c r="L16" s="202">
        <v>-1</v>
      </c>
      <c r="M16" s="228">
        <v>4</v>
      </c>
      <c r="N16" s="288">
        <v>42580</v>
      </c>
      <c r="O16">
        <f t="shared" si="10"/>
        <v>-1</v>
      </c>
      <c r="P16">
        <f t="shared" si="11"/>
        <v>-1</v>
      </c>
      <c r="Q16">
        <f t="shared" si="12"/>
        <v>-1</v>
      </c>
      <c r="R16">
        <f t="shared" si="20"/>
        <v>-1</v>
      </c>
      <c r="S16">
        <f t="shared" si="13"/>
        <v>-1</v>
      </c>
      <c r="T16">
        <f t="shared" si="21"/>
        <v>1</v>
      </c>
      <c r="U16">
        <f>VLOOKUP($A16,'FuturesInfo (3)'!$A$2:$V$80,22)</f>
        <v>2</v>
      </c>
      <c r="V16">
        <v>1</v>
      </c>
      <c r="W16" s="137">
        <f>VLOOKUP($A16,'FuturesInfo (3)'!$A$2:$O$80,15)*U16</f>
        <v>197224.166</v>
      </c>
      <c r="X16" s="137">
        <f>VLOOKUP($A16,'FuturesInfo (3)'!$A$2:$O$80,15)*V16*U16</f>
        <v>197224.166</v>
      </c>
      <c r="Y16" s="188">
        <f t="shared" si="14"/>
        <v>0</v>
      </c>
      <c r="Z16" s="188">
        <f>IF(IF(sym!$Q5=H16,1,0)=1,ABS(W16*G16),-ABS(W16*G16))</f>
        <v>0</v>
      </c>
      <c r="AA16" s="188">
        <f>IF(IF(sym!$P5=$H16,1,0)=1,ABS($W16*$G16),-ABS($W16*$G16))</f>
        <v>0</v>
      </c>
      <c r="AB16" s="188">
        <f t="shared" si="22"/>
        <v>0</v>
      </c>
      <c r="AC16" s="188">
        <f t="shared" si="15"/>
        <v>0</v>
      </c>
      <c r="AD16" s="188">
        <f t="shared" si="23"/>
        <v>0</v>
      </c>
      <c r="AE16" s="188">
        <f t="shared" si="24"/>
        <v>0</v>
      </c>
      <c r="AF16" s="188">
        <f t="shared" si="25"/>
        <v>0</v>
      </c>
      <c r="AG16" s="188">
        <f t="shared" si="26"/>
        <v>0</v>
      </c>
      <c r="AH16" s="188">
        <f t="shared" si="16"/>
        <v>0</v>
      </c>
      <c r="AI16" s="188">
        <f t="shared" si="17"/>
        <v>0</v>
      </c>
      <c r="AJ16" s="188">
        <f t="shared" si="18"/>
        <v>0</v>
      </c>
      <c r="AK16" s="188">
        <f t="shared" si="19"/>
        <v>0</v>
      </c>
      <c r="AL16" s="188">
        <f t="shared" si="27"/>
        <v>0</v>
      </c>
    </row>
    <row r="17" spans="1:38" ht="15.75" thickBot="1" x14ac:dyDescent="0.3">
      <c r="A17" s="1" t="s">
        <v>295</v>
      </c>
      <c r="B17" s="149" t="s">
        <v>728</v>
      </c>
      <c r="C17" s="192" t="s">
        <v>297</v>
      </c>
      <c r="F17" s="201">
        <f>'0804'!H17</f>
        <v>1</v>
      </c>
      <c r="G17" s="202"/>
      <c r="H17" s="202"/>
      <c r="I17" s="202">
        <v>-1</v>
      </c>
      <c r="J17" s="227">
        <v>-1</v>
      </c>
      <c r="K17" s="227">
        <v>1</v>
      </c>
      <c r="L17" s="202">
        <v>-1</v>
      </c>
      <c r="M17" s="228">
        <v>-2</v>
      </c>
      <c r="N17" s="288">
        <v>42580</v>
      </c>
      <c r="O17">
        <f t="shared" si="10"/>
        <v>1</v>
      </c>
      <c r="P17">
        <f t="shared" si="11"/>
        <v>-1</v>
      </c>
      <c r="Q17">
        <f t="shared" si="12"/>
        <v>-1</v>
      </c>
      <c r="R17">
        <f t="shared" si="20"/>
        <v>-1</v>
      </c>
      <c r="S17">
        <f t="shared" si="13"/>
        <v>-1</v>
      </c>
      <c r="T17">
        <f t="shared" si="21"/>
        <v>-1</v>
      </c>
      <c r="U17">
        <f>VLOOKUP($A17,'FuturesInfo (3)'!$A$2:$V$80,22)</f>
        <v>5</v>
      </c>
      <c r="V17">
        <v>1</v>
      </c>
      <c r="W17" s="137">
        <f>VLOOKUP($A17,'FuturesInfo (3)'!$A$2:$O$80,15)*U17</f>
        <v>93090</v>
      </c>
      <c r="X17" s="137">
        <f>VLOOKUP($A17,'FuturesInfo (3)'!$A$2:$O$80,15)*V17*U17</f>
        <v>93090</v>
      </c>
      <c r="Y17" s="188">
        <f t="shared" si="14"/>
        <v>0</v>
      </c>
      <c r="Z17" s="188">
        <f>IF(IF(sym!$Q6=H17,1,0)=1,ABS(W17*G17),-ABS(W17*G17))</f>
        <v>0</v>
      </c>
      <c r="AA17" s="188">
        <f>IF(IF(sym!$P6=$H17,1,0)=1,ABS($W17*$G17),-ABS($W17*$G17))</f>
        <v>0</v>
      </c>
      <c r="AB17" s="188">
        <f t="shared" si="22"/>
        <v>0</v>
      </c>
      <c r="AC17" s="188">
        <f t="shared" si="15"/>
        <v>0</v>
      </c>
      <c r="AD17" s="188">
        <f t="shared" si="23"/>
        <v>0</v>
      </c>
      <c r="AE17" s="188">
        <f t="shared" si="24"/>
        <v>0</v>
      </c>
      <c r="AF17" s="188">
        <f t="shared" si="25"/>
        <v>0</v>
      </c>
      <c r="AG17" s="188">
        <f t="shared" si="26"/>
        <v>0</v>
      </c>
      <c r="AH17" s="188">
        <f t="shared" si="16"/>
        <v>0</v>
      </c>
      <c r="AI17" s="188">
        <f t="shared" si="17"/>
        <v>0</v>
      </c>
      <c r="AJ17" s="188">
        <f t="shared" si="18"/>
        <v>0</v>
      </c>
      <c r="AK17" s="188">
        <f t="shared" si="19"/>
        <v>0</v>
      </c>
      <c r="AL17" s="188">
        <f t="shared" si="27"/>
        <v>0</v>
      </c>
    </row>
    <row r="18" spans="1:38" ht="15.75" thickBot="1" x14ac:dyDescent="0.3">
      <c r="A18" s="1" t="s">
        <v>298</v>
      </c>
      <c r="B18" s="149" t="s">
        <v>479</v>
      </c>
      <c r="C18" s="192" t="s">
        <v>1121</v>
      </c>
      <c r="F18" s="201">
        <f>'0804'!H18</f>
        <v>-1</v>
      </c>
      <c r="G18" s="202"/>
      <c r="H18" s="202"/>
      <c r="I18" s="202">
        <v>-1</v>
      </c>
      <c r="J18" s="227">
        <v>1</v>
      </c>
      <c r="K18" s="227">
        <v>-1</v>
      </c>
      <c r="L18" s="202">
        <v>-1</v>
      </c>
      <c r="M18" s="228">
        <v>-2</v>
      </c>
      <c r="N18" s="288">
        <v>42570</v>
      </c>
      <c r="O18">
        <f t="shared" si="10"/>
        <v>1</v>
      </c>
      <c r="P18">
        <f t="shared" si="11"/>
        <v>1</v>
      </c>
      <c r="Q18">
        <f t="shared" si="12"/>
        <v>1</v>
      </c>
      <c r="R18">
        <f t="shared" si="20"/>
        <v>1</v>
      </c>
      <c r="S18">
        <f t="shared" si="13"/>
        <v>1</v>
      </c>
      <c r="T18">
        <f t="shared" si="21"/>
        <v>-1</v>
      </c>
      <c r="U18">
        <f>VLOOKUP($A18,'FuturesInfo (3)'!$A$2:$V$80,22)</f>
        <v>2</v>
      </c>
      <c r="V18">
        <v>1</v>
      </c>
      <c r="W18" s="137">
        <f>VLOOKUP($A18,'FuturesInfo (3)'!$A$2:$O$80,15)*U18</f>
        <v>164050</v>
      </c>
      <c r="X18" s="137">
        <f>VLOOKUP($A18,'FuturesInfo (3)'!$A$2:$O$80,15)*V18*U18</f>
        <v>164050</v>
      </c>
      <c r="Y18" s="188">
        <f t="shared" si="14"/>
        <v>0</v>
      </c>
      <c r="Z18" s="188">
        <f>IF(IF(sym!$Q7=H18,1,0)=1,ABS(W18*G18),-ABS(W18*G18))</f>
        <v>0</v>
      </c>
      <c r="AA18" s="188">
        <f>IF(IF(sym!$P7=$H18,1,0)=1,ABS($W18*$G18),-ABS($W18*$G18))</f>
        <v>0</v>
      </c>
      <c r="AB18" s="188">
        <f t="shared" si="22"/>
        <v>0</v>
      </c>
      <c r="AC18" s="188">
        <f t="shared" si="15"/>
        <v>0</v>
      </c>
      <c r="AD18" s="188">
        <f t="shared" si="23"/>
        <v>0</v>
      </c>
      <c r="AE18" s="188">
        <f t="shared" si="24"/>
        <v>0</v>
      </c>
      <c r="AF18" s="188">
        <f t="shared" si="25"/>
        <v>0</v>
      </c>
      <c r="AG18" s="188">
        <f t="shared" si="26"/>
        <v>0</v>
      </c>
      <c r="AH18" s="188">
        <f t="shared" si="16"/>
        <v>0</v>
      </c>
      <c r="AI18" s="188">
        <f t="shared" si="17"/>
        <v>0</v>
      </c>
      <c r="AJ18" s="188">
        <f t="shared" si="18"/>
        <v>0</v>
      </c>
      <c r="AK18" s="188">
        <f t="shared" si="19"/>
        <v>0</v>
      </c>
      <c r="AL18" s="188">
        <f t="shared" si="27"/>
        <v>0</v>
      </c>
    </row>
    <row r="19" spans="1:38" ht="15.75" thickBot="1" x14ac:dyDescent="0.3">
      <c r="A19" s="1" t="s">
        <v>300</v>
      </c>
      <c r="B19" s="149" t="s">
        <v>518</v>
      </c>
      <c r="C19" s="192" t="s">
        <v>297</v>
      </c>
      <c r="F19" s="201">
        <f>'0804'!H19</f>
        <v>-1</v>
      </c>
      <c r="G19" s="202"/>
      <c r="H19" s="202"/>
      <c r="I19" s="202">
        <v>-1</v>
      </c>
      <c r="J19" s="227">
        <v>-1</v>
      </c>
      <c r="K19" s="227">
        <v>-1</v>
      </c>
      <c r="L19" s="202">
        <v>1</v>
      </c>
      <c r="M19" s="228">
        <v>-5</v>
      </c>
      <c r="N19" s="288">
        <v>42579</v>
      </c>
      <c r="O19">
        <f t="shared" si="10"/>
        <v>-1</v>
      </c>
      <c r="P19">
        <f t="shared" si="11"/>
        <v>1</v>
      </c>
      <c r="Q19">
        <f t="shared" si="12"/>
        <v>-1</v>
      </c>
      <c r="R19">
        <f t="shared" si="20"/>
        <v>1</v>
      </c>
      <c r="S19">
        <f t="shared" si="13"/>
        <v>1</v>
      </c>
      <c r="T19">
        <f t="shared" si="21"/>
        <v>1</v>
      </c>
      <c r="U19">
        <f>VLOOKUP($A19,'FuturesInfo (3)'!$A$2:$V$80,22)</f>
        <v>4</v>
      </c>
      <c r="V19">
        <v>1</v>
      </c>
      <c r="W19" s="137">
        <f>VLOOKUP($A19,'FuturesInfo (3)'!$A$2:$O$80,15)*U19</f>
        <v>66200</v>
      </c>
      <c r="X19" s="137">
        <f>VLOOKUP($A19,'FuturesInfo (3)'!$A$2:$O$80,15)*V19*U19</f>
        <v>66200</v>
      </c>
      <c r="Y19" s="188">
        <f t="shared" si="14"/>
        <v>0</v>
      </c>
      <c r="Z19" s="188">
        <f>IF(IF(sym!$Q8=H19,1,0)=1,ABS(W19*G19),-ABS(W19*G19))</f>
        <v>0</v>
      </c>
      <c r="AA19" s="188">
        <f>IF(IF(sym!$P8=$H19,1,0)=1,ABS($W19*$G19),-ABS($W19*$G19))</f>
        <v>0</v>
      </c>
      <c r="AB19" s="188">
        <f t="shared" si="22"/>
        <v>0</v>
      </c>
      <c r="AC19" s="188">
        <f t="shared" si="15"/>
        <v>0</v>
      </c>
      <c r="AD19" s="188">
        <f t="shared" si="23"/>
        <v>0</v>
      </c>
      <c r="AE19" s="188">
        <f t="shared" si="24"/>
        <v>0</v>
      </c>
      <c r="AF19" s="188">
        <f t="shared" si="25"/>
        <v>0</v>
      </c>
      <c r="AG19" s="188">
        <f t="shared" si="26"/>
        <v>0</v>
      </c>
      <c r="AH19" s="188">
        <f t="shared" si="16"/>
        <v>0</v>
      </c>
      <c r="AI19" s="188">
        <f t="shared" si="17"/>
        <v>0</v>
      </c>
      <c r="AJ19" s="188">
        <f t="shared" si="18"/>
        <v>0</v>
      </c>
      <c r="AK19" s="188">
        <f t="shared" si="19"/>
        <v>0</v>
      </c>
      <c r="AL19" s="188">
        <f t="shared" si="27"/>
        <v>0</v>
      </c>
    </row>
    <row r="20" spans="1:38" ht="15.75" thickBot="1" x14ac:dyDescent="0.3">
      <c r="A20" s="1" t="s">
        <v>302</v>
      </c>
      <c r="B20" s="149" t="s">
        <v>509</v>
      </c>
      <c r="C20" s="192" t="s">
        <v>304</v>
      </c>
      <c r="F20" s="201">
        <f>'0804'!H20</f>
        <v>-1</v>
      </c>
      <c r="G20" s="202"/>
      <c r="H20" s="202"/>
      <c r="I20" s="202">
        <v>1</v>
      </c>
      <c r="J20" s="227">
        <v>1</v>
      </c>
      <c r="K20" s="227">
        <v>1</v>
      </c>
      <c r="L20" s="202">
        <v>-1</v>
      </c>
      <c r="M20" s="228">
        <v>-4</v>
      </c>
      <c r="N20" s="288">
        <v>42580</v>
      </c>
      <c r="O20">
        <f t="shared" si="10"/>
        <v>1</v>
      </c>
      <c r="P20">
        <f t="shared" si="11"/>
        <v>1</v>
      </c>
      <c r="Q20">
        <f t="shared" si="12"/>
        <v>1</v>
      </c>
      <c r="R20">
        <f t="shared" si="20"/>
        <v>-1</v>
      </c>
      <c r="S20">
        <f t="shared" si="13"/>
        <v>1</v>
      </c>
      <c r="T20">
        <f t="shared" si="21"/>
        <v>-1</v>
      </c>
      <c r="U20">
        <f>VLOOKUP($A20,'FuturesInfo (3)'!$A$2:$V$80,22)</f>
        <v>4</v>
      </c>
      <c r="V20">
        <v>1</v>
      </c>
      <c r="W20" s="137">
        <f>VLOOKUP($A20,'FuturesInfo (3)'!$A$2:$O$80,15)*U20</f>
        <v>119640</v>
      </c>
      <c r="X20" s="137">
        <f>VLOOKUP($A20,'FuturesInfo (3)'!$A$2:$O$80,15)*V20*U20</f>
        <v>119640</v>
      </c>
      <c r="Y20" s="188">
        <f t="shared" si="14"/>
        <v>0</v>
      </c>
      <c r="Z20" s="188">
        <f>IF(IF(sym!$Q9=H20,1,0)=1,ABS(W20*G20),-ABS(W20*G20))</f>
        <v>0</v>
      </c>
      <c r="AA20" s="188">
        <f>IF(IF(sym!$P9=$H20,1,0)=1,ABS($W20*$G20),-ABS($W20*$G20))</f>
        <v>0</v>
      </c>
      <c r="AB20" s="188">
        <f t="shared" si="22"/>
        <v>0</v>
      </c>
      <c r="AC20" s="188">
        <f t="shared" si="15"/>
        <v>0</v>
      </c>
      <c r="AD20" s="188">
        <f t="shared" si="23"/>
        <v>0</v>
      </c>
      <c r="AE20" s="188">
        <f t="shared" si="24"/>
        <v>0</v>
      </c>
      <c r="AF20" s="188">
        <f t="shared" si="25"/>
        <v>0</v>
      </c>
      <c r="AG20" s="188">
        <f t="shared" si="26"/>
        <v>0</v>
      </c>
      <c r="AH20" s="188">
        <f t="shared" si="16"/>
        <v>0</v>
      </c>
      <c r="AI20" s="188">
        <f t="shared" si="17"/>
        <v>0</v>
      </c>
      <c r="AJ20" s="188">
        <f t="shared" si="18"/>
        <v>0</v>
      </c>
      <c r="AK20" s="188">
        <f t="shared" si="19"/>
        <v>0</v>
      </c>
      <c r="AL20" s="188">
        <f t="shared" si="27"/>
        <v>0</v>
      </c>
    </row>
    <row r="21" spans="1:38" ht="15.75" thickBot="1" x14ac:dyDescent="0.3">
      <c r="A21" s="1" t="s">
        <v>305</v>
      </c>
      <c r="B21" s="149" t="s">
        <v>488</v>
      </c>
      <c r="C21" s="192" t="s">
        <v>1121</v>
      </c>
      <c r="F21" s="201">
        <f>'0804'!H21</f>
        <v>1</v>
      </c>
      <c r="G21" s="202"/>
      <c r="H21" s="202"/>
      <c r="I21" s="202">
        <v>-1</v>
      </c>
      <c r="J21" s="227">
        <v>-1</v>
      </c>
      <c r="K21" s="227">
        <v>-1</v>
      </c>
      <c r="L21" s="202">
        <v>-1</v>
      </c>
      <c r="M21" s="228">
        <v>-8</v>
      </c>
      <c r="N21" s="288">
        <v>42576</v>
      </c>
      <c r="O21">
        <f t="shared" si="10"/>
        <v>1</v>
      </c>
      <c r="P21">
        <f t="shared" si="11"/>
        <v>1</v>
      </c>
      <c r="Q21">
        <f t="shared" si="12"/>
        <v>-1</v>
      </c>
      <c r="R21">
        <f t="shared" si="20"/>
        <v>-1</v>
      </c>
      <c r="S21">
        <f t="shared" si="13"/>
        <v>-1</v>
      </c>
      <c r="T21">
        <f t="shared" si="21"/>
        <v>1</v>
      </c>
      <c r="U21">
        <f>VLOOKUP($A21,'FuturesInfo (3)'!$A$2:$V$80,22)</f>
        <v>4</v>
      </c>
      <c r="V21">
        <v>1</v>
      </c>
      <c r="W21" s="137">
        <f>VLOOKUP($A21,'FuturesInfo (3)'!$A$2:$O$80,15)*U21</f>
        <v>307480</v>
      </c>
      <c r="X21" s="137">
        <f>VLOOKUP($A21,'FuturesInfo (3)'!$A$2:$O$80,15)*V21*U21</f>
        <v>307480</v>
      </c>
      <c r="Y21" s="188">
        <f t="shared" si="14"/>
        <v>0</v>
      </c>
      <c r="Z21" s="188">
        <f>IF(IF(sym!$Q10=H21,1,0)=1,ABS(W21*G21),-ABS(W21*G21))</f>
        <v>0</v>
      </c>
      <c r="AA21" s="188">
        <f>IF(IF(sym!$P10=$H21,1,0)=1,ABS($W21*$G21),-ABS($W21*$G21))</f>
        <v>0</v>
      </c>
      <c r="AB21" s="188">
        <f t="shared" si="22"/>
        <v>0</v>
      </c>
      <c r="AC21" s="188">
        <f t="shared" si="15"/>
        <v>0</v>
      </c>
      <c r="AD21" s="188">
        <f t="shared" si="23"/>
        <v>0</v>
      </c>
      <c r="AE21" s="188">
        <f t="shared" si="24"/>
        <v>0</v>
      </c>
      <c r="AF21" s="188">
        <f t="shared" si="25"/>
        <v>0</v>
      </c>
      <c r="AG21" s="188">
        <f t="shared" si="26"/>
        <v>0</v>
      </c>
      <c r="AH21" s="188">
        <f t="shared" si="16"/>
        <v>0</v>
      </c>
      <c r="AI21" s="188">
        <f t="shared" si="17"/>
        <v>0</v>
      </c>
      <c r="AJ21" s="188">
        <f t="shared" si="18"/>
        <v>0</v>
      </c>
      <c r="AK21" s="188">
        <f t="shared" si="19"/>
        <v>0</v>
      </c>
      <c r="AL21" s="188">
        <f t="shared" si="27"/>
        <v>0</v>
      </c>
    </row>
    <row r="22" spans="1:38" ht="15.75" thickBot="1" x14ac:dyDescent="0.3">
      <c r="A22" s="1" t="s">
        <v>307</v>
      </c>
      <c r="B22" s="149" t="s">
        <v>484</v>
      </c>
      <c r="C22" s="192" t="s">
        <v>1122</v>
      </c>
      <c r="F22" s="201">
        <f>'0804'!H22</f>
        <v>1</v>
      </c>
      <c r="G22" s="202"/>
      <c r="H22" s="202"/>
      <c r="I22" s="227">
        <v>-1</v>
      </c>
      <c r="J22" s="227">
        <v>-1</v>
      </c>
      <c r="K22" s="227">
        <v>1</v>
      </c>
      <c r="L22" s="202">
        <v>1</v>
      </c>
      <c r="M22" s="228">
        <v>-3</v>
      </c>
      <c r="N22" s="288">
        <v>42571</v>
      </c>
      <c r="O22">
        <f t="shared" si="10"/>
        <v>-1</v>
      </c>
      <c r="P22">
        <f t="shared" si="11"/>
        <v>-1</v>
      </c>
      <c r="Q22">
        <f t="shared" si="12"/>
        <v>-1</v>
      </c>
      <c r="R22">
        <f t="shared" si="20"/>
        <v>1</v>
      </c>
      <c r="S22">
        <f t="shared" si="13"/>
        <v>-1</v>
      </c>
      <c r="T22">
        <f t="shared" si="21"/>
        <v>1</v>
      </c>
      <c r="U22">
        <f>VLOOKUP($A22,'FuturesInfo (3)'!$A$2:$V$80,22)</f>
        <v>0</v>
      </c>
      <c r="V22">
        <v>1</v>
      </c>
      <c r="W22" s="137">
        <f>VLOOKUP($A22,'FuturesInfo (3)'!$A$2:$O$80,15)*U22</f>
        <v>0</v>
      </c>
      <c r="X22" s="137">
        <f>VLOOKUP($A22,'FuturesInfo (3)'!$A$2:$O$80,15)*V22*U22</f>
        <v>0</v>
      </c>
      <c r="Y22" s="188">
        <f t="shared" si="14"/>
        <v>0</v>
      </c>
      <c r="Z22" s="188">
        <f>IF(IF(sym!$Q11=H22,1,0)=1,ABS(W22*G22),-ABS(W22*G22))</f>
        <v>0</v>
      </c>
      <c r="AA22" s="188">
        <f>IF(IF(sym!$P11=$H22,1,0)=1,ABS($W22*$G22),-ABS($W22*$G22))</f>
        <v>0</v>
      </c>
      <c r="AB22" s="188">
        <f t="shared" si="22"/>
        <v>0</v>
      </c>
      <c r="AC22" s="188">
        <f t="shared" si="15"/>
        <v>0</v>
      </c>
      <c r="AD22" s="188">
        <f t="shared" si="23"/>
        <v>0</v>
      </c>
      <c r="AE22" s="188">
        <f t="shared" si="24"/>
        <v>0</v>
      </c>
      <c r="AF22" s="188">
        <f t="shared" si="25"/>
        <v>0</v>
      </c>
      <c r="AG22" s="188">
        <f t="shared" si="26"/>
        <v>0</v>
      </c>
      <c r="AH22" s="188">
        <f t="shared" si="16"/>
        <v>0</v>
      </c>
      <c r="AI22" s="188">
        <f t="shared" si="17"/>
        <v>0</v>
      </c>
      <c r="AJ22" s="188">
        <f t="shared" si="18"/>
        <v>0</v>
      </c>
      <c r="AK22" s="188">
        <f t="shared" si="19"/>
        <v>0</v>
      </c>
      <c r="AL22" s="188">
        <f t="shared" si="27"/>
        <v>0</v>
      </c>
    </row>
    <row r="23" spans="1:38" ht="15.75" thickBot="1" x14ac:dyDescent="0.3">
      <c r="A23" s="1" t="s">
        <v>309</v>
      </c>
      <c r="B23" s="149" t="s">
        <v>522</v>
      </c>
      <c r="C23" s="192" t="s">
        <v>288</v>
      </c>
      <c r="F23" s="201">
        <f>'0804'!H23</f>
        <v>1</v>
      </c>
      <c r="G23" s="202"/>
      <c r="H23" s="202"/>
      <c r="I23" s="227">
        <v>-1</v>
      </c>
      <c r="J23" s="227">
        <v>1</v>
      </c>
      <c r="K23" s="227">
        <v>-1</v>
      </c>
      <c r="L23" s="202">
        <v>-1</v>
      </c>
      <c r="M23" s="228">
        <v>-2</v>
      </c>
      <c r="N23" s="288">
        <v>42563</v>
      </c>
      <c r="O23">
        <f t="shared" si="10"/>
        <v>1</v>
      </c>
      <c r="P23">
        <f t="shared" si="11"/>
        <v>1</v>
      </c>
      <c r="Q23">
        <f t="shared" si="12"/>
        <v>1</v>
      </c>
      <c r="R23">
        <f t="shared" si="20"/>
        <v>-1</v>
      </c>
      <c r="S23">
        <f t="shared" si="13"/>
        <v>1</v>
      </c>
      <c r="T23">
        <f t="shared" si="21"/>
        <v>1</v>
      </c>
      <c r="U23">
        <f>VLOOKUP($A23,'FuturesInfo (3)'!$A$2:$V$80,22)</f>
        <v>2</v>
      </c>
      <c r="V23">
        <v>1</v>
      </c>
      <c r="W23" s="137">
        <f>VLOOKUP($A23,'FuturesInfo (3)'!$A$2:$O$80,15)*U23</f>
        <v>83860</v>
      </c>
      <c r="X23" s="137">
        <f>VLOOKUP($A23,'FuturesInfo (3)'!$A$2:$O$80,15)*V23*U23</f>
        <v>83860</v>
      </c>
      <c r="Y23" s="188">
        <f t="shared" si="14"/>
        <v>0</v>
      </c>
      <c r="Z23" s="188">
        <f>IF(IF(sym!$Q12=H23,1,0)=1,ABS(W23*G23),-ABS(W23*G23))</f>
        <v>0</v>
      </c>
      <c r="AA23" s="188">
        <f>IF(IF(sym!$P12=$H23,1,0)=1,ABS($W23*$G23),-ABS($W23*$G23))</f>
        <v>0</v>
      </c>
      <c r="AB23" s="188">
        <f t="shared" si="22"/>
        <v>0</v>
      </c>
      <c r="AC23" s="188">
        <f t="shared" si="15"/>
        <v>0</v>
      </c>
      <c r="AD23" s="188">
        <f t="shared" si="23"/>
        <v>0</v>
      </c>
      <c r="AE23" s="188">
        <f t="shared" si="24"/>
        <v>0</v>
      </c>
      <c r="AF23" s="188">
        <f t="shared" si="25"/>
        <v>0</v>
      </c>
      <c r="AG23" s="188">
        <f t="shared" si="26"/>
        <v>0</v>
      </c>
      <c r="AH23" s="188">
        <f t="shared" si="16"/>
        <v>0</v>
      </c>
      <c r="AI23" s="188">
        <f t="shared" si="17"/>
        <v>0</v>
      </c>
      <c r="AJ23" s="188">
        <f t="shared" si="18"/>
        <v>0</v>
      </c>
      <c r="AK23" s="188">
        <f t="shared" si="19"/>
        <v>0</v>
      </c>
      <c r="AL23" s="188">
        <f t="shared" si="27"/>
        <v>0</v>
      </c>
    </row>
    <row r="24" spans="1:38" ht="15.75" thickBot="1" x14ac:dyDescent="0.3">
      <c r="A24" s="1" t="s">
        <v>311</v>
      </c>
      <c r="B24" s="149" t="s">
        <v>520</v>
      </c>
      <c r="C24" s="192" t="s">
        <v>304</v>
      </c>
      <c r="F24" s="201">
        <f>'0804'!H24</f>
        <v>1</v>
      </c>
      <c r="G24" s="202"/>
      <c r="H24" s="233"/>
      <c r="I24" s="229">
        <v>-1</v>
      </c>
      <c r="J24" s="229">
        <v>-1</v>
      </c>
      <c r="K24" s="229">
        <v>-1</v>
      </c>
      <c r="L24" s="202">
        <v>-1</v>
      </c>
      <c r="M24" s="228">
        <v>-8</v>
      </c>
      <c r="N24" s="288">
        <v>42576</v>
      </c>
      <c r="O24">
        <f t="shared" si="10"/>
        <v>1</v>
      </c>
      <c r="P24">
        <f t="shared" si="11"/>
        <v>1</v>
      </c>
      <c r="Q24">
        <f t="shared" si="12"/>
        <v>-1</v>
      </c>
      <c r="R24">
        <f t="shared" si="20"/>
        <v>-1</v>
      </c>
      <c r="S24">
        <f t="shared" si="13"/>
        <v>-1</v>
      </c>
      <c r="T24">
        <f t="shared" si="21"/>
        <v>1</v>
      </c>
      <c r="U24">
        <f>VLOOKUP($A24,'FuturesInfo (3)'!$A$2:$V$80,22)</f>
        <v>3</v>
      </c>
      <c r="V24">
        <v>1</v>
      </c>
      <c r="W24" s="137">
        <f>VLOOKUP($A24,'FuturesInfo (3)'!$A$2:$O$80,15)*U24</f>
        <v>113745</v>
      </c>
      <c r="X24" s="137">
        <f>VLOOKUP($A24,'FuturesInfo (3)'!$A$2:$O$80,15)*V24*U24</f>
        <v>113745</v>
      </c>
      <c r="Y24" s="188">
        <f t="shared" si="14"/>
        <v>0</v>
      </c>
      <c r="Z24" s="188">
        <f>IF(IF(sym!$Q13=H24,1,0)=1,ABS(W24*G24),-ABS(W24*G24))</f>
        <v>0</v>
      </c>
      <c r="AA24" s="188">
        <f>IF(IF(sym!$P13=$H24,1,0)=1,ABS($W24*$G24),-ABS($W24*$G24))</f>
        <v>0</v>
      </c>
      <c r="AB24" s="188">
        <f t="shared" si="22"/>
        <v>0</v>
      </c>
      <c r="AC24" s="188">
        <f t="shared" si="15"/>
        <v>0</v>
      </c>
      <c r="AD24" s="188">
        <f t="shared" si="23"/>
        <v>0</v>
      </c>
      <c r="AE24" s="188">
        <f t="shared" si="24"/>
        <v>0</v>
      </c>
      <c r="AF24" s="188">
        <f t="shared" si="25"/>
        <v>0</v>
      </c>
      <c r="AG24" s="188">
        <f t="shared" si="26"/>
        <v>0</v>
      </c>
      <c r="AH24" s="188">
        <f t="shared" si="16"/>
        <v>0</v>
      </c>
      <c r="AI24" s="188">
        <f t="shared" si="17"/>
        <v>0</v>
      </c>
      <c r="AJ24" s="188">
        <f t="shared" si="18"/>
        <v>0</v>
      </c>
      <c r="AK24" s="188">
        <f t="shared" si="19"/>
        <v>0</v>
      </c>
      <c r="AL24" s="188">
        <f t="shared" si="27"/>
        <v>0</v>
      </c>
    </row>
    <row r="25" spans="1:38" ht="15.75" thickBot="1" x14ac:dyDescent="0.3">
      <c r="A25" s="1" t="s">
        <v>1008</v>
      </c>
      <c r="B25" s="149" t="s">
        <v>583</v>
      </c>
      <c r="C25" s="192" t="s">
        <v>1121</v>
      </c>
      <c r="F25" s="201">
        <f>'0804'!H25</f>
        <v>-1</v>
      </c>
      <c r="G25" s="202"/>
      <c r="H25" s="202"/>
      <c r="I25" s="227">
        <v>-1</v>
      </c>
      <c r="J25" s="227">
        <v>1</v>
      </c>
      <c r="K25" s="227">
        <v>-1</v>
      </c>
      <c r="L25" s="202">
        <v>1</v>
      </c>
      <c r="M25" s="228">
        <v>9</v>
      </c>
      <c r="N25" s="288">
        <v>42573</v>
      </c>
      <c r="O25">
        <f t="shared" si="10"/>
        <v>1</v>
      </c>
      <c r="P25">
        <f t="shared" si="11"/>
        <v>1</v>
      </c>
      <c r="Q25">
        <f t="shared" si="12"/>
        <v>1</v>
      </c>
      <c r="R25">
        <f t="shared" si="20"/>
        <v>1</v>
      </c>
      <c r="S25">
        <f t="shared" si="13"/>
        <v>1</v>
      </c>
      <c r="T25">
        <f t="shared" si="21"/>
        <v>-1</v>
      </c>
      <c r="U25">
        <f>VLOOKUP($A25,'FuturesInfo (3)'!$A$2:$V$80,22)</f>
        <v>3</v>
      </c>
      <c r="V25">
        <v>1</v>
      </c>
      <c r="W25" s="137">
        <f>VLOOKUP($A25,'FuturesInfo (3)'!$A$2:$O$80,15)*U25</f>
        <v>418106.25</v>
      </c>
      <c r="X25" s="137">
        <f>VLOOKUP($A25,'FuturesInfo (3)'!$A$2:$O$80,15)*V25*U25</f>
        <v>418106.25</v>
      </c>
      <c r="Y25" s="188">
        <f t="shared" si="14"/>
        <v>0</v>
      </c>
      <c r="Z25" s="188">
        <f>IF(IF(sym!$Q14=H25,1,0)=1,ABS(W25*G25),-ABS(W25*G25))</f>
        <v>0</v>
      </c>
      <c r="AA25" s="188">
        <f>IF(IF(sym!$P14=$H25,1,0)=1,ABS($W25*$G25),-ABS($W25*$G25))</f>
        <v>0</v>
      </c>
      <c r="AB25" s="188">
        <f t="shared" si="22"/>
        <v>0</v>
      </c>
      <c r="AC25" s="188">
        <f t="shared" si="15"/>
        <v>0</v>
      </c>
      <c r="AD25" s="188">
        <f t="shared" si="23"/>
        <v>0</v>
      </c>
      <c r="AE25" s="188">
        <f t="shared" si="24"/>
        <v>0</v>
      </c>
      <c r="AF25" s="188">
        <f t="shared" si="25"/>
        <v>0</v>
      </c>
      <c r="AG25" s="188">
        <f t="shared" si="26"/>
        <v>0</v>
      </c>
      <c r="AH25" s="188">
        <f t="shared" si="16"/>
        <v>0</v>
      </c>
      <c r="AI25" s="188">
        <f t="shared" si="17"/>
        <v>0</v>
      </c>
      <c r="AJ25" s="188">
        <f t="shared" si="18"/>
        <v>0</v>
      </c>
      <c r="AK25" s="188">
        <f t="shared" si="19"/>
        <v>0</v>
      </c>
      <c r="AL25" s="188">
        <f t="shared" si="27"/>
        <v>0</v>
      </c>
    </row>
    <row r="26" spans="1:38" ht="15.75" thickBot="1" x14ac:dyDescent="0.3">
      <c r="A26" s="1" t="s">
        <v>314</v>
      </c>
      <c r="B26" s="149" t="s">
        <v>755</v>
      </c>
      <c r="C26" s="192" t="s">
        <v>1121</v>
      </c>
      <c r="F26" s="201">
        <f>'0804'!H26</f>
        <v>1</v>
      </c>
      <c r="G26" s="202"/>
      <c r="H26" s="202"/>
      <c r="I26" s="227">
        <v>-1</v>
      </c>
      <c r="J26" s="227">
        <v>-1</v>
      </c>
      <c r="K26" s="227">
        <v>-1</v>
      </c>
      <c r="L26" s="202">
        <v>1</v>
      </c>
      <c r="M26" s="228">
        <v>9</v>
      </c>
      <c r="N26" s="288">
        <v>42573</v>
      </c>
      <c r="O26">
        <f t="shared" si="10"/>
        <v>1</v>
      </c>
      <c r="P26">
        <f t="shared" si="11"/>
        <v>1</v>
      </c>
      <c r="Q26">
        <f t="shared" si="12"/>
        <v>-1</v>
      </c>
      <c r="R26">
        <f t="shared" si="20"/>
        <v>1</v>
      </c>
      <c r="S26">
        <f t="shared" si="13"/>
        <v>1</v>
      </c>
      <c r="T26">
        <f t="shared" si="21"/>
        <v>1</v>
      </c>
      <c r="U26">
        <f>VLOOKUP($A26,'FuturesInfo (3)'!$A$2:$V$80,22)</f>
        <v>4</v>
      </c>
      <c r="V26">
        <v>1</v>
      </c>
      <c r="W26" s="137">
        <f>VLOOKUP($A26,'FuturesInfo (3)'!$A$2:$O$80,15)*U26</f>
        <v>382868</v>
      </c>
      <c r="X26" s="137">
        <f>VLOOKUP($A26,'FuturesInfo (3)'!$A$2:$O$80,15)*V26*U26</f>
        <v>382868</v>
      </c>
      <c r="Y26" s="188">
        <f t="shared" si="14"/>
        <v>0</v>
      </c>
      <c r="Z26" s="188">
        <f>IF(IF(sym!$Q15=H26,1,0)=1,ABS(W26*G26),-ABS(W26*G26))</f>
        <v>0</v>
      </c>
      <c r="AA26" s="188">
        <f>IF(IF(sym!$P15=$H26,1,0)=1,ABS($W26*$G26),-ABS($W26*$G26))</f>
        <v>0</v>
      </c>
      <c r="AB26" s="188">
        <f t="shared" si="22"/>
        <v>0</v>
      </c>
      <c r="AC26" s="188">
        <f t="shared" si="15"/>
        <v>0</v>
      </c>
      <c r="AD26" s="188">
        <f t="shared" si="23"/>
        <v>0</v>
      </c>
      <c r="AE26" s="188">
        <f t="shared" si="24"/>
        <v>0</v>
      </c>
      <c r="AF26" s="188">
        <f t="shared" si="25"/>
        <v>0</v>
      </c>
      <c r="AG26" s="188">
        <f t="shared" si="26"/>
        <v>0</v>
      </c>
      <c r="AH26" s="188">
        <f t="shared" si="16"/>
        <v>0</v>
      </c>
      <c r="AI26" s="188">
        <f t="shared" si="17"/>
        <v>0</v>
      </c>
      <c r="AJ26" s="188">
        <f t="shared" si="18"/>
        <v>0</v>
      </c>
      <c r="AK26" s="188">
        <f t="shared" si="19"/>
        <v>0</v>
      </c>
      <c r="AL26" s="188">
        <f t="shared" si="27"/>
        <v>0</v>
      </c>
    </row>
    <row r="27" spans="1:38" ht="15.75" thickBot="1" x14ac:dyDescent="0.3">
      <c r="A27" s="1" t="s">
        <v>316</v>
      </c>
      <c r="B27" s="149" t="s">
        <v>562</v>
      </c>
      <c r="C27" s="192" t="s">
        <v>1122</v>
      </c>
      <c r="F27" s="201">
        <f>'0804'!H27</f>
        <v>1</v>
      </c>
      <c r="G27" s="202"/>
      <c r="H27" s="202"/>
      <c r="I27" s="227">
        <v>1</v>
      </c>
      <c r="J27" s="227">
        <v>-1</v>
      </c>
      <c r="K27" s="227">
        <v>1</v>
      </c>
      <c r="L27" s="202">
        <v>1</v>
      </c>
      <c r="M27" s="228">
        <v>2</v>
      </c>
      <c r="N27" s="288">
        <v>42580</v>
      </c>
      <c r="O27">
        <f t="shared" si="10"/>
        <v>1</v>
      </c>
      <c r="P27">
        <f t="shared" si="11"/>
        <v>-1</v>
      </c>
      <c r="Q27">
        <f t="shared" si="12"/>
        <v>-1</v>
      </c>
      <c r="R27">
        <f t="shared" si="20"/>
        <v>-1</v>
      </c>
      <c r="S27">
        <f t="shared" si="13"/>
        <v>-1</v>
      </c>
      <c r="T27">
        <f t="shared" si="21"/>
        <v>-1</v>
      </c>
      <c r="U27">
        <f>VLOOKUP($A27,'FuturesInfo (3)'!$A$2:$V$80,22)</f>
        <v>3</v>
      </c>
      <c r="V27">
        <v>1</v>
      </c>
      <c r="W27" s="137">
        <f>VLOOKUP($A27,'FuturesInfo (3)'!$A$2:$O$80,15)*U27</f>
        <v>561041.04299999995</v>
      </c>
      <c r="X27" s="137">
        <f>VLOOKUP($A27,'FuturesInfo (3)'!$A$2:$O$80,15)*V27*U27</f>
        <v>561041.04299999995</v>
      </c>
      <c r="Y27" s="188">
        <f t="shared" si="14"/>
        <v>0</v>
      </c>
      <c r="Z27" s="188">
        <f>IF(IF(sym!$Q16=H27,1,0)=1,ABS(W27*G27),-ABS(W27*G27))</f>
        <v>0</v>
      </c>
      <c r="AA27" s="188">
        <f>IF(IF(sym!$P16=$H27,1,0)=1,ABS($W27*$G27),-ABS($W27*$G27))</f>
        <v>0</v>
      </c>
      <c r="AB27" s="188">
        <f t="shared" si="22"/>
        <v>0</v>
      </c>
      <c r="AC27" s="188">
        <f t="shared" si="15"/>
        <v>0</v>
      </c>
      <c r="AD27" s="188">
        <f t="shared" si="23"/>
        <v>0</v>
      </c>
      <c r="AE27" s="188">
        <f t="shared" si="24"/>
        <v>0</v>
      </c>
      <c r="AF27" s="188">
        <f t="shared" si="25"/>
        <v>0</v>
      </c>
      <c r="AG27" s="188">
        <f t="shared" si="26"/>
        <v>0</v>
      </c>
      <c r="AH27" s="188">
        <f t="shared" si="16"/>
        <v>0</v>
      </c>
      <c r="AI27" s="188">
        <f t="shared" si="17"/>
        <v>0</v>
      </c>
      <c r="AJ27" s="188">
        <f t="shared" si="18"/>
        <v>0</v>
      </c>
      <c r="AK27" s="188">
        <f t="shared" si="19"/>
        <v>0</v>
      </c>
      <c r="AL27" s="188">
        <f t="shared" si="27"/>
        <v>0</v>
      </c>
    </row>
    <row r="28" spans="1:38" ht="15.75" thickBot="1" x14ac:dyDescent="0.3">
      <c r="A28" s="1" t="s">
        <v>318</v>
      </c>
      <c r="B28" s="149" t="s">
        <v>560</v>
      </c>
      <c r="C28" s="192" t="s">
        <v>1122</v>
      </c>
      <c r="F28" s="201">
        <f>'0804'!H28</f>
        <v>1</v>
      </c>
      <c r="G28" s="202"/>
      <c r="H28" s="202"/>
      <c r="I28" s="227">
        <v>-1</v>
      </c>
      <c r="J28" s="227">
        <v>1</v>
      </c>
      <c r="K28" s="227">
        <v>-1</v>
      </c>
      <c r="L28" s="202">
        <v>1</v>
      </c>
      <c r="M28" s="228">
        <v>2</v>
      </c>
      <c r="N28" s="288">
        <v>42580</v>
      </c>
      <c r="O28">
        <f t="shared" si="10"/>
        <v>1</v>
      </c>
      <c r="P28">
        <f t="shared" si="11"/>
        <v>1</v>
      </c>
      <c r="Q28">
        <f t="shared" si="12"/>
        <v>1</v>
      </c>
      <c r="R28">
        <f t="shared" si="20"/>
        <v>1</v>
      </c>
      <c r="S28">
        <f t="shared" si="13"/>
        <v>1</v>
      </c>
      <c r="T28">
        <f t="shared" si="21"/>
        <v>1</v>
      </c>
      <c r="U28">
        <f>VLOOKUP($A28,'FuturesInfo (3)'!$A$2:$V$80,22)</f>
        <v>9</v>
      </c>
      <c r="V28">
        <v>1</v>
      </c>
      <c r="W28" s="137">
        <f>VLOOKUP($A28,'FuturesInfo (3)'!$A$2:$O$80,15)*U28</f>
        <v>1342159.8839999998</v>
      </c>
      <c r="X28" s="137">
        <f>VLOOKUP($A28,'FuturesInfo (3)'!$A$2:$O$80,15)*V28*U28</f>
        <v>1342159.8839999998</v>
      </c>
      <c r="Y28" s="188">
        <f t="shared" si="14"/>
        <v>0</v>
      </c>
      <c r="Z28" s="188">
        <f>IF(IF(sym!$Q17=H28,1,0)=1,ABS(W28*G28),-ABS(W28*G28))</f>
        <v>0</v>
      </c>
      <c r="AA28" s="188">
        <f>IF(IF(sym!$P17=$H28,1,0)=1,ABS($W28*$G28),-ABS($W28*$G28))</f>
        <v>0</v>
      </c>
      <c r="AB28" s="188">
        <f t="shared" si="22"/>
        <v>0</v>
      </c>
      <c r="AC28" s="188">
        <f t="shared" si="15"/>
        <v>0</v>
      </c>
      <c r="AD28" s="188">
        <f t="shared" si="23"/>
        <v>0</v>
      </c>
      <c r="AE28" s="188">
        <f t="shared" si="24"/>
        <v>0</v>
      </c>
      <c r="AF28" s="188">
        <f t="shared" si="25"/>
        <v>0</v>
      </c>
      <c r="AG28" s="188">
        <f t="shared" si="26"/>
        <v>0</v>
      </c>
      <c r="AH28" s="188">
        <f t="shared" si="16"/>
        <v>0</v>
      </c>
      <c r="AI28" s="188">
        <f t="shared" si="17"/>
        <v>0</v>
      </c>
      <c r="AJ28" s="188">
        <f t="shared" si="18"/>
        <v>0</v>
      </c>
      <c r="AK28" s="188">
        <f t="shared" si="19"/>
        <v>0</v>
      </c>
      <c r="AL28" s="188">
        <f t="shared" si="27"/>
        <v>0</v>
      </c>
    </row>
    <row r="29" spans="1:38" ht="15.75" thickBot="1" x14ac:dyDescent="0.3">
      <c r="A29" s="1" t="s">
        <v>320</v>
      </c>
      <c r="B29" s="149" t="s">
        <v>564</v>
      </c>
      <c r="C29" s="192" t="s">
        <v>1122</v>
      </c>
      <c r="F29" s="201">
        <f>'0804'!H29</f>
        <v>1</v>
      </c>
      <c r="G29" s="202"/>
      <c r="H29" s="202"/>
      <c r="I29" s="227">
        <v>-1</v>
      </c>
      <c r="J29" s="227">
        <v>1</v>
      </c>
      <c r="K29" s="227">
        <v>-1</v>
      </c>
      <c r="L29" s="202">
        <v>1</v>
      </c>
      <c r="M29" s="228">
        <v>-18</v>
      </c>
      <c r="N29" s="288">
        <v>42562</v>
      </c>
      <c r="O29">
        <f t="shared" si="10"/>
        <v>-1</v>
      </c>
      <c r="P29">
        <f t="shared" si="11"/>
        <v>-1</v>
      </c>
      <c r="Q29">
        <f t="shared" si="12"/>
        <v>-1</v>
      </c>
      <c r="R29">
        <f t="shared" si="20"/>
        <v>1</v>
      </c>
      <c r="S29">
        <f t="shared" si="13"/>
        <v>-1</v>
      </c>
      <c r="T29">
        <f t="shared" si="21"/>
        <v>1</v>
      </c>
      <c r="U29">
        <f>VLOOKUP($A29,'FuturesInfo (3)'!$A$2:$V$80,22)</f>
        <v>0</v>
      </c>
      <c r="V29">
        <v>1</v>
      </c>
      <c r="W29" s="137">
        <f>VLOOKUP($A29,'FuturesInfo (3)'!$A$2:$O$80,15)*U29</f>
        <v>0</v>
      </c>
      <c r="X29" s="137">
        <f>VLOOKUP($A29,'FuturesInfo (3)'!$A$2:$O$80,15)*V29*U29</f>
        <v>0</v>
      </c>
      <c r="Y29" s="188">
        <f t="shared" si="14"/>
        <v>0</v>
      </c>
      <c r="Z29" s="188">
        <f>IF(IF(sym!$Q18=H29,1,0)=1,ABS(W29*G29),-ABS(W29*G29))</f>
        <v>0</v>
      </c>
      <c r="AA29" s="188">
        <f>IF(IF(sym!$P18=$H29,1,0)=1,ABS($W29*$G29),-ABS($W29*$G29))</f>
        <v>0</v>
      </c>
      <c r="AB29" s="188">
        <f t="shared" si="22"/>
        <v>0</v>
      </c>
      <c r="AC29" s="188">
        <f t="shared" si="15"/>
        <v>0</v>
      </c>
      <c r="AD29" s="188">
        <f t="shared" si="23"/>
        <v>0</v>
      </c>
      <c r="AE29" s="188">
        <f t="shared" si="24"/>
        <v>0</v>
      </c>
      <c r="AF29" s="188">
        <f t="shared" si="25"/>
        <v>0</v>
      </c>
      <c r="AG29" s="188">
        <f t="shared" si="26"/>
        <v>0</v>
      </c>
      <c r="AH29" s="188">
        <f t="shared" si="16"/>
        <v>0</v>
      </c>
      <c r="AI29" s="188">
        <f t="shared" si="17"/>
        <v>0</v>
      </c>
      <c r="AJ29" s="188">
        <f t="shared" si="18"/>
        <v>0</v>
      </c>
      <c r="AK29" s="188">
        <f t="shared" si="19"/>
        <v>0</v>
      </c>
      <c r="AL29" s="188">
        <f t="shared" si="27"/>
        <v>0</v>
      </c>
    </row>
    <row r="30" spans="1:38" ht="15.75" thickBot="1" x14ac:dyDescent="0.3">
      <c r="A30" s="1" t="s">
        <v>323</v>
      </c>
      <c r="B30" s="149" t="s">
        <v>581</v>
      </c>
      <c r="C30" s="192" t="s">
        <v>1122</v>
      </c>
      <c r="F30" s="201">
        <f>'0804'!H30</f>
        <v>1</v>
      </c>
      <c r="G30" s="202"/>
      <c r="H30" s="202"/>
      <c r="I30" s="227">
        <v>-1</v>
      </c>
      <c r="J30" s="227">
        <v>1</v>
      </c>
      <c r="K30" s="227">
        <v>-1</v>
      </c>
      <c r="L30" s="202">
        <v>1</v>
      </c>
      <c r="M30" s="228">
        <v>8</v>
      </c>
      <c r="N30" s="288">
        <v>42576</v>
      </c>
      <c r="O30">
        <f t="shared" si="10"/>
        <v>1</v>
      </c>
      <c r="P30">
        <f t="shared" si="11"/>
        <v>1</v>
      </c>
      <c r="Q30">
        <f t="shared" si="12"/>
        <v>1</v>
      </c>
      <c r="R30">
        <f t="shared" si="20"/>
        <v>1</v>
      </c>
      <c r="S30">
        <f t="shared" si="13"/>
        <v>1</v>
      </c>
      <c r="T30">
        <f t="shared" si="21"/>
        <v>1</v>
      </c>
      <c r="U30">
        <f>VLOOKUP($A30,'FuturesInfo (3)'!$A$2:$V$80,22)</f>
        <v>0</v>
      </c>
      <c r="V30">
        <v>1</v>
      </c>
      <c r="W30" s="137">
        <f>VLOOKUP($A30,'FuturesInfo (3)'!$A$2:$O$80,15)*U30</f>
        <v>0</v>
      </c>
      <c r="X30" s="137">
        <f>VLOOKUP($A30,'FuturesInfo (3)'!$A$2:$O$80,15)*V30*U30</f>
        <v>0</v>
      </c>
      <c r="Y30" s="188">
        <f t="shared" si="14"/>
        <v>0</v>
      </c>
      <c r="Z30" s="188">
        <f>IF(IF(sym!$Q19=H30,1,0)=1,ABS(W30*G30),-ABS(W30*G30))</f>
        <v>0</v>
      </c>
      <c r="AA30" s="188">
        <f>IF(IF(sym!$P19=$H30,1,0)=1,ABS($W30*$G30),-ABS($W30*$G30))</f>
        <v>0</v>
      </c>
      <c r="AB30" s="188">
        <f t="shared" si="22"/>
        <v>0</v>
      </c>
      <c r="AC30" s="188">
        <f t="shared" si="15"/>
        <v>0</v>
      </c>
      <c r="AD30" s="188">
        <f t="shared" si="23"/>
        <v>0</v>
      </c>
      <c r="AE30" s="188">
        <f t="shared" si="24"/>
        <v>0</v>
      </c>
      <c r="AF30" s="188">
        <f t="shared" si="25"/>
        <v>0</v>
      </c>
      <c r="AG30" s="188">
        <f t="shared" si="26"/>
        <v>0</v>
      </c>
      <c r="AH30" s="188">
        <f t="shared" si="16"/>
        <v>0</v>
      </c>
      <c r="AI30" s="188">
        <f t="shared" si="17"/>
        <v>0</v>
      </c>
      <c r="AJ30" s="188">
        <f t="shared" si="18"/>
        <v>0</v>
      </c>
      <c r="AK30" s="188">
        <f t="shared" si="19"/>
        <v>0</v>
      </c>
      <c r="AL30" s="188">
        <f t="shared" si="27"/>
        <v>0</v>
      </c>
    </row>
    <row r="31" spans="1:38" ht="15.75" thickBot="1" x14ac:dyDescent="0.3">
      <c r="A31" s="1" t="s">
        <v>325</v>
      </c>
      <c r="B31" s="149" t="s">
        <v>653</v>
      </c>
      <c r="C31" s="192" t="s">
        <v>294</v>
      </c>
      <c r="F31" s="201">
        <f>'0804'!H31</f>
        <v>1</v>
      </c>
      <c r="G31" s="202"/>
      <c r="H31" s="202"/>
      <c r="I31" s="227">
        <v>1</v>
      </c>
      <c r="J31" s="227">
        <v>1</v>
      </c>
      <c r="K31" s="227">
        <v>1</v>
      </c>
      <c r="L31" s="202">
        <v>1</v>
      </c>
      <c r="M31" s="228">
        <v>-16</v>
      </c>
      <c r="N31" s="288">
        <v>42564</v>
      </c>
      <c r="O31">
        <f t="shared" si="10"/>
        <v>-1</v>
      </c>
      <c r="P31">
        <f t="shared" si="11"/>
        <v>-1</v>
      </c>
      <c r="Q31">
        <f t="shared" si="12"/>
        <v>-1</v>
      </c>
      <c r="R31">
        <f t="shared" si="20"/>
        <v>-1</v>
      </c>
      <c r="S31">
        <f t="shared" si="13"/>
        <v>-1</v>
      </c>
      <c r="T31">
        <f t="shared" si="21"/>
        <v>1</v>
      </c>
      <c r="U31">
        <f>VLOOKUP($A31,'FuturesInfo (3)'!$A$2:$V$80,22)</f>
        <v>2</v>
      </c>
      <c r="V31">
        <v>1</v>
      </c>
      <c r="W31" s="137">
        <f>VLOOKUP($A31,'FuturesInfo (3)'!$A$2:$O$80,15)*U31</f>
        <v>308880</v>
      </c>
      <c r="X31" s="137">
        <f>VLOOKUP($A31,'FuturesInfo (3)'!$A$2:$O$80,15)*V31*U31</f>
        <v>308880</v>
      </c>
      <c r="Y31" s="188">
        <f t="shared" si="14"/>
        <v>0</v>
      </c>
      <c r="Z31" s="188">
        <f>IF(IF(sym!$Q20=H31,1,0)=1,ABS(W31*G31),-ABS(W31*G31))</f>
        <v>0</v>
      </c>
      <c r="AA31" s="188">
        <f>IF(IF(sym!$P20=$H31,1,0)=1,ABS($W31*$G31),-ABS($W31*$G31))</f>
        <v>0</v>
      </c>
      <c r="AB31" s="188">
        <f t="shared" si="22"/>
        <v>0</v>
      </c>
      <c r="AC31" s="188">
        <f t="shared" si="15"/>
        <v>0</v>
      </c>
      <c r="AD31" s="188">
        <f t="shared" si="23"/>
        <v>0</v>
      </c>
      <c r="AE31" s="188">
        <f t="shared" si="24"/>
        <v>0</v>
      </c>
      <c r="AF31" s="188">
        <f t="shared" si="25"/>
        <v>0</v>
      </c>
      <c r="AG31" s="188">
        <f t="shared" si="26"/>
        <v>0</v>
      </c>
      <c r="AH31" s="188">
        <f t="shared" si="16"/>
        <v>0</v>
      </c>
      <c r="AI31" s="188">
        <f t="shared" si="17"/>
        <v>0</v>
      </c>
      <c r="AJ31" s="188">
        <f t="shared" si="18"/>
        <v>0</v>
      </c>
      <c r="AK31" s="188">
        <f t="shared" si="19"/>
        <v>0</v>
      </c>
      <c r="AL31" s="188">
        <f t="shared" si="27"/>
        <v>0</v>
      </c>
    </row>
    <row r="32" spans="1:38" ht="15.75" thickBot="1" x14ac:dyDescent="0.3">
      <c r="A32" s="1" t="s">
        <v>327</v>
      </c>
      <c r="B32" s="149" t="s">
        <v>552</v>
      </c>
      <c r="C32" s="192" t="s">
        <v>294</v>
      </c>
      <c r="F32" s="201">
        <f>'0804'!H32</f>
        <v>1</v>
      </c>
      <c r="G32" s="202"/>
      <c r="H32" s="202"/>
      <c r="I32" s="227">
        <v>1</v>
      </c>
      <c r="J32" s="227">
        <v>1</v>
      </c>
      <c r="K32" s="227">
        <v>1</v>
      </c>
      <c r="L32" s="202">
        <v>-1</v>
      </c>
      <c r="M32" s="228">
        <v>-14</v>
      </c>
      <c r="N32" s="288">
        <v>42566</v>
      </c>
      <c r="O32">
        <f t="shared" si="10"/>
        <v>1</v>
      </c>
      <c r="P32">
        <f t="shared" si="11"/>
        <v>-1</v>
      </c>
      <c r="Q32">
        <f t="shared" si="12"/>
        <v>1</v>
      </c>
      <c r="R32">
        <f t="shared" si="20"/>
        <v>-1</v>
      </c>
      <c r="S32">
        <f t="shared" si="13"/>
        <v>-1</v>
      </c>
      <c r="T32">
        <f t="shared" si="21"/>
        <v>-1</v>
      </c>
      <c r="U32">
        <f>VLOOKUP($A32,'FuturesInfo (3)'!$A$2:$V$80,22)</f>
        <v>3</v>
      </c>
      <c r="V32">
        <v>1</v>
      </c>
      <c r="W32" s="137">
        <f>VLOOKUP($A32,'FuturesInfo (3)'!$A$2:$O$80,15)*U32</f>
        <v>323887.5</v>
      </c>
      <c r="X32" s="137">
        <f>VLOOKUP($A32,'FuturesInfo (3)'!$A$2:$O$80,15)*V32*U32</f>
        <v>323887.5</v>
      </c>
      <c r="Y32" s="188">
        <f t="shared" si="14"/>
        <v>0</v>
      </c>
      <c r="Z32" s="188">
        <f>IF(IF(sym!$Q21=H32,1,0)=1,ABS(W32*G32),-ABS(W32*G32))</f>
        <v>0</v>
      </c>
      <c r="AA32" s="188">
        <f>IF(IF(sym!$P21=$H32,1,0)=1,ABS($W32*$G32),-ABS($W32*$G32))</f>
        <v>0</v>
      </c>
      <c r="AB32" s="188">
        <f t="shared" si="22"/>
        <v>0</v>
      </c>
      <c r="AC32" s="188">
        <f t="shared" si="15"/>
        <v>0</v>
      </c>
      <c r="AD32" s="188">
        <f t="shared" si="23"/>
        <v>0</v>
      </c>
      <c r="AE32" s="188">
        <f t="shared" si="24"/>
        <v>0</v>
      </c>
      <c r="AF32" s="188">
        <f t="shared" si="25"/>
        <v>0</v>
      </c>
      <c r="AG32" s="188">
        <f t="shared" si="26"/>
        <v>0</v>
      </c>
      <c r="AH32" s="188">
        <f t="shared" si="16"/>
        <v>0</v>
      </c>
      <c r="AI32" s="188">
        <f t="shared" si="17"/>
        <v>0</v>
      </c>
      <c r="AJ32" s="188">
        <f t="shared" si="18"/>
        <v>0</v>
      </c>
      <c r="AK32" s="188">
        <f t="shared" si="19"/>
        <v>0</v>
      </c>
      <c r="AL32" s="188">
        <f t="shared" si="27"/>
        <v>0</v>
      </c>
    </row>
    <row r="33" spans="1:38" ht="15.75" thickBot="1" x14ac:dyDescent="0.3">
      <c r="A33" s="1" t="s">
        <v>329</v>
      </c>
      <c r="B33" s="149" t="s">
        <v>589</v>
      </c>
      <c r="C33" s="192" t="s">
        <v>313</v>
      </c>
      <c r="F33" s="201">
        <f>'0804'!H33</f>
        <v>1</v>
      </c>
      <c r="G33" s="202"/>
      <c r="H33" s="234"/>
      <c r="I33" s="230">
        <v>-1</v>
      </c>
      <c r="J33" s="230">
        <v>-1</v>
      </c>
      <c r="K33" s="230">
        <v>1</v>
      </c>
      <c r="L33" s="202">
        <v>-1</v>
      </c>
      <c r="M33" s="228">
        <v>10</v>
      </c>
      <c r="N33" s="288">
        <v>42572</v>
      </c>
      <c r="O33">
        <f t="shared" si="10"/>
        <v>-1</v>
      </c>
      <c r="P33">
        <f t="shared" si="11"/>
        <v>-1</v>
      </c>
      <c r="Q33">
        <f t="shared" si="12"/>
        <v>-1</v>
      </c>
      <c r="R33">
        <f t="shared" si="20"/>
        <v>-1</v>
      </c>
      <c r="S33">
        <f t="shared" si="13"/>
        <v>-1</v>
      </c>
      <c r="T33">
        <f t="shared" si="21"/>
        <v>1</v>
      </c>
      <c r="U33">
        <f>VLOOKUP($A33,'FuturesInfo (3)'!$A$2:$V$80,22)</f>
        <v>2</v>
      </c>
      <c r="V33">
        <v>1</v>
      </c>
      <c r="W33" s="137">
        <f>VLOOKUP($A33,'FuturesInfo (3)'!$A$2:$O$80,15)*U33</f>
        <v>145225</v>
      </c>
      <c r="X33" s="137">
        <f>VLOOKUP($A33,'FuturesInfo (3)'!$A$2:$O$80,15)*V33*U33</f>
        <v>145225</v>
      </c>
      <c r="Y33" s="188">
        <f t="shared" si="14"/>
        <v>0</v>
      </c>
      <c r="Z33" s="188">
        <f>IF(IF(sym!$Q22=H33,1,0)=1,ABS(W33*G33),-ABS(W33*G33))</f>
        <v>0</v>
      </c>
      <c r="AA33" s="188">
        <f>IF(IF(sym!$P22=$H33,1,0)=1,ABS($W33*$G33),-ABS($W33*$G33))</f>
        <v>0</v>
      </c>
      <c r="AB33" s="188">
        <f t="shared" si="22"/>
        <v>0</v>
      </c>
      <c r="AC33" s="188">
        <f t="shared" si="15"/>
        <v>0</v>
      </c>
      <c r="AD33" s="188">
        <f t="shared" si="23"/>
        <v>0</v>
      </c>
      <c r="AE33" s="188">
        <f t="shared" si="24"/>
        <v>0</v>
      </c>
      <c r="AF33" s="188">
        <f t="shared" si="25"/>
        <v>0</v>
      </c>
      <c r="AG33" s="188">
        <f t="shared" si="26"/>
        <v>0</v>
      </c>
      <c r="AH33" s="188">
        <f t="shared" si="16"/>
        <v>0</v>
      </c>
      <c r="AI33" s="188">
        <f t="shared" si="17"/>
        <v>0</v>
      </c>
      <c r="AJ33" s="188">
        <f t="shared" si="18"/>
        <v>0</v>
      </c>
      <c r="AK33" s="188">
        <f t="shared" si="19"/>
        <v>0</v>
      </c>
      <c r="AL33" s="188">
        <f t="shared" si="27"/>
        <v>0</v>
      </c>
    </row>
    <row r="34" spans="1:38" ht="15.75" thickBot="1" x14ac:dyDescent="0.3">
      <c r="A34" s="1" t="s">
        <v>331</v>
      </c>
      <c r="B34" s="149" t="s">
        <v>481</v>
      </c>
      <c r="C34" s="192" t="s">
        <v>294</v>
      </c>
      <c r="F34" s="201">
        <f>'0804'!H34</f>
        <v>1</v>
      </c>
      <c r="G34" s="202"/>
      <c r="H34" s="202"/>
      <c r="I34" s="227">
        <v>-1</v>
      </c>
      <c r="J34" s="227">
        <v>1</v>
      </c>
      <c r="K34" s="227">
        <v>-1</v>
      </c>
      <c r="L34" s="202">
        <v>-1</v>
      </c>
      <c r="M34" s="228">
        <v>6</v>
      </c>
      <c r="N34" s="288">
        <v>42578</v>
      </c>
      <c r="O34">
        <f t="shared" si="10"/>
        <v>-1</v>
      </c>
      <c r="P34">
        <f t="shared" si="11"/>
        <v>-1</v>
      </c>
      <c r="Q34">
        <f t="shared" si="12"/>
        <v>-1</v>
      </c>
      <c r="R34">
        <f t="shared" si="20"/>
        <v>-1</v>
      </c>
      <c r="S34">
        <f t="shared" si="13"/>
        <v>-1</v>
      </c>
      <c r="T34">
        <f t="shared" si="21"/>
        <v>1</v>
      </c>
      <c r="U34">
        <f>VLOOKUP($A34,'FuturesInfo (3)'!$A$2:$V$80,22)</f>
        <v>4</v>
      </c>
      <c r="V34">
        <v>1</v>
      </c>
      <c r="W34" s="137">
        <f>VLOOKUP($A34,'FuturesInfo (3)'!$A$2:$O$80,15)*U34</f>
        <v>193943.41999999998</v>
      </c>
      <c r="X34" s="137">
        <f>VLOOKUP($A34,'FuturesInfo (3)'!$A$2:$O$80,15)*V34*U34</f>
        <v>193943.41999999998</v>
      </c>
      <c r="Y34" s="188">
        <f t="shared" si="14"/>
        <v>0</v>
      </c>
      <c r="Z34" s="188">
        <f>IF(IF(sym!$Q23=H34,1,0)=1,ABS(W34*G34),-ABS(W34*G34))</f>
        <v>0</v>
      </c>
      <c r="AA34" s="188">
        <f>IF(IF(sym!$P23=$H34,1,0)=1,ABS($W34*$G34),-ABS($W34*$G34))</f>
        <v>0</v>
      </c>
      <c r="AB34" s="188">
        <f t="shared" si="22"/>
        <v>0</v>
      </c>
      <c r="AC34" s="188">
        <f t="shared" si="15"/>
        <v>0</v>
      </c>
      <c r="AD34" s="188">
        <f t="shared" si="23"/>
        <v>0</v>
      </c>
      <c r="AE34" s="188">
        <f t="shared" si="24"/>
        <v>0</v>
      </c>
      <c r="AF34" s="188">
        <f t="shared" si="25"/>
        <v>0</v>
      </c>
      <c r="AG34" s="188">
        <f t="shared" si="26"/>
        <v>0</v>
      </c>
      <c r="AH34" s="188">
        <f t="shared" si="16"/>
        <v>0</v>
      </c>
      <c r="AI34" s="188">
        <f t="shared" si="17"/>
        <v>0</v>
      </c>
      <c r="AJ34" s="188">
        <f t="shared" si="18"/>
        <v>0</v>
      </c>
      <c r="AK34" s="188">
        <f t="shared" si="19"/>
        <v>0</v>
      </c>
      <c r="AL34" s="188">
        <f t="shared" si="27"/>
        <v>0</v>
      </c>
    </row>
    <row r="35" spans="1:38" ht="15.75" thickBot="1" x14ac:dyDescent="0.3">
      <c r="A35" s="1" t="s">
        <v>333</v>
      </c>
      <c r="B35" s="149" t="s">
        <v>663</v>
      </c>
      <c r="C35" s="192" t="s">
        <v>294</v>
      </c>
      <c r="F35" s="201">
        <f>'0804'!H35</f>
        <v>1</v>
      </c>
      <c r="G35" s="202"/>
      <c r="H35" s="202"/>
      <c r="I35" s="227">
        <v>-1</v>
      </c>
      <c r="J35" s="227">
        <v>-1</v>
      </c>
      <c r="K35" s="227">
        <v>-1</v>
      </c>
      <c r="L35" s="202">
        <v>-1</v>
      </c>
      <c r="M35" s="228">
        <v>-15</v>
      </c>
      <c r="N35" s="288">
        <v>42565</v>
      </c>
      <c r="O35">
        <f t="shared" si="10"/>
        <v>1</v>
      </c>
      <c r="P35">
        <f t="shared" si="11"/>
        <v>1</v>
      </c>
      <c r="Q35">
        <f t="shared" si="12"/>
        <v>-1</v>
      </c>
      <c r="R35">
        <f t="shared" si="20"/>
        <v>-1</v>
      </c>
      <c r="S35">
        <f t="shared" si="13"/>
        <v>-1</v>
      </c>
      <c r="T35">
        <f t="shared" si="21"/>
        <v>1</v>
      </c>
      <c r="U35">
        <f>VLOOKUP($A35,'FuturesInfo (3)'!$A$2:$V$80,22)</f>
        <v>3</v>
      </c>
      <c r="V35">
        <v>1</v>
      </c>
      <c r="W35" s="137">
        <f>VLOOKUP($A35,'FuturesInfo (3)'!$A$2:$O$80,15)*U35</f>
        <v>170967.03899999999</v>
      </c>
      <c r="X35" s="137">
        <f>VLOOKUP($A35,'FuturesInfo (3)'!$A$2:$O$80,15)*V35*U35</f>
        <v>170967.03899999999</v>
      </c>
      <c r="Y35" s="188">
        <f t="shared" si="14"/>
        <v>0</v>
      </c>
      <c r="Z35" s="188">
        <f>IF(IF(sym!$Q24=H35,1,0)=1,ABS(W35*G35),-ABS(W35*G35))</f>
        <v>0</v>
      </c>
      <c r="AA35" s="188">
        <f>IF(IF(sym!$P24=$H35,1,0)=1,ABS($W35*$G35),-ABS($W35*$G35))</f>
        <v>0</v>
      </c>
      <c r="AB35" s="188">
        <f t="shared" si="22"/>
        <v>0</v>
      </c>
      <c r="AC35" s="188">
        <f t="shared" si="15"/>
        <v>0</v>
      </c>
      <c r="AD35" s="188">
        <f t="shared" si="23"/>
        <v>0</v>
      </c>
      <c r="AE35" s="188">
        <f t="shared" si="24"/>
        <v>0</v>
      </c>
      <c r="AF35" s="188">
        <f t="shared" si="25"/>
        <v>0</v>
      </c>
      <c r="AG35" s="188">
        <f t="shared" si="26"/>
        <v>0</v>
      </c>
      <c r="AH35" s="188">
        <f t="shared" si="16"/>
        <v>0</v>
      </c>
      <c r="AI35" s="188">
        <f t="shared" si="17"/>
        <v>0</v>
      </c>
      <c r="AJ35" s="188">
        <f t="shared" si="18"/>
        <v>0</v>
      </c>
      <c r="AK35" s="188">
        <f t="shared" si="19"/>
        <v>0</v>
      </c>
      <c r="AL35" s="188">
        <f t="shared" si="27"/>
        <v>0</v>
      </c>
    </row>
    <row r="36" spans="1:38" ht="15.75" thickBot="1" x14ac:dyDescent="0.3">
      <c r="A36" s="1" t="s">
        <v>335</v>
      </c>
      <c r="B36" s="149" t="s">
        <v>568</v>
      </c>
      <c r="C36" s="192" t="s">
        <v>1122</v>
      </c>
      <c r="F36" s="201">
        <f>'0804'!H36</f>
        <v>1</v>
      </c>
      <c r="G36" s="291"/>
      <c r="H36" s="202"/>
      <c r="I36" s="227">
        <v>1</v>
      </c>
      <c r="J36" s="227">
        <v>1</v>
      </c>
      <c r="K36" s="227">
        <v>1</v>
      </c>
      <c r="L36" s="202">
        <v>1</v>
      </c>
      <c r="M36" s="228">
        <v>-10</v>
      </c>
      <c r="N36" s="288">
        <v>42572</v>
      </c>
      <c r="O36">
        <f t="shared" si="10"/>
        <v>-1</v>
      </c>
      <c r="P36">
        <f t="shared" si="11"/>
        <v>-1</v>
      </c>
      <c r="Q36">
        <f t="shared" si="12"/>
        <v>-1</v>
      </c>
      <c r="R36">
        <f t="shared" si="20"/>
        <v>-1</v>
      </c>
      <c r="S36">
        <f t="shared" si="13"/>
        <v>-1</v>
      </c>
      <c r="T36">
        <f t="shared" si="21"/>
        <v>1</v>
      </c>
      <c r="U36">
        <f>VLOOKUP($A36,'FuturesInfo (3)'!$A$2:$V$80,22)</f>
        <v>0</v>
      </c>
      <c r="V36">
        <v>1</v>
      </c>
      <c r="W36" s="137">
        <f>VLOOKUP($A36,'FuturesInfo (3)'!$A$2:$O$80,15)*U36</f>
        <v>0</v>
      </c>
      <c r="X36" s="137">
        <f>VLOOKUP($A36,'FuturesInfo (3)'!$A$2:$O$80,15)*V36*U36</f>
        <v>0</v>
      </c>
      <c r="Y36" s="188">
        <f t="shared" si="14"/>
        <v>0</v>
      </c>
      <c r="Z36" s="188">
        <f>IF(IF(sym!$Q25=H36,1,0)=1,ABS(W36*G36),-ABS(W36*G36))</f>
        <v>0</v>
      </c>
      <c r="AA36" s="188">
        <f>IF(IF(sym!$P25=$H36,1,0)=1,ABS($W36*$G36),-ABS($W36*$G36))</f>
        <v>0</v>
      </c>
      <c r="AB36" s="188">
        <f t="shared" si="22"/>
        <v>0</v>
      </c>
      <c r="AC36" s="188">
        <f t="shared" si="15"/>
        <v>0</v>
      </c>
      <c r="AD36" s="188">
        <f t="shared" si="23"/>
        <v>0</v>
      </c>
      <c r="AE36" s="188">
        <f t="shared" si="24"/>
        <v>0</v>
      </c>
      <c r="AF36" s="188">
        <f t="shared" si="25"/>
        <v>0</v>
      </c>
      <c r="AG36" s="188">
        <f t="shared" si="26"/>
        <v>0</v>
      </c>
      <c r="AH36" s="188">
        <f t="shared" si="16"/>
        <v>0</v>
      </c>
      <c r="AI36" s="188">
        <f t="shared" si="17"/>
        <v>0</v>
      </c>
      <c r="AJ36" s="188">
        <f t="shared" si="18"/>
        <v>0</v>
      </c>
      <c r="AK36" s="188">
        <f t="shared" si="19"/>
        <v>0</v>
      </c>
      <c r="AL36" s="188">
        <f t="shared" si="27"/>
        <v>0</v>
      </c>
    </row>
    <row r="37" spans="1:38" ht="15.75" thickBot="1" x14ac:dyDescent="0.3">
      <c r="A37" s="1" t="s">
        <v>337</v>
      </c>
      <c r="B37" s="149" t="s">
        <v>591</v>
      </c>
      <c r="C37" s="192" t="s">
        <v>294</v>
      </c>
      <c r="F37" s="201">
        <f>'0804'!H37</f>
        <v>1</v>
      </c>
      <c r="G37" s="202"/>
      <c r="H37" s="202"/>
      <c r="I37" s="227">
        <v>1</v>
      </c>
      <c r="J37" s="227">
        <v>-1</v>
      </c>
      <c r="K37" s="227">
        <v>1</v>
      </c>
      <c r="L37" s="202">
        <v>1</v>
      </c>
      <c r="M37" s="228">
        <v>7</v>
      </c>
      <c r="N37" s="288">
        <v>42577</v>
      </c>
      <c r="O37">
        <f t="shared" si="10"/>
        <v>1</v>
      </c>
      <c r="P37">
        <f t="shared" si="11"/>
        <v>-1</v>
      </c>
      <c r="Q37">
        <f t="shared" si="12"/>
        <v>-1</v>
      </c>
      <c r="R37">
        <f t="shared" si="20"/>
        <v>-1</v>
      </c>
      <c r="S37">
        <f t="shared" si="13"/>
        <v>-1</v>
      </c>
      <c r="T37">
        <f t="shared" si="21"/>
        <v>-1</v>
      </c>
      <c r="U37">
        <f>VLOOKUP($A37,'FuturesInfo (3)'!$A$2:$V$80,22)</f>
        <v>3</v>
      </c>
      <c r="V37">
        <v>1</v>
      </c>
      <c r="W37" s="137">
        <f>VLOOKUP($A37,'FuturesInfo (3)'!$A$2:$O$80,15)*U37</f>
        <v>264462.69300000003</v>
      </c>
      <c r="X37" s="137">
        <f>VLOOKUP($A37,'FuturesInfo (3)'!$A$2:$O$80,15)*V37*U37</f>
        <v>264462.69300000003</v>
      </c>
      <c r="Y37" s="188">
        <f t="shared" si="14"/>
        <v>0</v>
      </c>
      <c r="Z37" s="188">
        <f>IF(IF(sym!$Q26=H37,1,0)=1,ABS(W37*G37),-ABS(W37*G37))</f>
        <v>0</v>
      </c>
      <c r="AA37" s="188">
        <f>IF(IF(sym!$P26=$H37,1,0)=1,ABS($W37*$G37),-ABS($W37*$G37))</f>
        <v>0</v>
      </c>
      <c r="AB37" s="188">
        <f t="shared" si="22"/>
        <v>0</v>
      </c>
      <c r="AC37" s="188">
        <f t="shared" si="15"/>
        <v>0</v>
      </c>
      <c r="AD37" s="188">
        <f t="shared" si="23"/>
        <v>0</v>
      </c>
      <c r="AE37" s="188">
        <f t="shared" si="24"/>
        <v>0</v>
      </c>
      <c r="AF37" s="188">
        <f t="shared" si="25"/>
        <v>0</v>
      </c>
      <c r="AG37" s="188">
        <f t="shared" si="26"/>
        <v>0</v>
      </c>
      <c r="AH37" s="188">
        <f t="shared" si="16"/>
        <v>0</v>
      </c>
      <c r="AI37" s="188">
        <f t="shared" si="17"/>
        <v>0</v>
      </c>
      <c r="AJ37" s="188">
        <f t="shared" si="18"/>
        <v>0</v>
      </c>
      <c r="AK37" s="188">
        <f t="shared" si="19"/>
        <v>0</v>
      </c>
      <c r="AL37" s="188">
        <f t="shared" si="27"/>
        <v>0</v>
      </c>
    </row>
    <row r="38" spans="1:38" ht="15.75" thickBot="1" x14ac:dyDescent="0.3">
      <c r="A38" s="1" t="s">
        <v>339</v>
      </c>
      <c r="B38" s="149" t="s">
        <v>596</v>
      </c>
      <c r="C38" s="192" t="s">
        <v>1122</v>
      </c>
      <c r="F38" s="201">
        <f>'0804'!H38</f>
        <v>1</v>
      </c>
      <c r="G38" s="202"/>
      <c r="H38" s="202"/>
      <c r="I38" s="227">
        <v>-1</v>
      </c>
      <c r="J38" s="227">
        <v>1</v>
      </c>
      <c r="K38" s="227">
        <v>-1</v>
      </c>
      <c r="L38" s="202">
        <v>1</v>
      </c>
      <c r="M38" s="228">
        <v>2</v>
      </c>
      <c r="N38" s="288">
        <v>42580</v>
      </c>
      <c r="O38">
        <f t="shared" si="10"/>
        <v>1</v>
      </c>
      <c r="P38">
        <f t="shared" si="11"/>
        <v>1</v>
      </c>
      <c r="Q38">
        <f t="shared" si="12"/>
        <v>1</v>
      </c>
      <c r="R38">
        <f t="shared" si="20"/>
        <v>1</v>
      </c>
      <c r="S38">
        <f t="shared" si="13"/>
        <v>1</v>
      </c>
      <c r="T38">
        <f t="shared" si="21"/>
        <v>1</v>
      </c>
      <c r="U38">
        <f>VLOOKUP($A38,'FuturesInfo (3)'!$A$2:$V$80,22)</f>
        <v>3</v>
      </c>
      <c r="V38">
        <v>1</v>
      </c>
      <c r="W38" s="137">
        <f>VLOOKUP($A38,'FuturesInfo (3)'!$A$2:$O$80,15)*U38</f>
        <v>519753.49800000008</v>
      </c>
      <c r="X38" s="137">
        <f>VLOOKUP($A38,'FuturesInfo (3)'!$A$2:$O$80,15)*V38*U38</f>
        <v>519753.49800000008</v>
      </c>
      <c r="Y38" s="188">
        <f t="shared" si="14"/>
        <v>0</v>
      </c>
      <c r="Z38" s="188">
        <f>IF(IF(sym!$Q27=H38,1,0)=1,ABS(W38*G38),-ABS(W38*G38))</f>
        <v>0</v>
      </c>
      <c r="AA38" s="188">
        <f>IF(IF(sym!$P27=$H38,1,0)=1,ABS($W38*$G38),-ABS($W38*$G38))</f>
        <v>0</v>
      </c>
      <c r="AB38" s="188">
        <f t="shared" si="22"/>
        <v>0</v>
      </c>
      <c r="AC38" s="188">
        <f t="shared" si="15"/>
        <v>0</v>
      </c>
      <c r="AD38" s="188">
        <f t="shared" si="23"/>
        <v>0</v>
      </c>
      <c r="AE38" s="188">
        <f t="shared" si="24"/>
        <v>0</v>
      </c>
      <c r="AF38" s="188">
        <f t="shared" si="25"/>
        <v>0</v>
      </c>
      <c r="AG38" s="188">
        <f t="shared" si="26"/>
        <v>0</v>
      </c>
      <c r="AH38" s="188">
        <f t="shared" si="16"/>
        <v>0</v>
      </c>
      <c r="AI38" s="188">
        <f t="shared" si="17"/>
        <v>0</v>
      </c>
      <c r="AJ38" s="188">
        <f t="shared" si="18"/>
        <v>0</v>
      </c>
      <c r="AK38" s="188">
        <f t="shared" si="19"/>
        <v>0</v>
      </c>
      <c r="AL38" s="188">
        <f t="shared" si="27"/>
        <v>0</v>
      </c>
    </row>
    <row r="39" spans="1:38" ht="15.75" thickBot="1" x14ac:dyDescent="0.3">
      <c r="A39" s="1" t="s">
        <v>341</v>
      </c>
      <c r="B39" s="149" t="s">
        <v>453</v>
      </c>
      <c r="C39" s="192" t="s">
        <v>1122</v>
      </c>
      <c r="F39" s="201">
        <f>'0804'!H39</f>
        <v>1</v>
      </c>
      <c r="G39" s="202"/>
      <c r="H39" s="202"/>
      <c r="I39" s="227">
        <v>1</v>
      </c>
      <c r="J39" s="227">
        <v>1</v>
      </c>
      <c r="K39" s="227">
        <v>1</v>
      </c>
      <c r="L39" s="202">
        <v>1</v>
      </c>
      <c r="M39" s="228">
        <v>-15</v>
      </c>
      <c r="N39" s="288">
        <v>42565</v>
      </c>
      <c r="O39">
        <f t="shared" si="10"/>
        <v>-1</v>
      </c>
      <c r="P39">
        <f t="shared" si="11"/>
        <v>-1</v>
      </c>
      <c r="Q39">
        <f t="shared" si="12"/>
        <v>-1</v>
      </c>
      <c r="R39">
        <f t="shared" si="20"/>
        <v>-1</v>
      </c>
      <c r="S39">
        <f t="shared" si="13"/>
        <v>-1</v>
      </c>
      <c r="T39">
        <f t="shared" si="21"/>
        <v>1</v>
      </c>
      <c r="U39">
        <f>VLOOKUP($A39,'FuturesInfo (3)'!$A$2:$V$80,22)</f>
        <v>0</v>
      </c>
      <c r="V39">
        <v>1</v>
      </c>
      <c r="W39" s="137">
        <f>VLOOKUP($A39,'FuturesInfo (3)'!$A$2:$O$80,15)*U39</f>
        <v>0</v>
      </c>
      <c r="X39" s="137">
        <f>VLOOKUP($A39,'FuturesInfo (3)'!$A$2:$O$80,15)*V39*U39</f>
        <v>0</v>
      </c>
      <c r="Y39" s="188">
        <f t="shared" si="14"/>
        <v>0</v>
      </c>
      <c r="Z39" s="188">
        <f>IF(IF(sym!$Q28=H39,1,0)=1,ABS(W39*G39),-ABS(W39*G39))</f>
        <v>0</v>
      </c>
      <c r="AA39" s="188">
        <f>IF(IF(sym!$P28=$H39,1,0)=1,ABS($W39*$G39),-ABS($W39*$G39))</f>
        <v>0</v>
      </c>
      <c r="AB39" s="188">
        <f t="shared" si="22"/>
        <v>0</v>
      </c>
      <c r="AC39" s="188">
        <f t="shared" si="15"/>
        <v>0</v>
      </c>
      <c r="AD39" s="188">
        <f t="shared" si="23"/>
        <v>0</v>
      </c>
      <c r="AE39" s="188">
        <f t="shared" si="24"/>
        <v>0</v>
      </c>
      <c r="AF39" s="188">
        <f t="shared" si="25"/>
        <v>0</v>
      </c>
      <c r="AG39" s="188">
        <f t="shared" si="26"/>
        <v>0</v>
      </c>
      <c r="AH39" s="188">
        <f t="shared" si="16"/>
        <v>0</v>
      </c>
      <c r="AI39" s="188">
        <f t="shared" si="17"/>
        <v>0</v>
      </c>
      <c r="AJ39" s="188">
        <f t="shared" si="18"/>
        <v>0</v>
      </c>
      <c r="AK39" s="188">
        <f t="shared" si="19"/>
        <v>0</v>
      </c>
      <c r="AL39" s="188">
        <f t="shared" si="27"/>
        <v>0</v>
      </c>
    </row>
    <row r="40" spans="1:38" ht="15.75" thickBot="1" x14ac:dyDescent="0.3">
      <c r="A40" s="1" t="s">
        <v>343</v>
      </c>
      <c r="B40" s="149" t="s">
        <v>765</v>
      </c>
      <c r="C40" s="192" t="s">
        <v>1122</v>
      </c>
      <c r="F40" s="201">
        <f>'0804'!H40</f>
        <v>1</v>
      </c>
      <c r="G40" s="202"/>
      <c r="H40" s="202"/>
      <c r="I40" s="227">
        <v>1</v>
      </c>
      <c r="J40" s="227">
        <v>-1</v>
      </c>
      <c r="K40" s="227">
        <v>1</v>
      </c>
      <c r="L40" s="202">
        <v>1</v>
      </c>
      <c r="M40" s="228">
        <v>14</v>
      </c>
      <c r="N40" s="288">
        <v>42566</v>
      </c>
      <c r="O40">
        <f t="shared" si="10"/>
        <v>1</v>
      </c>
      <c r="P40">
        <f t="shared" si="11"/>
        <v>-1</v>
      </c>
      <c r="Q40">
        <f t="shared" si="12"/>
        <v>-1</v>
      </c>
      <c r="R40">
        <f t="shared" si="20"/>
        <v>-1</v>
      </c>
      <c r="S40">
        <f t="shared" si="13"/>
        <v>-1</v>
      </c>
      <c r="T40">
        <f t="shared" si="21"/>
        <v>-1</v>
      </c>
      <c r="U40">
        <f>VLOOKUP($A40,'FuturesInfo (3)'!$A$2:$V$80,22)</f>
        <v>7</v>
      </c>
      <c r="V40">
        <v>1</v>
      </c>
      <c r="W40" s="137">
        <f>VLOOKUP($A40,'FuturesInfo (3)'!$A$2:$O$80,15)*U40</f>
        <v>854492.1875</v>
      </c>
      <c r="X40" s="137">
        <f>VLOOKUP($A40,'FuturesInfo (3)'!$A$2:$O$80,15)*V40*U40</f>
        <v>854492.1875</v>
      </c>
      <c r="Y40" s="188">
        <f t="shared" si="14"/>
        <v>0</v>
      </c>
      <c r="Z40" s="188">
        <f>IF(IF(sym!$Q29=H40,1,0)=1,ABS(W40*G40),-ABS(W40*G40))</f>
        <v>0</v>
      </c>
      <c r="AA40" s="188">
        <f>IF(IF(sym!$P29=$H40,1,0)=1,ABS($W40*$G40),-ABS($W40*$G40))</f>
        <v>0</v>
      </c>
      <c r="AB40" s="188">
        <f t="shared" si="22"/>
        <v>0</v>
      </c>
      <c r="AC40" s="188">
        <f t="shared" si="15"/>
        <v>0</v>
      </c>
      <c r="AD40" s="188">
        <f t="shared" si="23"/>
        <v>0</v>
      </c>
      <c r="AE40" s="188">
        <f t="shared" si="24"/>
        <v>0</v>
      </c>
      <c r="AF40" s="188">
        <f t="shared" si="25"/>
        <v>0</v>
      </c>
      <c r="AG40" s="188">
        <f t="shared" si="26"/>
        <v>0</v>
      </c>
      <c r="AH40" s="188">
        <f t="shared" si="16"/>
        <v>0</v>
      </c>
      <c r="AI40" s="188">
        <f t="shared" si="17"/>
        <v>0</v>
      </c>
      <c r="AJ40" s="188">
        <f t="shared" si="18"/>
        <v>0</v>
      </c>
      <c r="AK40" s="188">
        <f t="shared" si="19"/>
        <v>0</v>
      </c>
      <c r="AL40" s="188">
        <f t="shared" si="27"/>
        <v>0</v>
      </c>
    </row>
    <row r="41" spans="1:38" ht="15.75" thickBot="1" x14ac:dyDescent="0.3">
      <c r="A41" s="1" t="s">
        <v>345</v>
      </c>
      <c r="B41" s="149" t="s">
        <v>602</v>
      </c>
      <c r="C41" s="192" t="s">
        <v>347</v>
      </c>
      <c r="F41" s="201">
        <f>'0804'!H41</f>
        <v>1</v>
      </c>
      <c r="G41" s="202"/>
      <c r="H41" s="202"/>
      <c r="I41" s="227">
        <v>-1</v>
      </c>
      <c r="J41" s="227">
        <v>1</v>
      </c>
      <c r="K41" s="227">
        <v>-1</v>
      </c>
      <c r="L41" s="202">
        <v>1</v>
      </c>
      <c r="M41" s="228">
        <v>-21</v>
      </c>
      <c r="N41" s="288">
        <v>42571</v>
      </c>
      <c r="O41">
        <f t="shared" si="10"/>
        <v>-1</v>
      </c>
      <c r="P41">
        <f t="shared" si="11"/>
        <v>-1</v>
      </c>
      <c r="Q41">
        <f t="shared" si="12"/>
        <v>-1</v>
      </c>
      <c r="R41">
        <f t="shared" si="20"/>
        <v>1</v>
      </c>
      <c r="S41">
        <f t="shared" si="13"/>
        <v>-1</v>
      </c>
      <c r="T41">
        <f t="shared" si="21"/>
        <v>1</v>
      </c>
      <c r="U41">
        <f>VLOOKUP($A41,'FuturesInfo (3)'!$A$2:$V$80,22)</f>
        <v>2</v>
      </c>
      <c r="V41">
        <v>1</v>
      </c>
      <c r="W41" s="137">
        <f>VLOOKUP($A41,'FuturesInfo (3)'!$A$2:$O$80,15)*U41</f>
        <v>273480</v>
      </c>
      <c r="X41" s="137">
        <f>VLOOKUP($A41,'FuturesInfo (3)'!$A$2:$O$80,15)*V41*U41</f>
        <v>273480</v>
      </c>
      <c r="Y41" s="188">
        <f t="shared" si="14"/>
        <v>0</v>
      </c>
      <c r="Z41" s="188">
        <f>IF(IF(sym!$Q30=H41,1,0)=1,ABS(W41*G41),-ABS(W41*G41))</f>
        <v>0</v>
      </c>
      <c r="AA41" s="188">
        <f>IF(IF(sym!$P30=$H41,1,0)=1,ABS($W41*$G41),-ABS($W41*$G41))</f>
        <v>0</v>
      </c>
      <c r="AB41" s="188">
        <f t="shared" si="22"/>
        <v>0</v>
      </c>
      <c r="AC41" s="188">
        <f t="shared" si="15"/>
        <v>0</v>
      </c>
      <c r="AD41" s="188">
        <f t="shared" si="23"/>
        <v>0</v>
      </c>
      <c r="AE41" s="188">
        <f t="shared" si="24"/>
        <v>0</v>
      </c>
      <c r="AF41" s="188">
        <f t="shared" si="25"/>
        <v>0</v>
      </c>
      <c r="AG41" s="188">
        <f t="shared" si="26"/>
        <v>0</v>
      </c>
      <c r="AH41" s="188">
        <f t="shared" si="16"/>
        <v>0</v>
      </c>
      <c r="AI41" s="188">
        <f t="shared" si="17"/>
        <v>0</v>
      </c>
      <c r="AJ41" s="188">
        <f t="shared" si="18"/>
        <v>0</v>
      </c>
      <c r="AK41" s="188">
        <f t="shared" si="19"/>
        <v>0</v>
      </c>
      <c r="AL41" s="188">
        <f t="shared" si="27"/>
        <v>0</v>
      </c>
    </row>
    <row r="42" spans="1:38" ht="15.75" thickBot="1" x14ac:dyDescent="0.3">
      <c r="A42" s="1" t="s">
        <v>1023</v>
      </c>
      <c r="B42" s="149" t="s">
        <v>604</v>
      </c>
      <c r="C42" s="192" t="s">
        <v>294</v>
      </c>
      <c r="F42" s="201">
        <f>'0804'!H42</f>
        <v>1</v>
      </c>
      <c r="G42" s="202"/>
      <c r="H42" s="202"/>
      <c r="I42" s="227">
        <v>1</v>
      </c>
      <c r="J42" s="227">
        <v>1</v>
      </c>
      <c r="K42" s="227">
        <v>1</v>
      </c>
      <c r="L42" s="202">
        <v>-1</v>
      </c>
      <c r="M42" s="228">
        <v>20</v>
      </c>
      <c r="N42" s="288">
        <v>42557</v>
      </c>
      <c r="O42">
        <f t="shared" si="10"/>
        <v>-1</v>
      </c>
      <c r="P42">
        <f t="shared" si="11"/>
        <v>-1</v>
      </c>
      <c r="Q42">
        <f t="shared" si="12"/>
        <v>-1</v>
      </c>
      <c r="R42">
        <f t="shared" si="20"/>
        <v>-1</v>
      </c>
      <c r="S42">
        <f t="shared" si="13"/>
        <v>-1</v>
      </c>
      <c r="T42">
        <f t="shared" si="21"/>
        <v>1</v>
      </c>
      <c r="U42">
        <f>VLOOKUP($A42,'FuturesInfo (3)'!$A$2:$V$80,22)</f>
        <v>3</v>
      </c>
      <c r="V42">
        <v>1</v>
      </c>
      <c r="W42" s="137">
        <f>VLOOKUP($A42,'FuturesInfo (3)'!$A$2:$O$80,15)*U42</f>
        <v>173996.13899613899</v>
      </c>
      <c r="X42" s="137">
        <f>VLOOKUP($A42,'FuturesInfo (3)'!$A$2:$O$80,15)*V42*U42</f>
        <v>173996.13899613899</v>
      </c>
      <c r="Y42" s="188">
        <f t="shared" si="14"/>
        <v>0</v>
      </c>
      <c r="Z42" s="188">
        <f>IF(IF(sym!$Q31=H42,1,0)=1,ABS(W42*G42),-ABS(W42*G42))</f>
        <v>0</v>
      </c>
      <c r="AA42" s="188">
        <f>IF(IF(sym!$P31=$H42,1,0)=1,ABS($W42*$G42),-ABS($W42*$G42))</f>
        <v>0</v>
      </c>
      <c r="AB42" s="188">
        <f t="shared" si="22"/>
        <v>0</v>
      </c>
      <c r="AC42" s="188">
        <f t="shared" si="15"/>
        <v>0</v>
      </c>
      <c r="AD42" s="188">
        <f t="shared" si="23"/>
        <v>0</v>
      </c>
      <c r="AE42" s="188">
        <f t="shared" si="24"/>
        <v>0</v>
      </c>
      <c r="AF42" s="188">
        <f t="shared" si="25"/>
        <v>0</v>
      </c>
      <c r="AG42" s="188">
        <f t="shared" si="26"/>
        <v>0</v>
      </c>
      <c r="AH42" s="188">
        <f t="shared" si="16"/>
        <v>0</v>
      </c>
      <c r="AI42" s="188">
        <f t="shared" si="17"/>
        <v>0</v>
      </c>
      <c r="AJ42" s="188">
        <f t="shared" si="18"/>
        <v>0</v>
      </c>
      <c r="AK42" s="188">
        <f t="shared" si="19"/>
        <v>0</v>
      </c>
      <c r="AL42" s="188">
        <f t="shared" si="27"/>
        <v>0</v>
      </c>
    </row>
    <row r="43" spans="1:38" ht="15.75" thickBot="1" x14ac:dyDescent="0.3">
      <c r="A43" s="1" t="s">
        <v>349</v>
      </c>
      <c r="B43" s="149" t="s">
        <v>515</v>
      </c>
      <c r="C43" s="192" t="s">
        <v>347</v>
      </c>
      <c r="F43" s="201">
        <f>'0804'!H43</f>
        <v>-1</v>
      </c>
      <c r="G43" s="202"/>
      <c r="H43" s="202"/>
      <c r="I43" s="227">
        <v>-1</v>
      </c>
      <c r="J43" s="227">
        <v>1</v>
      </c>
      <c r="K43" s="227">
        <v>-1</v>
      </c>
      <c r="L43" s="202">
        <v>-1</v>
      </c>
      <c r="M43" s="228">
        <v>4</v>
      </c>
      <c r="N43" s="288">
        <v>42580</v>
      </c>
      <c r="O43">
        <f t="shared" si="10"/>
        <v>-1</v>
      </c>
      <c r="P43">
        <f t="shared" si="11"/>
        <v>1</v>
      </c>
      <c r="Q43">
        <f t="shared" si="12"/>
        <v>1</v>
      </c>
      <c r="R43">
        <f t="shared" si="20"/>
        <v>1</v>
      </c>
      <c r="S43">
        <f t="shared" si="13"/>
        <v>1</v>
      </c>
      <c r="T43">
        <f t="shared" si="21"/>
        <v>1</v>
      </c>
      <c r="U43">
        <f>VLOOKUP($A43,'FuturesInfo (3)'!$A$2:$V$80,22)</f>
        <v>2</v>
      </c>
      <c r="V43">
        <v>1</v>
      </c>
      <c r="W43" s="137">
        <f>VLOOKUP($A43,'FuturesInfo (3)'!$A$2:$O$80,15)*U43</f>
        <v>108700</v>
      </c>
      <c r="X43" s="137">
        <f>VLOOKUP($A43,'FuturesInfo (3)'!$A$2:$O$80,15)*V43*U43</f>
        <v>108700</v>
      </c>
      <c r="Y43" s="188">
        <f t="shared" si="14"/>
        <v>0</v>
      </c>
      <c r="Z43" s="188">
        <f>IF(IF(sym!$Q32=H43,1,0)=1,ABS(W43*G43),-ABS(W43*G43))</f>
        <v>0</v>
      </c>
      <c r="AA43" s="188">
        <f>IF(IF(sym!$P32=$H43,1,0)=1,ABS($W43*$G43),-ABS($W43*$G43))</f>
        <v>0</v>
      </c>
      <c r="AB43" s="188">
        <f t="shared" si="22"/>
        <v>0</v>
      </c>
      <c r="AC43" s="188">
        <f t="shared" si="15"/>
        <v>0</v>
      </c>
      <c r="AD43" s="188">
        <f t="shared" si="23"/>
        <v>0</v>
      </c>
      <c r="AE43" s="188">
        <f t="shared" si="24"/>
        <v>0</v>
      </c>
      <c r="AF43" s="188">
        <f t="shared" si="25"/>
        <v>0</v>
      </c>
      <c r="AG43" s="188">
        <f t="shared" si="26"/>
        <v>0</v>
      </c>
      <c r="AH43" s="188">
        <f t="shared" si="16"/>
        <v>0</v>
      </c>
      <c r="AI43" s="188">
        <f t="shared" si="17"/>
        <v>0</v>
      </c>
      <c r="AJ43" s="188">
        <f t="shared" si="18"/>
        <v>0</v>
      </c>
      <c r="AK43" s="188">
        <f t="shared" si="19"/>
        <v>0</v>
      </c>
      <c r="AL43" s="188">
        <f t="shared" si="27"/>
        <v>0</v>
      </c>
    </row>
    <row r="44" spans="1:38" ht="15.75" thickBot="1" x14ac:dyDescent="0.3">
      <c r="A44" s="1" t="s">
        <v>1024</v>
      </c>
      <c r="B44" s="149" t="s">
        <v>353</v>
      </c>
      <c r="C44" s="192" t="s">
        <v>294</v>
      </c>
      <c r="F44" s="201">
        <f>'0804'!H44</f>
        <v>1</v>
      </c>
      <c r="G44" s="202"/>
      <c r="H44" s="202"/>
      <c r="I44" s="227">
        <v>1</v>
      </c>
      <c r="J44" s="227">
        <v>-1</v>
      </c>
      <c r="K44" s="227">
        <v>1</v>
      </c>
      <c r="L44" s="202">
        <v>-1</v>
      </c>
      <c r="M44" s="228">
        <v>20</v>
      </c>
      <c r="N44" s="288">
        <v>42557</v>
      </c>
      <c r="O44">
        <f t="shared" si="10"/>
        <v>-1</v>
      </c>
      <c r="P44">
        <f t="shared" si="11"/>
        <v>-1</v>
      </c>
      <c r="Q44">
        <f t="shared" si="12"/>
        <v>-1</v>
      </c>
      <c r="R44">
        <f t="shared" si="20"/>
        <v>-1</v>
      </c>
      <c r="S44">
        <f t="shared" si="13"/>
        <v>-1</v>
      </c>
      <c r="T44">
        <f t="shared" si="21"/>
        <v>1</v>
      </c>
      <c r="U44">
        <f>VLOOKUP($A44,'FuturesInfo (3)'!$A$2:$V$80,22)</f>
        <v>2</v>
      </c>
      <c r="V44">
        <v>1</v>
      </c>
      <c r="W44" s="137">
        <f>VLOOKUP($A44,'FuturesInfo (3)'!$A$2:$O$80,15)*U44</f>
        <v>280720.72072072071</v>
      </c>
      <c r="X44" s="137">
        <f>VLOOKUP($A44,'FuturesInfo (3)'!$A$2:$O$80,15)*V44*U44</f>
        <v>280720.72072072071</v>
      </c>
      <c r="Y44" s="188">
        <f t="shared" si="14"/>
        <v>0</v>
      </c>
      <c r="Z44" s="188">
        <f>IF(IF(sym!$Q33=H44,1,0)=1,ABS(W44*G44),-ABS(W44*G44))</f>
        <v>0</v>
      </c>
      <c r="AA44" s="188">
        <f>IF(IF(sym!$P33=$H44,1,0)=1,ABS($W44*$G44),-ABS($W44*$G44))</f>
        <v>0</v>
      </c>
      <c r="AB44" s="188">
        <f t="shared" si="22"/>
        <v>0</v>
      </c>
      <c r="AC44" s="188">
        <f t="shared" si="15"/>
        <v>0</v>
      </c>
      <c r="AD44" s="188">
        <f t="shared" si="23"/>
        <v>0</v>
      </c>
      <c r="AE44" s="188">
        <f t="shared" si="24"/>
        <v>0</v>
      </c>
      <c r="AF44" s="188">
        <f t="shared" si="25"/>
        <v>0</v>
      </c>
      <c r="AG44" s="188">
        <f t="shared" si="26"/>
        <v>0</v>
      </c>
      <c r="AH44" s="188">
        <f t="shared" si="16"/>
        <v>0</v>
      </c>
      <c r="AI44" s="188">
        <f t="shared" si="17"/>
        <v>0</v>
      </c>
      <c r="AJ44" s="188">
        <f t="shared" si="18"/>
        <v>0</v>
      </c>
      <c r="AK44" s="188">
        <f t="shared" si="19"/>
        <v>0</v>
      </c>
      <c r="AL44" s="188">
        <f t="shared" si="27"/>
        <v>0</v>
      </c>
    </row>
    <row r="45" spans="1:38" ht="15.75" thickBot="1" x14ac:dyDescent="0.3">
      <c r="A45" s="1" t="s">
        <v>351</v>
      </c>
      <c r="B45" s="149" t="s">
        <v>617</v>
      </c>
      <c r="C45" s="192" t="s">
        <v>288</v>
      </c>
      <c r="F45" s="201">
        <f>'0804'!H45</f>
        <v>1</v>
      </c>
      <c r="G45" s="202"/>
      <c r="H45" s="202"/>
      <c r="I45" s="227">
        <v>-1</v>
      </c>
      <c r="J45" s="227">
        <v>1</v>
      </c>
      <c r="K45" s="227">
        <v>-1</v>
      </c>
      <c r="L45" s="202">
        <v>1</v>
      </c>
      <c r="M45" s="228">
        <v>3</v>
      </c>
      <c r="N45" s="288">
        <v>42576</v>
      </c>
      <c r="O45">
        <f t="shared" si="10"/>
        <v>1</v>
      </c>
      <c r="P45">
        <f t="shared" si="11"/>
        <v>1</v>
      </c>
      <c r="Q45">
        <f t="shared" si="12"/>
        <v>1</v>
      </c>
      <c r="R45">
        <f t="shared" si="20"/>
        <v>1</v>
      </c>
      <c r="S45">
        <f t="shared" si="13"/>
        <v>1</v>
      </c>
      <c r="T45">
        <f t="shared" si="21"/>
        <v>1</v>
      </c>
      <c r="U45">
        <f>VLOOKUP($A45,'FuturesInfo (3)'!$A$2:$V$80,22)</f>
        <v>2</v>
      </c>
      <c r="V45">
        <v>1</v>
      </c>
      <c r="W45" s="137">
        <f>VLOOKUP($A45,'FuturesInfo (3)'!$A$2:$O$80,15)*U45</f>
        <v>111375.6</v>
      </c>
      <c r="X45" s="137">
        <f>VLOOKUP($A45,'FuturesInfo (3)'!$A$2:$O$80,15)*V45*U45</f>
        <v>111375.6</v>
      </c>
      <c r="Y45" s="188">
        <f t="shared" si="14"/>
        <v>0</v>
      </c>
      <c r="Z45" s="188">
        <f>IF(IF(sym!$Q34=H45,1,0)=1,ABS(W45*G45),-ABS(W45*G45))</f>
        <v>0</v>
      </c>
      <c r="AA45" s="188">
        <f>IF(IF(sym!$P34=$H45,1,0)=1,ABS($W45*$G45),-ABS($W45*$G45))</f>
        <v>0</v>
      </c>
      <c r="AB45" s="188">
        <f t="shared" si="22"/>
        <v>0</v>
      </c>
      <c r="AC45" s="188">
        <f t="shared" si="15"/>
        <v>0</v>
      </c>
      <c r="AD45" s="188">
        <f t="shared" si="23"/>
        <v>0</v>
      </c>
      <c r="AE45" s="188">
        <f t="shared" si="24"/>
        <v>0</v>
      </c>
      <c r="AF45" s="188">
        <f t="shared" si="25"/>
        <v>0</v>
      </c>
      <c r="AG45" s="188">
        <f t="shared" si="26"/>
        <v>0</v>
      </c>
      <c r="AH45" s="188">
        <f t="shared" si="16"/>
        <v>0</v>
      </c>
      <c r="AI45" s="188">
        <f t="shared" si="17"/>
        <v>0</v>
      </c>
      <c r="AJ45" s="188">
        <f t="shared" si="18"/>
        <v>0</v>
      </c>
      <c r="AK45" s="188">
        <f t="shared" si="19"/>
        <v>0</v>
      </c>
      <c r="AL45" s="188">
        <f t="shared" si="27"/>
        <v>0</v>
      </c>
    </row>
    <row r="46" spans="1:38" ht="15.75" thickBot="1" x14ac:dyDescent="0.3">
      <c r="A46" s="1" t="s">
        <v>355</v>
      </c>
      <c r="B46" s="149" t="s">
        <v>623</v>
      </c>
      <c r="C46" s="192" t="s">
        <v>1121</v>
      </c>
      <c r="F46" s="201">
        <f>'0804'!H46</f>
        <v>-1</v>
      </c>
      <c r="G46" s="202"/>
      <c r="H46" s="202"/>
      <c r="I46" s="227">
        <v>1</v>
      </c>
      <c r="J46" s="227">
        <v>-1</v>
      </c>
      <c r="K46" s="227">
        <v>1</v>
      </c>
      <c r="L46" s="202">
        <v>1</v>
      </c>
      <c r="M46" s="228">
        <v>11</v>
      </c>
      <c r="N46" s="288">
        <v>42571</v>
      </c>
      <c r="O46">
        <f t="shared" si="10"/>
        <v>1</v>
      </c>
      <c r="P46">
        <f t="shared" si="11"/>
        <v>1</v>
      </c>
      <c r="Q46">
        <f t="shared" si="12"/>
        <v>1</v>
      </c>
      <c r="R46">
        <f t="shared" si="20"/>
        <v>1</v>
      </c>
      <c r="S46">
        <f t="shared" si="13"/>
        <v>1</v>
      </c>
      <c r="T46">
        <f t="shared" si="21"/>
        <v>-1</v>
      </c>
      <c r="U46">
        <f>VLOOKUP($A46,'FuturesInfo (3)'!$A$2:$V$80,22)</f>
        <v>2</v>
      </c>
      <c r="V46">
        <v>1</v>
      </c>
      <c r="W46" s="137">
        <f>VLOOKUP($A46,'FuturesInfo (3)'!$A$2:$O$80,15)*U46</f>
        <v>247487.5</v>
      </c>
      <c r="X46" s="137">
        <f>VLOOKUP($A46,'FuturesInfo (3)'!$A$2:$O$80,15)*V46*U46</f>
        <v>247487.5</v>
      </c>
      <c r="Y46" s="188">
        <f t="shared" si="14"/>
        <v>0</v>
      </c>
      <c r="Z46" s="188">
        <f>IF(IF(sym!$Q35=H46,1,0)=1,ABS(W46*G46),-ABS(W46*G46))</f>
        <v>0</v>
      </c>
      <c r="AA46" s="188">
        <f>IF(IF(sym!$P35=$H46,1,0)=1,ABS($W46*$G46),-ABS($W46*$G46))</f>
        <v>0</v>
      </c>
      <c r="AB46" s="188">
        <f t="shared" si="22"/>
        <v>0</v>
      </c>
      <c r="AC46" s="188">
        <f t="shared" si="15"/>
        <v>0</v>
      </c>
      <c r="AD46" s="188">
        <f t="shared" si="23"/>
        <v>0</v>
      </c>
      <c r="AE46" s="188">
        <f t="shared" si="24"/>
        <v>0</v>
      </c>
      <c r="AF46" s="188">
        <f t="shared" si="25"/>
        <v>0</v>
      </c>
      <c r="AG46" s="188">
        <f t="shared" si="26"/>
        <v>0</v>
      </c>
      <c r="AH46" s="188">
        <f t="shared" si="16"/>
        <v>0</v>
      </c>
      <c r="AI46" s="188">
        <f t="shared" si="17"/>
        <v>0</v>
      </c>
      <c r="AJ46" s="188">
        <f t="shared" si="18"/>
        <v>0</v>
      </c>
      <c r="AK46" s="188">
        <f t="shared" si="19"/>
        <v>0</v>
      </c>
      <c r="AL46" s="188">
        <f t="shared" si="27"/>
        <v>0</v>
      </c>
    </row>
    <row r="47" spans="1:38" ht="15.75" thickBot="1" x14ac:dyDescent="0.3">
      <c r="A47" s="1" t="s">
        <v>357</v>
      </c>
      <c r="B47" s="149" t="s">
        <v>513</v>
      </c>
      <c r="C47" s="192" t="s">
        <v>304</v>
      </c>
      <c r="F47" s="201">
        <f>'0804'!H47</f>
        <v>1</v>
      </c>
      <c r="G47" s="202"/>
      <c r="H47" s="202"/>
      <c r="I47" s="227">
        <v>-1</v>
      </c>
      <c r="J47" s="227">
        <v>-1</v>
      </c>
      <c r="K47" s="227">
        <v>-1</v>
      </c>
      <c r="L47" s="202">
        <v>1</v>
      </c>
      <c r="M47" s="228">
        <v>-4</v>
      </c>
      <c r="N47" s="288">
        <v>42580</v>
      </c>
      <c r="O47">
        <f t="shared" si="10"/>
        <v>-1</v>
      </c>
      <c r="P47">
        <f t="shared" si="11"/>
        <v>-1</v>
      </c>
      <c r="Q47">
        <f t="shared" si="12"/>
        <v>-1</v>
      </c>
      <c r="R47">
        <f t="shared" si="20"/>
        <v>1</v>
      </c>
      <c r="S47">
        <f t="shared" si="13"/>
        <v>-1</v>
      </c>
      <c r="T47">
        <f t="shared" si="21"/>
        <v>1</v>
      </c>
      <c r="U47">
        <f>VLOOKUP($A47,'FuturesInfo (3)'!$A$2:$V$80,22)</f>
        <v>2</v>
      </c>
      <c r="V47">
        <v>1</v>
      </c>
      <c r="W47" s="137">
        <f>VLOOKUP($A47,'FuturesInfo (3)'!$A$2:$O$80,15)*U47</f>
        <v>106575</v>
      </c>
      <c r="X47" s="137">
        <f>VLOOKUP($A47,'FuturesInfo (3)'!$A$2:$O$80,15)*V47*U47</f>
        <v>106575</v>
      </c>
      <c r="Y47" s="188">
        <f t="shared" si="14"/>
        <v>0</v>
      </c>
      <c r="Z47" s="188">
        <f>IF(IF(sym!$Q36=H47,1,0)=1,ABS(W47*G47),-ABS(W47*G47))</f>
        <v>0</v>
      </c>
      <c r="AA47" s="188">
        <f>IF(IF(sym!$P36=$H47,1,0)=1,ABS($W47*$G47),-ABS($W47*$G47))</f>
        <v>0</v>
      </c>
      <c r="AB47" s="188">
        <f t="shared" si="22"/>
        <v>0</v>
      </c>
      <c r="AC47" s="188">
        <f t="shared" si="15"/>
        <v>0</v>
      </c>
      <c r="AD47" s="188">
        <f t="shared" si="23"/>
        <v>0</v>
      </c>
      <c r="AE47" s="188">
        <f t="shared" si="24"/>
        <v>0</v>
      </c>
      <c r="AF47" s="188">
        <f t="shared" si="25"/>
        <v>0</v>
      </c>
      <c r="AG47" s="188">
        <f t="shared" si="26"/>
        <v>0</v>
      </c>
      <c r="AH47" s="188">
        <f t="shared" si="16"/>
        <v>0</v>
      </c>
      <c r="AI47" s="188">
        <f t="shared" si="17"/>
        <v>0</v>
      </c>
      <c r="AJ47" s="188">
        <f t="shared" si="18"/>
        <v>0</v>
      </c>
      <c r="AK47" s="188">
        <f t="shared" si="19"/>
        <v>0</v>
      </c>
      <c r="AL47" s="188">
        <f t="shared" si="27"/>
        <v>0</v>
      </c>
    </row>
    <row r="48" spans="1:38" ht="15.75" thickBot="1" x14ac:dyDescent="0.3">
      <c r="A48" s="1" t="s">
        <v>1051</v>
      </c>
      <c r="B48" s="149" t="s">
        <v>614</v>
      </c>
      <c r="C48" s="192" t="s">
        <v>297</v>
      </c>
      <c r="F48" s="201">
        <f>'0804'!H48</f>
        <v>-1</v>
      </c>
      <c r="G48" s="202"/>
      <c r="H48" s="202"/>
      <c r="I48" s="227">
        <v>-1</v>
      </c>
      <c r="J48" s="227">
        <v>-1</v>
      </c>
      <c r="K48" s="227">
        <v>-1</v>
      </c>
      <c r="L48" s="202">
        <v>1</v>
      </c>
      <c r="M48" s="228">
        <v>-4</v>
      </c>
      <c r="N48" s="288">
        <v>42580</v>
      </c>
      <c r="O48">
        <f t="shared" si="10"/>
        <v>-1</v>
      </c>
      <c r="P48">
        <f t="shared" si="11"/>
        <v>1</v>
      </c>
      <c r="Q48">
        <f t="shared" si="12"/>
        <v>-1</v>
      </c>
      <c r="R48">
        <f t="shared" si="20"/>
        <v>1</v>
      </c>
      <c r="S48">
        <f t="shared" si="13"/>
        <v>1</v>
      </c>
      <c r="T48">
        <f t="shared" si="21"/>
        <v>1</v>
      </c>
      <c r="U48">
        <f>VLOOKUP($A48,'FuturesInfo (3)'!$A$2:$V$80,22)</f>
        <v>4</v>
      </c>
      <c r="V48">
        <v>1</v>
      </c>
      <c r="W48" s="137">
        <f>VLOOKUP($A48,'FuturesInfo (3)'!$A$2:$O$80,15)*U48</f>
        <v>81150</v>
      </c>
      <c r="X48" s="137">
        <f>VLOOKUP($A48,'FuturesInfo (3)'!$A$2:$O$80,15)*V48*U48</f>
        <v>81150</v>
      </c>
      <c r="Y48" s="188">
        <f t="shared" si="14"/>
        <v>0</v>
      </c>
      <c r="Z48" s="188">
        <f>IF(IF(sym!$Q37=H48,1,0)=1,ABS(W48*G48),-ABS(W48*G48))</f>
        <v>0</v>
      </c>
      <c r="AA48" s="188">
        <f>IF(IF(sym!$P37=$H48,1,0)=1,ABS($W48*$G48),-ABS($W48*$G48))</f>
        <v>0</v>
      </c>
      <c r="AB48" s="188">
        <f t="shared" si="22"/>
        <v>0</v>
      </c>
      <c r="AC48" s="188">
        <f t="shared" si="15"/>
        <v>0</v>
      </c>
      <c r="AD48" s="188">
        <f t="shared" si="23"/>
        <v>0</v>
      </c>
      <c r="AE48" s="188">
        <f t="shared" si="24"/>
        <v>0</v>
      </c>
      <c r="AF48" s="188">
        <f t="shared" si="25"/>
        <v>0</v>
      </c>
      <c r="AG48" s="188">
        <f t="shared" si="26"/>
        <v>0</v>
      </c>
      <c r="AH48" s="188">
        <f t="shared" si="16"/>
        <v>0</v>
      </c>
      <c r="AI48" s="188">
        <f t="shared" si="17"/>
        <v>0</v>
      </c>
      <c r="AJ48" s="188">
        <f t="shared" si="18"/>
        <v>0</v>
      </c>
      <c r="AK48" s="188">
        <f t="shared" si="19"/>
        <v>0</v>
      </c>
      <c r="AL48" s="188">
        <f t="shared" si="27"/>
        <v>0</v>
      </c>
    </row>
    <row r="49" spans="1:38" ht="15.75" thickBot="1" x14ac:dyDescent="0.3">
      <c r="A49" s="4" t="s">
        <v>359</v>
      </c>
      <c r="B49" s="149" t="s">
        <v>708</v>
      </c>
      <c r="C49" s="192" t="s">
        <v>304</v>
      </c>
      <c r="F49" s="201">
        <f>'0804'!H49</f>
        <v>1</v>
      </c>
      <c r="G49" s="202"/>
      <c r="H49" s="234"/>
      <c r="I49" s="230">
        <v>1</v>
      </c>
      <c r="J49" s="230">
        <v>-1</v>
      </c>
      <c r="K49" s="230">
        <v>1</v>
      </c>
      <c r="L49" s="202">
        <v>1</v>
      </c>
      <c r="M49" s="228">
        <v>-6</v>
      </c>
      <c r="N49" s="288">
        <v>42578</v>
      </c>
      <c r="O49">
        <f t="shared" si="10"/>
        <v>-1</v>
      </c>
      <c r="P49">
        <f t="shared" si="11"/>
        <v>-1</v>
      </c>
      <c r="Q49">
        <f t="shared" si="12"/>
        <v>-1</v>
      </c>
      <c r="R49">
        <f t="shared" si="20"/>
        <v>-1</v>
      </c>
      <c r="S49">
        <f t="shared" si="13"/>
        <v>-1</v>
      </c>
      <c r="T49">
        <f t="shared" si="21"/>
        <v>1</v>
      </c>
      <c r="U49">
        <f>VLOOKUP($A49,'FuturesInfo (3)'!$A$2:$V$80,22)</f>
        <v>3</v>
      </c>
      <c r="V49">
        <v>1</v>
      </c>
      <c r="W49" s="137">
        <f>VLOOKUP($A49,'FuturesInfo (3)'!$A$2:$O$80,15)*U49</f>
        <v>104643</v>
      </c>
      <c r="X49" s="137">
        <f>VLOOKUP($A49,'FuturesInfo (3)'!$A$2:$O$80,15)*V49*U49</f>
        <v>104643</v>
      </c>
      <c r="Y49" s="188">
        <f t="shared" si="14"/>
        <v>0</v>
      </c>
      <c r="Z49" s="188">
        <f>IF(IF(sym!$Q38=H49,1,0)=1,ABS(W49*G49),-ABS(W49*G49))</f>
        <v>0</v>
      </c>
      <c r="AA49" s="188">
        <f>IF(IF(sym!$P38=$H49,1,0)=1,ABS($W49*$G49),-ABS($W49*$G49))</f>
        <v>0</v>
      </c>
      <c r="AB49" s="188">
        <f t="shared" si="22"/>
        <v>0</v>
      </c>
      <c r="AC49" s="188">
        <f t="shared" si="15"/>
        <v>0</v>
      </c>
      <c r="AD49" s="188">
        <f t="shared" si="23"/>
        <v>0</v>
      </c>
      <c r="AE49" s="188">
        <f t="shared" si="24"/>
        <v>0</v>
      </c>
      <c r="AF49" s="188">
        <f t="shared" si="25"/>
        <v>0</v>
      </c>
      <c r="AG49" s="188">
        <f t="shared" si="26"/>
        <v>0</v>
      </c>
      <c r="AH49" s="188">
        <f t="shared" si="16"/>
        <v>0</v>
      </c>
      <c r="AI49" s="188">
        <f t="shared" si="17"/>
        <v>0</v>
      </c>
      <c r="AJ49" s="188">
        <f t="shared" si="18"/>
        <v>0</v>
      </c>
      <c r="AK49" s="188">
        <f t="shared" si="19"/>
        <v>0</v>
      </c>
      <c r="AL49" s="188">
        <f t="shared" si="27"/>
        <v>0</v>
      </c>
    </row>
    <row r="50" spans="1:38" ht="15.75" thickBot="1" x14ac:dyDescent="0.3">
      <c r="A50" s="1" t="s">
        <v>361</v>
      </c>
      <c r="B50" s="149" t="s">
        <v>631</v>
      </c>
      <c r="C50" s="192" t="s">
        <v>313</v>
      </c>
      <c r="F50" s="201">
        <f>'0804'!H50</f>
        <v>-1</v>
      </c>
      <c r="G50" s="202"/>
      <c r="H50" s="202"/>
      <c r="I50" s="227">
        <v>1</v>
      </c>
      <c r="J50" s="227">
        <v>-1</v>
      </c>
      <c r="K50" s="227">
        <v>1</v>
      </c>
      <c r="L50" s="202">
        <v>-1</v>
      </c>
      <c r="M50" s="228">
        <v>10</v>
      </c>
      <c r="N50" s="288">
        <v>42572</v>
      </c>
      <c r="O50">
        <f t="shared" si="10"/>
        <v>-1</v>
      </c>
      <c r="P50">
        <f t="shared" si="11"/>
        <v>-1</v>
      </c>
      <c r="Q50">
        <f t="shared" si="12"/>
        <v>-1</v>
      </c>
      <c r="R50">
        <f t="shared" si="20"/>
        <v>-1</v>
      </c>
      <c r="S50">
        <f t="shared" si="13"/>
        <v>-1</v>
      </c>
      <c r="T50">
        <f t="shared" si="21"/>
        <v>-1</v>
      </c>
      <c r="U50">
        <f>VLOOKUP($A50,'FuturesInfo (3)'!$A$2:$V$80,22)</f>
        <v>3</v>
      </c>
      <c r="V50">
        <v>1</v>
      </c>
      <c r="W50" s="137">
        <f>VLOOKUP($A50,'FuturesInfo (3)'!$A$2:$O$80,15)*U50</f>
        <v>137730</v>
      </c>
      <c r="X50" s="137">
        <f>VLOOKUP($A50,'FuturesInfo (3)'!$A$2:$O$80,15)*V50*U50</f>
        <v>137730</v>
      </c>
      <c r="Y50" s="188">
        <f t="shared" si="14"/>
        <v>0</v>
      </c>
      <c r="Z50" s="188">
        <f>IF(IF(sym!$Q39=H50,1,0)=1,ABS(W50*G50),-ABS(W50*G50))</f>
        <v>0</v>
      </c>
      <c r="AA50" s="188">
        <f>IF(IF(sym!$P39=$H50,1,0)=1,ABS($W50*$G50),-ABS($W50*$G50))</f>
        <v>0</v>
      </c>
      <c r="AB50" s="188">
        <f t="shared" si="22"/>
        <v>0</v>
      </c>
      <c r="AC50" s="188">
        <f t="shared" si="15"/>
        <v>0</v>
      </c>
      <c r="AD50" s="188">
        <f t="shared" si="23"/>
        <v>0</v>
      </c>
      <c r="AE50" s="188">
        <f t="shared" si="24"/>
        <v>0</v>
      </c>
      <c r="AF50" s="188">
        <f t="shared" si="25"/>
        <v>0</v>
      </c>
      <c r="AG50" s="188">
        <f t="shared" si="26"/>
        <v>0</v>
      </c>
      <c r="AH50" s="188">
        <f t="shared" si="16"/>
        <v>0</v>
      </c>
      <c r="AI50" s="188">
        <f t="shared" si="17"/>
        <v>0</v>
      </c>
      <c r="AJ50" s="188">
        <f t="shared" si="18"/>
        <v>0</v>
      </c>
      <c r="AK50" s="188">
        <f t="shared" si="19"/>
        <v>0</v>
      </c>
      <c r="AL50" s="188">
        <f t="shared" si="27"/>
        <v>0</v>
      </c>
    </row>
    <row r="51" spans="1:38" ht="15.75" thickBot="1" x14ac:dyDescent="0.3">
      <c r="A51" s="1" t="s">
        <v>363</v>
      </c>
      <c r="B51" s="149" t="s">
        <v>476</v>
      </c>
      <c r="C51" s="192" t="s">
        <v>288</v>
      </c>
      <c r="F51" s="201">
        <f>'0804'!H51</f>
        <v>1</v>
      </c>
      <c r="G51" s="202"/>
      <c r="H51" s="202"/>
      <c r="I51" s="227">
        <v>-1</v>
      </c>
      <c r="J51" s="227">
        <v>1</v>
      </c>
      <c r="K51" s="227">
        <v>-1</v>
      </c>
      <c r="L51" s="202">
        <v>-1</v>
      </c>
      <c r="M51" s="228">
        <v>-2</v>
      </c>
      <c r="N51" s="288">
        <v>42564</v>
      </c>
      <c r="O51">
        <f t="shared" si="10"/>
        <v>1</v>
      </c>
      <c r="P51">
        <f t="shared" si="11"/>
        <v>1</v>
      </c>
      <c r="Q51">
        <f t="shared" si="12"/>
        <v>1</v>
      </c>
      <c r="R51">
        <f t="shared" si="20"/>
        <v>-1</v>
      </c>
      <c r="S51">
        <f t="shared" si="13"/>
        <v>1</v>
      </c>
      <c r="T51">
        <f t="shared" si="21"/>
        <v>1</v>
      </c>
      <c r="U51">
        <f>VLOOKUP($A51,'FuturesInfo (3)'!$A$2:$V$80,22)</f>
        <v>2</v>
      </c>
      <c r="V51">
        <v>1</v>
      </c>
      <c r="W51" s="137">
        <f>VLOOKUP($A51,'FuturesInfo (3)'!$A$2:$O$80,15)*U51</f>
        <v>90300</v>
      </c>
      <c r="X51" s="137">
        <f>VLOOKUP($A51,'FuturesInfo (3)'!$A$2:$O$80,15)*V51*U51</f>
        <v>90300</v>
      </c>
      <c r="Y51" s="188">
        <f t="shared" si="14"/>
        <v>0</v>
      </c>
      <c r="Z51" s="188">
        <f>IF(IF(sym!$Q40=H51,1,0)=1,ABS(W51*G51),-ABS(W51*G51))</f>
        <v>0</v>
      </c>
      <c r="AA51" s="188">
        <f>IF(IF(sym!$P40=$H51,1,0)=1,ABS($W51*$G51),-ABS($W51*$G51))</f>
        <v>0</v>
      </c>
      <c r="AB51" s="188">
        <f t="shared" si="22"/>
        <v>0</v>
      </c>
      <c r="AC51" s="188">
        <f t="shared" si="15"/>
        <v>0</v>
      </c>
      <c r="AD51" s="188">
        <f t="shared" si="23"/>
        <v>0</v>
      </c>
      <c r="AE51" s="188">
        <f t="shared" si="24"/>
        <v>0</v>
      </c>
      <c r="AF51" s="188">
        <f t="shared" si="25"/>
        <v>0</v>
      </c>
      <c r="AG51" s="188">
        <f t="shared" si="26"/>
        <v>0</v>
      </c>
      <c r="AH51" s="188">
        <f t="shared" si="16"/>
        <v>0</v>
      </c>
      <c r="AI51" s="188">
        <f t="shared" si="17"/>
        <v>0</v>
      </c>
      <c r="AJ51" s="188">
        <f t="shared" si="18"/>
        <v>0</v>
      </c>
      <c r="AK51" s="188">
        <f t="shared" si="19"/>
        <v>0</v>
      </c>
      <c r="AL51" s="188">
        <f t="shared" si="27"/>
        <v>0</v>
      </c>
    </row>
    <row r="52" spans="1:38" ht="15.75" thickBot="1" x14ac:dyDescent="0.3">
      <c r="A52" s="1" t="s">
        <v>365</v>
      </c>
      <c r="B52" s="149" t="s">
        <v>1097</v>
      </c>
      <c r="C52" s="192" t="s">
        <v>288</v>
      </c>
      <c r="F52" s="201">
        <f>'0804'!H52</f>
        <v>1</v>
      </c>
      <c r="G52" s="202"/>
      <c r="H52" s="202"/>
      <c r="I52" s="227">
        <v>-1</v>
      </c>
      <c r="J52" s="227">
        <v>-1</v>
      </c>
      <c r="K52" s="227">
        <v>-1</v>
      </c>
      <c r="L52" s="202">
        <v>1</v>
      </c>
      <c r="M52" s="228">
        <v>-26</v>
      </c>
      <c r="N52" s="288">
        <v>42550</v>
      </c>
      <c r="O52">
        <f t="shared" si="10"/>
        <v>-1</v>
      </c>
      <c r="P52">
        <f t="shared" si="11"/>
        <v>-1</v>
      </c>
      <c r="Q52">
        <f t="shared" si="12"/>
        <v>-1</v>
      </c>
      <c r="R52">
        <f t="shared" si="20"/>
        <v>1</v>
      </c>
      <c r="S52">
        <f t="shared" si="13"/>
        <v>-1</v>
      </c>
      <c r="T52">
        <f t="shared" si="21"/>
        <v>1</v>
      </c>
      <c r="U52">
        <f>VLOOKUP($A52,'FuturesInfo (3)'!$A$2:$V$80,22)</f>
        <v>2</v>
      </c>
      <c r="V52">
        <v>1</v>
      </c>
      <c r="W52" s="137">
        <f>VLOOKUP($A52,'FuturesInfo (3)'!$A$2:$O$80,15)*U52</f>
        <v>74650</v>
      </c>
      <c r="X52" s="137">
        <f>VLOOKUP($A52,'FuturesInfo (3)'!$A$2:$O$80,15)*V52*U52</f>
        <v>74650</v>
      </c>
      <c r="Y52" s="188">
        <f t="shared" si="14"/>
        <v>0</v>
      </c>
      <c r="Z52" s="188">
        <f>IF(IF(sym!$Q41=H52,1,0)=1,ABS(W52*G52),-ABS(W52*G52))</f>
        <v>0</v>
      </c>
      <c r="AA52" s="188">
        <f>IF(IF(sym!$P41=$H52,1,0)=1,ABS($W52*$G52),-ABS($W52*$G52))</f>
        <v>0</v>
      </c>
      <c r="AB52" s="188">
        <f t="shared" si="22"/>
        <v>0</v>
      </c>
      <c r="AC52" s="188">
        <f t="shared" si="15"/>
        <v>0</v>
      </c>
      <c r="AD52" s="188">
        <f t="shared" si="23"/>
        <v>0</v>
      </c>
      <c r="AE52" s="188">
        <f t="shared" si="24"/>
        <v>0</v>
      </c>
      <c r="AF52" s="188">
        <f t="shared" si="25"/>
        <v>0</v>
      </c>
      <c r="AG52" s="188">
        <f t="shared" si="26"/>
        <v>0</v>
      </c>
      <c r="AH52" s="188">
        <f t="shared" si="16"/>
        <v>0</v>
      </c>
      <c r="AI52" s="188">
        <f t="shared" si="17"/>
        <v>0</v>
      </c>
      <c r="AJ52" s="188">
        <f t="shared" si="18"/>
        <v>0</v>
      </c>
      <c r="AK52" s="188">
        <f t="shared" si="19"/>
        <v>0</v>
      </c>
      <c r="AL52" s="188">
        <f t="shared" si="27"/>
        <v>0</v>
      </c>
    </row>
    <row r="53" spans="1:38" ht="15.75" thickBot="1" x14ac:dyDescent="0.3">
      <c r="A53" s="1" t="s">
        <v>367</v>
      </c>
      <c r="B53" s="149" t="s">
        <v>625</v>
      </c>
      <c r="C53" s="192" t="s">
        <v>313</v>
      </c>
      <c r="F53" s="201">
        <f>'0804'!H53</f>
        <v>-1</v>
      </c>
      <c r="G53" s="202"/>
      <c r="H53" s="202"/>
      <c r="I53" s="227">
        <v>-1</v>
      </c>
      <c r="J53" s="227">
        <v>1</v>
      </c>
      <c r="K53" s="227">
        <v>-1</v>
      </c>
      <c r="L53" s="202">
        <v>-1</v>
      </c>
      <c r="M53" s="228">
        <v>-3</v>
      </c>
      <c r="N53" s="288">
        <v>42580</v>
      </c>
      <c r="O53">
        <f t="shared" si="10"/>
        <v>1</v>
      </c>
      <c r="P53">
        <f t="shared" si="11"/>
        <v>1</v>
      </c>
      <c r="Q53">
        <f t="shared" si="12"/>
        <v>1</v>
      </c>
      <c r="R53">
        <f t="shared" si="20"/>
        <v>1</v>
      </c>
      <c r="S53">
        <f t="shared" si="13"/>
        <v>1</v>
      </c>
      <c r="T53">
        <f t="shared" si="21"/>
        <v>-1</v>
      </c>
      <c r="U53">
        <f>VLOOKUP($A53,'FuturesInfo (3)'!$A$2:$V$80,22)</f>
        <v>4</v>
      </c>
      <c r="V53">
        <v>1</v>
      </c>
      <c r="W53" s="137">
        <f>VLOOKUP($A53,'FuturesInfo (3)'!$A$2:$O$80,15)*U53</f>
        <v>93600</v>
      </c>
      <c r="X53" s="137">
        <f>VLOOKUP($A53,'FuturesInfo (3)'!$A$2:$O$80,15)*V53*U53</f>
        <v>93600</v>
      </c>
      <c r="Y53" s="188">
        <f t="shared" si="14"/>
        <v>0</v>
      </c>
      <c r="Z53" s="188">
        <f>IF(IF(sym!$Q42=H53,1,0)=1,ABS(W53*G53),-ABS(W53*G53))</f>
        <v>0</v>
      </c>
      <c r="AA53" s="188">
        <f>IF(IF(sym!$P42=$H53,1,0)=1,ABS($W53*$G53),-ABS($W53*$G53))</f>
        <v>0</v>
      </c>
      <c r="AB53" s="188">
        <f t="shared" si="22"/>
        <v>0</v>
      </c>
      <c r="AC53" s="188">
        <f t="shared" si="15"/>
        <v>0</v>
      </c>
      <c r="AD53" s="188">
        <f t="shared" si="23"/>
        <v>0</v>
      </c>
      <c r="AE53" s="188">
        <f t="shared" si="24"/>
        <v>0</v>
      </c>
      <c r="AF53" s="188">
        <f t="shared" si="25"/>
        <v>0</v>
      </c>
      <c r="AG53" s="188">
        <f t="shared" si="26"/>
        <v>0</v>
      </c>
      <c r="AH53" s="188">
        <f t="shared" si="16"/>
        <v>0</v>
      </c>
      <c r="AI53" s="188">
        <f t="shared" si="17"/>
        <v>0</v>
      </c>
      <c r="AJ53" s="188">
        <f t="shared" si="18"/>
        <v>0</v>
      </c>
      <c r="AK53" s="188">
        <f t="shared" si="19"/>
        <v>0</v>
      </c>
      <c r="AL53" s="188">
        <f t="shared" si="27"/>
        <v>0</v>
      </c>
    </row>
    <row r="54" spans="1:38" ht="15.75" thickBot="1" x14ac:dyDescent="0.3">
      <c r="A54" s="1" t="s">
        <v>511</v>
      </c>
      <c r="B54" s="149" t="s">
        <v>511</v>
      </c>
      <c r="C54" s="192" t="s">
        <v>304</v>
      </c>
      <c r="F54" s="201">
        <f>'0804'!H54</f>
        <v>-1</v>
      </c>
      <c r="G54" s="202"/>
      <c r="H54" s="202"/>
      <c r="I54" s="227">
        <v>-1</v>
      </c>
      <c r="J54" s="227">
        <v>-1</v>
      </c>
      <c r="K54" s="227">
        <v>1</v>
      </c>
      <c r="L54" s="202">
        <v>1</v>
      </c>
      <c r="M54" s="228">
        <v>15</v>
      </c>
      <c r="N54" s="288">
        <v>42576</v>
      </c>
      <c r="O54">
        <f t="shared" si="10"/>
        <v>1</v>
      </c>
      <c r="P54">
        <f t="shared" si="11"/>
        <v>1</v>
      </c>
      <c r="Q54">
        <f t="shared" si="12"/>
        <v>1</v>
      </c>
      <c r="R54">
        <f t="shared" si="20"/>
        <v>1</v>
      </c>
      <c r="S54">
        <f t="shared" si="13"/>
        <v>1</v>
      </c>
      <c r="T54">
        <f t="shared" si="21"/>
        <v>-1</v>
      </c>
      <c r="U54">
        <f>VLOOKUP($A54,'FuturesInfo (3)'!$A$2:$V$80,22)</f>
        <v>7</v>
      </c>
      <c r="V54">
        <v>1</v>
      </c>
      <c r="W54" s="137">
        <f>VLOOKUP($A54,'FuturesInfo (3)'!$A$2:$O$80,15)*U54</f>
        <v>127190</v>
      </c>
      <c r="X54" s="137">
        <f>VLOOKUP($A54,'FuturesInfo (3)'!$A$2:$O$80,15)*V54*U54</f>
        <v>127190</v>
      </c>
      <c r="Y54" s="188">
        <f t="shared" si="14"/>
        <v>0</v>
      </c>
      <c r="Z54" s="188">
        <f>IF(IF(sym!$Q43=H54,1,0)=1,ABS(W54*G54),-ABS(W54*G54))</f>
        <v>0</v>
      </c>
      <c r="AA54" s="188">
        <f>IF(IF(sym!$P43=$H54,1,0)=1,ABS($W54*$G54),-ABS($W54*$G54))</f>
        <v>0</v>
      </c>
      <c r="AB54" s="188">
        <f t="shared" si="22"/>
        <v>0</v>
      </c>
      <c r="AC54" s="188">
        <f t="shared" si="15"/>
        <v>0</v>
      </c>
      <c r="AD54" s="188">
        <f t="shared" si="23"/>
        <v>0</v>
      </c>
      <c r="AE54" s="188">
        <f t="shared" si="24"/>
        <v>0</v>
      </c>
      <c r="AF54" s="188">
        <f t="shared" si="25"/>
        <v>0</v>
      </c>
      <c r="AG54" s="188">
        <f t="shared" si="26"/>
        <v>0</v>
      </c>
      <c r="AH54" s="188">
        <f t="shared" si="16"/>
        <v>0</v>
      </c>
      <c r="AI54" s="188">
        <f t="shared" si="17"/>
        <v>0</v>
      </c>
      <c r="AJ54" s="188">
        <f t="shared" si="18"/>
        <v>0</v>
      </c>
      <c r="AK54" s="188">
        <f t="shared" si="19"/>
        <v>0</v>
      </c>
      <c r="AL54" s="188">
        <f t="shared" si="27"/>
        <v>0</v>
      </c>
    </row>
    <row r="55" spans="1:38" ht="15.75" thickBot="1" x14ac:dyDescent="0.3">
      <c r="A55" s="1" t="s">
        <v>988</v>
      </c>
      <c r="B55" s="149" t="s">
        <v>629</v>
      </c>
      <c r="C55" s="192" t="s">
        <v>304</v>
      </c>
      <c r="F55" s="201">
        <f>'0804'!H55</f>
        <v>1</v>
      </c>
      <c r="G55" s="202"/>
      <c r="H55" s="202"/>
      <c r="I55" s="227">
        <v>1</v>
      </c>
      <c r="J55" s="227">
        <v>1</v>
      </c>
      <c r="K55" s="227">
        <v>1</v>
      </c>
      <c r="L55" s="202">
        <v>-1</v>
      </c>
      <c r="M55" s="228">
        <v>-5</v>
      </c>
      <c r="N55" s="288">
        <v>42579</v>
      </c>
      <c r="O55">
        <f t="shared" si="10"/>
        <v>1</v>
      </c>
      <c r="P55">
        <f t="shared" si="11"/>
        <v>-1</v>
      </c>
      <c r="Q55">
        <f t="shared" si="12"/>
        <v>1</v>
      </c>
      <c r="R55">
        <f t="shared" si="20"/>
        <v>-1</v>
      </c>
      <c r="S55">
        <f t="shared" si="13"/>
        <v>-1</v>
      </c>
      <c r="T55">
        <f t="shared" si="21"/>
        <v>-1</v>
      </c>
      <c r="U55">
        <f>VLOOKUP($A55,'FuturesInfo (3)'!$A$2:$V$80,22)</f>
        <v>4</v>
      </c>
      <c r="V55">
        <v>1</v>
      </c>
      <c r="W55" s="137">
        <f>VLOOKUP($A55,'FuturesInfo (3)'!$A$2:$O$80,15)*U55</f>
        <v>108540.00000000001</v>
      </c>
      <c r="X55" s="137">
        <f>VLOOKUP($A55,'FuturesInfo (3)'!$A$2:$O$80,15)*V55*U55</f>
        <v>108540.00000000001</v>
      </c>
      <c r="Y55" s="188">
        <f t="shared" si="14"/>
        <v>0</v>
      </c>
      <c r="Z55" s="188">
        <f>IF(IF(sym!$Q44=H55,1,0)=1,ABS(W55*G55),-ABS(W55*G55))</f>
        <v>0</v>
      </c>
      <c r="AA55" s="188">
        <f>IF(IF(sym!$P44=$H55,1,0)=1,ABS($W55*$G55),-ABS($W55*$G55))</f>
        <v>0</v>
      </c>
      <c r="AB55" s="188">
        <f t="shared" si="22"/>
        <v>0</v>
      </c>
      <c r="AC55" s="188">
        <f t="shared" si="15"/>
        <v>0</v>
      </c>
      <c r="AD55" s="188">
        <f t="shared" si="23"/>
        <v>0</v>
      </c>
      <c r="AE55" s="188">
        <f t="shared" si="24"/>
        <v>0</v>
      </c>
      <c r="AF55" s="188">
        <f t="shared" si="25"/>
        <v>0</v>
      </c>
      <c r="AG55" s="188">
        <f t="shared" si="26"/>
        <v>0</v>
      </c>
      <c r="AH55" s="188">
        <f t="shared" si="16"/>
        <v>0</v>
      </c>
      <c r="AI55" s="188">
        <f t="shared" si="17"/>
        <v>0</v>
      </c>
      <c r="AJ55" s="188">
        <f t="shared" si="18"/>
        <v>0</v>
      </c>
      <c r="AK55" s="188">
        <f t="shared" si="19"/>
        <v>0</v>
      </c>
      <c r="AL55" s="188">
        <f t="shared" si="27"/>
        <v>0</v>
      </c>
    </row>
    <row r="56" spans="1:38" ht="15.75" thickBot="1" x14ac:dyDescent="0.3">
      <c r="A56" s="1" t="s">
        <v>989</v>
      </c>
      <c r="B56" s="149" t="s">
        <v>655</v>
      </c>
      <c r="C56" s="192" t="s">
        <v>294</v>
      </c>
      <c r="F56" s="201">
        <f>'0804'!H56</f>
        <v>1</v>
      </c>
      <c r="G56" s="202"/>
      <c r="H56" s="202"/>
      <c r="I56" s="227">
        <v>-1</v>
      </c>
      <c r="J56" s="227">
        <v>-1</v>
      </c>
      <c r="K56" s="227">
        <v>1</v>
      </c>
      <c r="L56" s="202">
        <v>1</v>
      </c>
      <c r="M56" s="228">
        <v>-13</v>
      </c>
      <c r="N56" s="288">
        <v>42569</v>
      </c>
      <c r="O56">
        <f t="shared" si="10"/>
        <v>-1</v>
      </c>
      <c r="P56">
        <f t="shared" si="11"/>
        <v>-1</v>
      </c>
      <c r="Q56">
        <f t="shared" si="12"/>
        <v>-1</v>
      </c>
      <c r="R56">
        <f t="shared" si="20"/>
        <v>1</v>
      </c>
      <c r="S56">
        <f t="shared" si="13"/>
        <v>-1</v>
      </c>
      <c r="T56">
        <f t="shared" si="21"/>
        <v>1</v>
      </c>
      <c r="U56">
        <f>VLOOKUP($A56,'FuturesInfo (3)'!$A$2:$V$80,22)</f>
        <v>4</v>
      </c>
      <c r="V56">
        <v>1</v>
      </c>
      <c r="W56" s="137">
        <f>VLOOKUP($A56,'FuturesInfo (3)'!$A$2:$O$80,15)*U56</f>
        <v>176200</v>
      </c>
      <c r="X56" s="137">
        <f>VLOOKUP($A56,'FuturesInfo (3)'!$A$2:$O$80,15)*V56*U56</f>
        <v>176200</v>
      </c>
      <c r="Y56" s="188">
        <f t="shared" si="14"/>
        <v>0</v>
      </c>
      <c r="Z56" s="188">
        <f>IF(IF(sym!$Q45=H56,1,0)=1,ABS(W56*G56),-ABS(W56*G56))</f>
        <v>0</v>
      </c>
      <c r="AA56" s="188">
        <f>IF(IF(sym!$P45=$H56,1,0)=1,ABS($W56*$G56),-ABS($W56*$G56))</f>
        <v>0</v>
      </c>
      <c r="AB56" s="188">
        <f t="shared" si="22"/>
        <v>0</v>
      </c>
      <c r="AC56" s="188">
        <f t="shared" si="15"/>
        <v>0</v>
      </c>
      <c r="AD56" s="188">
        <f t="shared" si="23"/>
        <v>0</v>
      </c>
      <c r="AE56" s="188">
        <f t="shared" si="24"/>
        <v>0</v>
      </c>
      <c r="AF56" s="188">
        <f t="shared" si="25"/>
        <v>0</v>
      </c>
      <c r="AG56" s="188">
        <f t="shared" si="26"/>
        <v>0</v>
      </c>
      <c r="AH56" s="188">
        <f t="shared" si="16"/>
        <v>0</v>
      </c>
      <c r="AI56" s="188">
        <f t="shared" si="17"/>
        <v>0</v>
      </c>
      <c r="AJ56" s="188">
        <f t="shared" si="18"/>
        <v>0</v>
      </c>
      <c r="AK56" s="188">
        <f t="shared" si="19"/>
        <v>0</v>
      </c>
      <c r="AL56" s="188">
        <f t="shared" si="27"/>
        <v>0</v>
      </c>
    </row>
    <row r="57" spans="1:38" ht="15.75" thickBot="1" x14ac:dyDescent="0.3">
      <c r="A57" s="1" t="s">
        <v>369</v>
      </c>
      <c r="B57" s="149" t="s">
        <v>620</v>
      </c>
      <c r="C57" s="192" t="s">
        <v>294</v>
      </c>
      <c r="F57" s="201">
        <f>'0804'!H57</f>
        <v>1</v>
      </c>
      <c r="G57" s="202"/>
      <c r="H57" s="202"/>
      <c r="I57" s="227">
        <v>1</v>
      </c>
      <c r="J57" s="227">
        <v>-1</v>
      </c>
      <c r="K57" s="227">
        <v>1</v>
      </c>
      <c r="L57" s="202">
        <v>1</v>
      </c>
      <c r="M57" s="228">
        <v>4</v>
      </c>
      <c r="N57" s="288">
        <v>42580</v>
      </c>
      <c r="O57">
        <f t="shared" si="10"/>
        <v>1</v>
      </c>
      <c r="P57">
        <f t="shared" si="11"/>
        <v>-1</v>
      </c>
      <c r="Q57">
        <f t="shared" si="12"/>
        <v>-1</v>
      </c>
      <c r="R57">
        <f t="shared" si="20"/>
        <v>-1</v>
      </c>
      <c r="S57">
        <f t="shared" si="13"/>
        <v>-1</v>
      </c>
      <c r="T57">
        <f t="shared" si="21"/>
        <v>-1</v>
      </c>
      <c r="U57">
        <f>VLOOKUP($A57,'FuturesInfo (3)'!$A$2:$V$80,22)</f>
        <v>2</v>
      </c>
      <c r="V57">
        <v>1</v>
      </c>
      <c r="W57" s="137">
        <f>VLOOKUP($A57,'FuturesInfo (3)'!$A$2:$O$80,15)*U57</f>
        <v>186832.90519999998</v>
      </c>
      <c r="X57" s="137">
        <f>VLOOKUP($A57,'FuturesInfo (3)'!$A$2:$O$80,15)*V57*U57</f>
        <v>186832.90519999998</v>
      </c>
      <c r="Y57" s="188">
        <f t="shared" si="14"/>
        <v>0</v>
      </c>
      <c r="Z57" s="188">
        <f>IF(IF(sym!$Q46=H57,1,0)=1,ABS(W57*G57),-ABS(W57*G57))</f>
        <v>0</v>
      </c>
      <c r="AA57" s="188">
        <f>IF(IF(sym!$P46=$H57,1,0)=1,ABS($W57*$G57),-ABS($W57*$G57))</f>
        <v>0</v>
      </c>
      <c r="AB57" s="188">
        <f t="shared" si="22"/>
        <v>0</v>
      </c>
      <c r="AC57" s="188">
        <f t="shared" si="15"/>
        <v>0</v>
      </c>
      <c r="AD57" s="188">
        <f t="shared" si="23"/>
        <v>0</v>
      </c>
      <c r="AE57" s="188">
        <f t="shared" si="24"/>
        <v>0</v>
      </c>
      <c r="AF57" s="188">
        <f t="shared" si="25"/>
        <v>0</v>
      </c>
      <c r="AG57" s="188">
        <f t="shared" si="26"/>
        <v>0</v>
      </c>
      <c r="AH57" s="188">
        <f t="shared" si="16"/>
        <v>0</v>
      </c>
      <c r="AI57" s="188">
        <f t="shared" si="17"/>
        <v>0</v>
      </c>
      <c r="AJ57" s="188">
        <f t="shared" si="18"/>
        <v>0</v>
      </c>
      <c r="AK57" s="188">
        <f t="shared" si="19"/>
        <v>0</v>
      </c>
      <c r="AL57" s="188">
        <f t="shared" si="27"/>
        <v>0</v>
      </c>
    </row>
    <row r="58" spans="1:38" ht="15.75" thickBot="1" x14ac:dyDescent="0.3">
      <c r="A58" s="1" t="s">
        <v>371</v>
      </c>
      <c r="B58" s="149" t="s">
        <v>635</v>
      </c>
      <c r="C58" s="192" t="s">
        <v>1121</v>
      </c>
      <c r="F58" s="201">
        <f>'0804'!H58</f>
        <v>1</v>
      </c>
      <c r="G58" s="202"/>
      <c r="H58" s="202"/>
      <c r="I58" s="227">
        <v>1</v>
      </c>
      <c r="J58" s="227">
        <v>1</v>
      </c>
      <c r="K58" s="227">
        <v>1</v>
      </c>
      <c r="L58" s="202">
        <v>-1</v>
      </c>
      <c r="M58" s="228">
        <v>10</v>
      </c>
      <c r="N58" s="288">
        <v>42572</v>
      </c>
      <c r="O58">
        <f t="shared" si="10"/>
        <v>-1</v>
      </c>
      <c r="P58">
        <f t="shared" si="11"/>
        <v>-1</v>
      </c>
      <c r="Q58">
        <f t="shared" si="12"/>
        <v>-1</v>
      </c>
      <c r="R58">
        <f t="shared" si="20"/>
        <v>-1</v>
      </c>
      <c r="S58">
        <f t="shared" si="13"/>
        <v>-1</v>
      </c>
      <c r="T58">
        <f t="shared" si="21"/>
        <v>1</v>
      </c>
      <c r="U58">
        <f>VLOOKUP($A58,'FuturesInfo (3)'!$A$2:$V$80,22)</f>
        <v>8</v>
      </c>
      <c r="V58">
        <v>1</v>
      </c>
      <c r="W58" s="137">
        <f>VLOOKUP($A58,'FuturesInfo (3)'!$A$2:$O$80,15)*U58</f>
        <v>210520</v>
      </c>
      <c r="X58" s="137">
        <f>VLOOKUP($A58,'FuturesInfo (3)'!$A$2:$O$80,15)*V58*U58</f>
        <v>210520</v>
      </c>
      <c r="Y58" s="188">
        <f t="shared" si="14"/>
        <v>0</v>
      </c>
      <c r="Z58" s="188">
        <f>IF(IF(sym!$Q47=H58,1,0)=1,ABS(W58*G58),-ABS(W58*G58))</f>
        <v>0</v>
      </c>
      <c r="AA58" s="188">
        <f>IF(IF(sym!$P47=$H58,1,0)=1,ABS($W58*$G58),-ABS($W58*$G58))</f>
        <v>0</v>
      </c>
      <c r="AB58" s="188">
        <f t="shared" si="22"/>
        <v>0</v>
      </c>
      <c r="AC58" s="188">
        <f t="shared" si="15"/>
        <v>0</v>
      </c>
      <c r="AD58" s="188">
        <f t="shared" si="23"/>
        <v>0</v>
      </c>
      <c r="AE58" s="188">
        <f t="shared" si="24"/>
        <v>0</v>
      </c>
      <c r="AF58" s="188">
        <f t="shared" si="25"/>
        <v>0</v>
      </c>
      <c r="AG58" s="188">
        <f t="shared" si="26"/>
        <v>0</v>
      </c>
      <c r="AH58" s="188">
        <f t="shared" si="16"/>
        <v>0</v>
      </c>
      <c r="AI58" s="188">
        <f t="shared" si="17"/>
        <v>0</v>
      </c>
      <c r="AJ58" s="188">
        <f t="shared" si="18"/>
        <v>0</v>
      </c>
      <c r="AK58" s="188">
        <f t="shared" si="19"/>
        <v>0</v>
      </c>
      <c r="AL58" s="188">
        <f t="shared" si="27"/>
        <v>0</v>
      </c>
    </row>
    <row r="59" spans="1:38" ht="15.75" thickBot="1" x14ac:dyDescent="0.3">
      <c r="A59" s="1" t="s">
        <v>1052</v>
      </c>
      <c r="B59" s="149" t="s">
        <v>611</v>
      </c>
      <c r="C59" s="192" t="s">
        <v>297</v>
      </c>
      <c r="F59" s="201">
        <f>'0804'!H59</f>
        <v>-1</v>
      </c>
      <c r="G59" s="202"/>
      <c r="H59" s="202"/>
      <c r="I59" s="227">
        <v>-1</v>
      </c>
      <c r="J59" s="227">
        <v>-1</v>
      </c>
      <c r="K59" s="227">
        <v>-1</v>
      </c>
      <c r="L59" s="202">
        <v>1</v>
      </c>
      <c r="M59" s="228">
        <v>8</v>
      </c>
      <c r="N59" s="288">
        <v>42576</v>
      </c>
      <c r="O59">
        <f t="shared" si="10"/>
        <v>1</v>
      </c>
      <c r="P59">
        <f t="shared" si="11"/>
        <v>1</v>
      </c>
      <c r="Q59">
        <f t="shared" si="12"/>
        <v>1</v>
      </c>
      <c r="R59">
        <f t="shared" si="20"/>
        <v>1</v>
      </c>
      <c r="S59">
        <f t="shared" si="13"/>
        <v>1</v>
      </c>
      <c r="T59">
        <f t="shared" si="21"/>
        <v>-1</v>
      </c>
      <c r="U59">
        <f>VLOOKUP($A59,'FuturesInfo (3)'!$A$2:$V$80,22)</f>
        <v>5</v>
      </c>
      <c r="V59">
        <v>1</v>
      </c>
      <c r="W59" s="137">
        <f>VLOOKUP($A59,'FuturesInfo (3)'!$A$2:$O$80,15)*U59</f>
        <v>122187.5</v>
      </c>
      <c r="X59" s="137">
        <f>VLOOKUP($A59,'FuturesInfo (3)'!$A$2:$O$80,15)*V59*U59</f>
        <v>122187.5</v>
      </c>
      <c r="Y59" s="188">
        <f t="shared" si="14"/>
        <v>0</v>
      </c>
      <c r="Z59" s="188">
        <f>IF(IF(sym!$Q48=H59,1,0)=1,ABS(W59*G59),-ABS(W59*G59))</f>
        <v>0</v>
      </c>
      <c r="AA59" s="188">
        <f>IF(IF(sym!$P48=$H59,1,0)=1,ABS($W59*$G59),-ABS($W59*$G59))</f>
        <v>0</v>
      </c>
      <c r="AB59" s="188">
        <f t="shared" si="22"/>
        <v>0</v>
      </c>
      <c r="AC59" s="188">
        <f t="shared" si="15"/>
        <v>0</v>
      </c>
      <c r="AD59" s="188">
        <f t="shared" si="23"/>
        <v>0</v>
      </c>
      <c r="AE59" s="188">
        <f t="shared" si="24"/>
        <v>0</v>
      </c>
      <c r="AF59" s="188">
        <f t="shared" si="25"/>
        <v>0</v>
      </c>
      <c r="AG59" s="188">
        <f t="shared" si="26"/>
        <v>0</v>
      </c>
      <c r="AH59" s="188">
        <f t="shared" si="16"/>
        <v>0</v>
      </c>
      <c r="AI59" s="188">
        <f t="shared" si="17"/>
        <v>0</v>
      </c>
      <c r="AJ59" s="188">
        <f t="shared" si="18"/>
        <v>0</v>
      </c>
      <c r="AK59" s="188">
        <f t="shared" si="19"/>
        <v>0</v>
      </c>
      <c r="AL59" s="188">
        <f t="shared" si="27"/>
        <v>0</v>
      </c>
    </row>
    <row r="60" spans="1:38" ht="15.75" thickBot="1" x14ac:dyDescent="0.3">
      <c r="A60" s="1" t="s">
        <v>373</v>
      </c>
      <c r="B60" s="149" t="s">
        <v>692</v>
      </c>
      <c r="C60" s="192" t="s">
        <v>1121</v>
      </c>
      <c r="F60" s="201">
        <f>'0804'!H60</f>
        <v>1</v>
      </c>
      <c r="G60" s="202"/>
      <c r="H60" s="202"/>
      <c r="I60" s="227">
        <v>1</v>
      </c>
      <c r="J60" s="227">
        <v>1</v>
      </c>
      <c r="K60" s="227">
        <v>1</v>
      </c>
      <c r="L60" s="202">
        <v>-1</v>
      </c>
      <c r="M60" s="228">
        <v>-10</v>
      </c>
      <c r="N60" s="288">
        <v>42572</v>
      </c>
      <c r="O60">
        <f t="shared" si="10"/>
        <v>1</v>
      </c>
      <c r="P60">
        <f t="shared" si="11"/>
        <v>-1</v>
      </c>
      <c r="Q60">
        <f t="shared" si="12"/>
        <v>1</v>
      </c>
      <c r="R60">
        <f t="shared" si="20"/>
        <v>-1</v>
      </c>
      <c r="S60">
        <f t="shared" si="13"/>
        <v>-1</v>
      </c>
      <c r="T60">
        <f t="shared" si="21"/>
        <v>-1</v>
      </c>
      <c r="U60">
        <f>VLOOKUP($A60,'FuturesInfo (3)'!$A$2:$V$80,22)</f>
        <v>3</v>
      </c>
      <c r="V60">
        <v>1</v>
      </c>
      <c r="W60" s="137">
        <f>VLOOKUP($A60,'FuturesInfo (3)'!$A$2:$O$80,15)*U60</f>
        <v>214890</v>
      </c>
      <c r="X60" s="137">
        <f>VLOOKUP($A60,'FuturesInfo (3)'!$A$2:$O$80,15)*V60*U60</f>
        <v>214890</v>
      </c>
      <c r="Y60" s="188">
        <f t="shared" si="14"/>
        <v>0</v>
      </c>
      <c r="Z60" s="188">
        <f>IF(IF(sym!$Q49=H60,1,0)=1,ABS(W60*G60),-ABS(W60*G60))</f>
        <v>0</v>
      </c>
      <c r="AA60" s="188">
        <f>IF(IF(sym!$P49=$H60,1,0)=1,ABS($W60*$G60),-ABS($W60*$G60))</f>
        <v>0</v>
      </c>
      <c r="AB60" s="188">
        <f t="shared" si="22"/>
        <v>0</v>
      </c>
      <c r="AC60" s="188">
        <f t="shared" si="15"/>
        <v>0</v>
      </c>
      <c r="AD60" s="188">
        <f t="shared" si="23"/>
        <v>0</v>
      </c>
      <c r="AE60" s="188">
        <f t="shared" si="24"/>
        <v>0</v>
      </c>
      <c r="AF60" s="188">
        <f t="shared" si="25"/>
        <v>0</v>
      </c>
      <c r="AG60" s="188">
        <f t="shared" si="26"/>
        <v>0</v>
      </c>
      <c r="AH60" s="188">
        <f t="shared" si="16"/>
        <v>0</v>
      </c>
      <c r="AI60" s="188">
        <f t="shared" si="17"/>
        <v>0</v>
      </c>
      <c r="AJ60" s="188">
        <f t="shared" si="18"/>
        <v>0</v>
      </c>
      <c r="AK60" s="188">
        <f t="shared" si="19"/>
        <v>0</v>
      </c>
      <c r="AL60" s="188">
        <f t="shared" si="27"/>
        <v>0</v>
      </c>
    </row>
    <row r="61" spans="1:38" ht="15.75" thickBot="1" x14ac:dyDescent="0.3">
      <c r="A61" s="1" t="s">
        <v>375</v>
      </c>
      <c r="B61" s="149" t="s">
        <v>690</v>
      </c>
      <c r="C61" s="192" t="s">
        <v>288</v>
      </c>
      <c r="F61" s="201">
        <f>'0804'!H61</f>
        <v>-1</v>
      </c>
      <c r="G61" s="202"/>
      <c r="H61" s="202"/>
      <c r="I61" s="227">
        <v>1</v>
      </c>
      <c r="J61" s="227">
        <v>1</v>
      </c>
      <c r="K61" s="227">
        <v>1</v>
      </c>
      <c r="L61" s="202">
        <v>-1</v>
      </c>
      <c r="M61" s="228">
        <v>-2</v>
      </c>
      <c r="N61" s="288">
        <v>42580</v>
      </c>
      <c r="O61">
        <f t="shared" si="10"/>
        <v>1</v>
      </c>
      <c r="P61">
        <f t="shared" si="11"/>
        <v>1</v>
      </c>
      <c r="Q61">
        <f t="shared" si="12"/>
        <v>1</v>
      </c>
      <c r="R61">
        <f t="shared" si="20"/>
        <v>-1</v>
      </c>
      <c r="S61">
        <f t="shared" si="13"/>
        <v>1</v>
      </c>
      <c r="T61">
        <f t="shared" si="21"/>
        <v>-1</v>
      </c>
      <c r="U61">
        <f>VLOOKUP($A61,'FuturesInfo (3)'!$A$2:$V$80,22)</f>
        <v>3</v>
      </c>
      <c r="V61">
        <v>1</v>
      </c>
      <c r="W61" s="137">
        <f>VLOOKUP($A61,'FuturesInfo (3)'!$A$2:$O$80,15)*U61</f>
        <v>85020</v>
      </c>
      <c r="X61" s="137">
        <f>VLOOKUP($A61,'FuturesInfo (3)'!$A$2:$O$80,15)*V61*U61</f>
        <v>85020</v>
      </c>
      <c r="Y61" s="188">
        <f t="shared" si="14"/>
        <v>0</v>
      </c>
      <c r="Z61" s="188">
        <f>IF(IF(sym!$Q50=H61,1,0)=1,ABS(W61*G61),-ABS(W61*G61))</f>
        <v>0</v>
      </c>
      <c r="AA61" s="188">
        <f>IF(IF(sym!$P50=$H61,1,0)=1,ABS($W61*$G61),-ABS($W61*$G61))</f>
        <v>0</v>
      </c>
      <c r="AB61" s="188">
        <f t="shared" si="22"/>
        <v>0</v>
      </c>
      <c r="AC61" s="188">
        <f t="shared" si="15"/>
        <v>0</v>
      </c>
      <c r="AD61" s="188">
        <f t="shared" si="23"/>
        <v>0</v>
      </c>
      <c r="AE61" s="188">
        <f t="shared" si="24"/>
        <v>0</v>
      </c>
      <c r="AF61" s="188">
        <f t="shared" si="25"/>
        <v>0</v>
      </c>
      <c r="AG61" s="188">
        <f t="shared" si="26"/>
        <v>0</v>
      </c>
      <c r="AH61" s="188">
        <f t="shared" si="16"/>
        <v>0</v>
      </c>
      <c r="AI61" s="188">
        <f t="shared" si="17"/>
        <v>0</v>
      </c>
      <c r="AJ61" s="188">
        <f t="shared" si="18"/>
        <v>0</v>
      </c>
      <c r="AK61" s="188">
        <f t="shared" si="19"/>
        <v>0</v>
      </c>
      <c r="AL61" s="188">
        <f t="shared" si="27"/>
        <v>0</v>
      </c>
    </row>
    <row r="62" spans="1:38" ht="15.75" thickBot="1" x14ac:dyDescent="0.3">
      <c r="A62" s="1" t="s">
        <v>377</v>
      </c>
      <c r="B62" s="149" t="s">
        <v>694</v>
      </c>
      <c r="C62" s="192" t="s">
        <v>294</v>
      </c>
      <c r="F62" s="201">
        <f>'0804'!H62</f>
        <v>1</v>
      </c>
      <c r="G62" s="202"/>
      <c r="H62" s="202"/>
      <c r="I62" s="227">
        <v>-1</v>
      </c>
      <c r="J62" s="227">
        <v>1</v>
      </c>
      <c r="K62" s="227">
        <v>-1</v>
      </c>
      <c r="L62" s="202">
        <v>-1</v>
      </c>
      <c r="M62" s="228">
        <v>11</v>
      </c>
      <c r="N62" s="288">
        <v>42571</v>
      </c>
      <c r="O62">
        <f t="shared" si="10"/>
        <v>-1</v>
      </c>
      <c r="P62">
        <f t="shared" si="11"/>
        <v>-1</v>
      </c>
      <c r="Q62">
        <f t="shared" si="12"/>
        <v>-1</v>
      </c>
      <c r="R62">
        <f t="shared" si="20"/>
        <v>-1</v>
      </c>
      <c r="S62">
        <f t="shared" si="13"/>
        <v>-1</v>
      </c>
      <c r="T62">
        <f t="shared" si="21"/>
        <v>1</v>
      </c>
      <c r="U62">
        <f>VLOOKUP($A62,'FuturesInfo (3)'!$A$2:$V$80,22)</f>
        <v>2</v>
      </c>
      <c r="V62">
        <v>1</v>
      </c>
      <c r="W62" s="137">
        <f>VLOOKUP($A62,'FuturesInfo (3)'!$A$2:$O$80,15)*U62</f>
        <v>158382.97041304561</v>
      </c>
      <c r="X62" s="137">
        <f>VLOOKUP($A62,'FuturesInfo (3)'!$A$2:$O$80,15)*V62*U62</f>
        <v>158382.97041304561</v>
      </c>
      <c r="Y62" s="188">
        <f t="shared" si="14"/>
        <v>0</v>
      </c>
      <c r="Z62" s="188">
        <f>IF(IF(sym!$Q51=H62,1,0)=1,ABS(W62*G62),-ABS(W62*G62))</f>
        <v>0</v>
      </c>
      <c r="AA62" s="188">
        <f>IF(IF(sym!$P51=$H62,1,0)=1,ABS($W62*$G62),-ABS($W62*$G62))</f>
        <v>0</v>
      </c>
      <c r="AB62" s="188">
        <f t="shared" si="22"/>
        <v>0</v>
      </c>
      <c r="AC62" s="188">
        <f t="shared" si="15"/>
        <v>0</v>
      </c>
      <c r="AD62" s="188">
        <f t="shared" si="23"/>
        <v>0</v>
      </c>
      <c r="AE62" s="188">
        <f t="shared" si="24"/>
        <v>0</v>
      </c>
      <c r="AF62" s="188">
        <f t="shared" si="25"/>
        <v>0</v>
      </c>
      <c r="AG62" s="188">
        <f t="shared" si="26"/>
        <v>0</v>
      </c>
      <c r="AH62" s="188">
        <f t="shared" si="16"/>
        <v>0</v>
      </c>
      <c r="AI62" s="188">
        <f t="shared" si="17"/>
        <v>0</v>
      </c>
      <c r="AJ62" s="188">
        <f t="shared" si="18"/>
        <v>0</v>
      </c>
      <c r="AK62" s="188">
        <f t="shared" si="19"/>
        <v>0</v>
      </c>
      <c r="AL62" s="188">
        <f t="shared" si="27"/>
        <v>0</v>
      </c>
    </row>
    <row r="63" spans="1:38" ht="15.75" thickBot="1" x14ac:dyDescent="0.3">
      <c r="A63" s="1" t="s">
        <v>379</v>
      </c>
      <c r="B63" s="149" t="s">
        <v>550</v>
      </c>
      <c r="C63" s="192" t="s">
        <v>294</v>
      </c>
      <c r="F63" s="201">
        <f>'0804'!H63</f>
        <v>1</v>
      </c>
      <c r="G63" s="202"/>
      <c r="H63" s="202"/>
      <c r="I63" s="227">
        <v>1</v>
      </c>
      <c r="J63" s="227">
        <v>1</v>
      </c>
      <c r="K63" s="227">
        <v>1</v>
      </c>
      <c r="L63" s="202">
        <v>-1</v>
      </c>
      <c r="M63" s="228">
        <v>-12</v>
      </c>
      <c r="N63" s="288">
        <v>42570</v>
      </c>
      <c r="O63">
        <f t="shared" si="10"/>
        <v>1</v>
      </c>
      <c r="P63">
        <f t="shared" si="11"/>
        <v>-1</v>
      </c>
      <c r="Q63">
        <f t="shared" si="12"/>
        <v>1</v>
      </c>
      <c r="R63">
        <f t="shared" si="20"/>
        <v>-1</v>
      </c>
      <c r="S63">
        <f t="shared" si="13"/>
        <v>-1</v>
      </c>
      <c r="T63">
        <f t="shared" si="21"/>
        <v>-1</v>
      </c>
      <c r="U63">
        <f>VLOOKUP($A63,'FuturesInfo (3)'!$A$2:$V$80,22)</f>
        <v>3</v>
      </c>
      <c r="V63">
        <v>1</v>
      </c>
      <c r="W63" s="137">
        <f>VLOOKUP($A63,'FuturesInfo (3)'!$A$2:$O$80,15)*U63</f>
        <v>284625</v>
      </c>
      <c r="X63" s="137">
        <f>VLOOKUP($A63,'FuturesInfo (3)'!$A$2:$O$80,15)*V63*U63</f>
        <v>284625</v>
      </c>
      <c r="Y63" s="188">
        <f t="shared" si="14"/>
        <v>0</v>
      </c>
      <c r="Z63" s="188">
        <f>IF(IF(sym!$Q52=H63,1,0)=1,ABS(W63*G63),-ABS(W63*G63))</f>
        <v>0</v>
      </c>
      <c r="AA63" s="188">
        <f>IF(IF(sym!$P52=$H63,1,0)=1,ABS($W63*$G63),-ABS($W63*$G63))</f>
        <v>0</v>
      </c>
      <c r="AB63" s="188">
        <f t="shared" si="22"/>
        <v>0</v>
      </c>
      <c r="AC63" s="188">
        <f t="shared" si="15"/>
        <v>0</v>
      </c>
      <c r="AD63" s="188">
        <f t="shared" si="23"/>
        <v>0</v>
      </c>
      <c r="AE63" s="188">
        <f t="shared" si="24"/>
        <v>0</v>
      </c>
      <c r="AF63" s="188">
        <f t="shared" si="25"/>
        <v>0</v>
      </c>
      <c r="AG63" s="188">
        <f t="shared" si="26"/>
        <v>0</v>
      </c>
      <c r="AH63" s="188">
        <f t="shared" si="16"/>
        <v>0</v>
      </c>
      <c r="AI63" s="188">
        <f t="shared" si="17"/>
        <v>0</v>
      </c>
      <c r="AJ63" s="188">
        <f t="shared" si="18"/>
        <v>0</v>
      </c>
      <c r="AK63" s="188">
        <f t="shared" si="19"/>
        <v>0</v>
      </c>
      <c r="AL63" s="188">
        <f t="shared" si="27"/>
        <v>0</v>
      </c>
    </row>
    <row r="64" spans="1:38" ht="15.75" thickBot="1" x14ac:dyDescent="0.3">
      <c r="A64" s="4" t="s">
        <v>1050</v>
      </c>
      <c r="B64" s="149" t="s">
        <v>700</v>
      </c>
      <c r="C64" s="192" t="s">
        <v>297</v>
      </c>
      <c r="F64" s="201">
        <f>'0804'!H64</f>
        <v>-1</v>
      </c>
      <c r="G64" s="202"/>
      <c r="H64" s="202"/>
      <c r="I64" s="227">
        <v>1</v>
      </c>
      <c r="J64" s="227">
        <v>1</v>
      </c>
      <c r="K64" s="227">
        <v>-1</v>
      </c>
      <c r="L64" s="202">
        <v>1</v>
      </c>
      <c r="M64" s="228">
        <v>2</v>
      </c>
      <c r="N64" s="288">
        <v>42572</v>
      </c>
      <c r="O64">
        <f t="shared" si="10"/>
        <v>1</v>
      </c>
      <c r="P64">
        <f t="shared" si="11"/>
        <v>1</v>
      </c>
      <c r="Q64">
        <f t="shared" si="12"/>
        <v>1</v>
      </c>
      <c r="R64">
        <f t="shared" si="20"/>
        <v>1</v>
      </c>
      <c r="S64">
        <f t="shared" si="13"/>
        <v>1</v>
      </c>
      <c r="T64">
        <f t="shared" si="21"/>
        <v>-1</v>
      </c>
      <c r="U64">
        <f>VLOOKUP($A64,'FuturesInfo (3)'!$A$2:$V$80,22)</f>
        <v>8</v>
      </c>
      <c r="V64">
        <v>1</v>
      </c>
      <c r="W64" s="137">
        <f>VLOOKUP($A64,'FuturesInfo (3)'!$A$2:$O$80,15)*U64</f>
        <v>74300</v>
      </c>
      <c r="X64" s="137">
        <f>VLOOKUP($A64,'FuturesInfo (3)'!$A$2:$O$80,15)*V64*U64</f>
        <v>74300</v>
      </c>
      <c r="Y64" s="188">
        <f t="shared" si="14"/>
        <v>0</v>
      </c>
      <c r="Z64" s="188">
        <f>IF(IF(sym!$Q53=H64,1,0)=1,ABS(W64*G64),-ABS(W64*G64))</f>
        <v>0</v>
      </c>
      <c r="AA64" s="188">
        <f>IF(IF(sym!$P53=$H64,1,0)=1,ABS($W64*$G64),-ABS($W64*$G64))</f>
        <v>0</v>
      </c>
      <c r="AB64" s="188">
        <f t="shared" si="22"/>
        <v>0</v>
      </c>
      <c r="AC64" s="188">
        <f t="shared" si="15"/>
        <v>0</v>
      </c>
      <c r="AD64" s="188">
        <f t="shared" si="23"/>
        <v>0</v>
      </c>
      <c r="AE64" s="188">
        <f t="shared" si="24"/>
        <v>0</v>
      </c>
      <c r="AF64" s="188">
        <f t="shared" si="25"/>
        <v>0</v>
      </c>
      <c r="AG64" s="188">
        <f t="shared" si="26"/>
        <v>0</v>
      </c>
      <c r="AH64" s="188">
        <f t="shared" si="16"/>
        <v>0</v>
      </c>
      <c r="AI64" s="188">
        <f t="shared" si="17"/>
        <v>0</v>
      </c>
      <c r="AJ64" s="188">
        <f t="shared" si="18"/>
        <v>0</v>
      </c>
      <c r="AK64" s="188">
        <f t="shared" si="19"/>
        <v>0</v>
      </c>
      <c r="AL64" s="188">
        <f t="shared" si="27"/>
        <v>0</v>
      </c>
    </row>
    <row r="65" spans="1:38" ht="15.75" thickBot="1" x14ac:dyDescent="0.3">
      <c r="A65" s="1" t="s">
        <v>0</v>
      </c>
      <c r="B65" s="149" t="s">
        <v>702</v>
      </c>
      <c r="C65" s="192" t="s">
        <v>304</v>
      </c>
      <c r="F65" s="201">
        <f>'0804'!H65</f>
        <v>1</v>
      </c>
      <c r="G65" s="202"/>
      <c r="H65" s="233"/>
      <c r="I65" s="229">
        <v>1</v>
      </c>
      <c r="J65" s="229">
        <v>1</v>
      </c>
      <c r="K65" s="229">
        <v>1</v>
      </c>
      <c r="L65" s="202">
        <v>-1</v>
      </c>
      <c r="M65" s="228">
        <v>3</v>
      </c>
      <c r="N65" s="288">
        <v>42580</v>
      </c>
      <c r="O65">
        <f t="shared" si="10"/>
        <v>-1</v>
      </c>
      <c r="P65">
        <f t="shared" si="11"/>
        <v>-1</v>
      </c>
      <c r="Q65">
        <f t="shared" si="12"/>
        <v>-1</v>
      </c>
      <c r="R65">
        <f t="shared" si="20"/>
        <v>-1</v>
      </c>
      <c r="S65">
        <f t="shared" si="13"/>
        <v>-1</v>
      </c>
      <c r="T65">
        <f t="shared" si="21"/>
        <v>1</v>
      </c>
      <c r="U65">
        <f>VLOOKUP($A65,'FuturesInfo (3)'!$A$2:$V$80,22)</f>
        <v>3</v>
      </c>
      <c r="V65">
        <v>1</v>
      </c>
      <c r="W65" s="137">
        <f>VLOOKUP($A65,'FuturesInfo (3)'!$A$2:$O$80,15)*U65</f>
        <v>78817.5</v>
      </c>
      <c r="X65" s="137">
        <f>VLOOKUP($A65,'FuturesInfo (3)'!$A$2:$O$80,15)*V65*U65</f>
        <v>78817.5</v>
      </c>
      <c r="Y65" s="188">
        <f t="shared" si="14"/>
        <v>0</v>
      </c>
      <c r="Z65" s="188">
        <f>IF(IF(sym!$Q54=H65,1,0)=1,ABS(W65*G65),-ABS(W65*G65))</f>
        <v>0</v>
      </c>
      <c r="AA65" s="188">
        <f>IF(IF(sym!$P54=$H65,1,0)=1,ABS($W65*$G65),-ABS($W65*$G65))</f>
        <v>0</v>
      </c>
      <c r="AB65" s="188">
        <f t="shared" si="22"/>
        <v>0</v>
      </c>
      <c r="AC65" s="188">
        <f t="shared" si="15"/>
        <v>0</v>
      </c>
      <c r="AD65" s="188">
        <f t="shared" si="23"/>
        <v>0</v>
      </c>
      <c r="AE65" s="188">
        <f t="shared" si="24"/>
        <v>0</v>
      </c>
      <c r="AF65" s="188">
        <f t="shared" si="25"/>
        <v>0</v>
      </c>
      <c r="AG65" s="188">
        <f t="shared" si="26"/>
        <v>0</v>
      </c>
      <c r="AH65" s="188">
        <f t="shared" si="16"/>
        <v>0</v>
      </c>
      <c r="AI65" s="188">
        <f t="shared" si="17"/>
        <v>0</v>
      </c>
      <c r="AJ65" s="188">
        <f t="shared" si="18"/>
        <v>0</v>
      </c>
      <c r="AK65" s="188">
        <f t="shared" si="19"/>
        <v>0</v>
      </c>
      <c r="AL65" s="188">
        <f t="shared" si="27"/>
        <v>0</v>
      </c>
    </row>
    <row r="66" spans="1:38" ht="15.75" thickBot="1" x14ac:dyDescent="0.3">
      <c r="A66" s="1" t="s">
        <v>384</v>
      </c>
      <c r="B66" s="149" t="s">
        <v>704</v>
      </c>
      <c r="C66" s="192" t="s">
        <v>347</v>
      </c>
      <c r="F66" s="201">
        <f>'0804'!H66</f>
        <v>-1</v>
      </c>
      <c r="G66" s="202"/>
      <c r="H66" s="202"/>
      <c r="I66" s="227">
        <v>-1</v>
      </c>
      <c r="J66" s="227">
        <v>-1</v>
      </c>
      <c r="K66" s="227">
        <v>-1</v>
      </c>
      <c r="L66" s="202">
        <v>-1</v>
      </c>
      <c r="M66" s="228">
        <v>-3</v>
      </c>
      <c r="N66" s="288">
        <v>42548</v>
      </c>
      <c r="O66">
        <f t="shared" si="10"/>
        <v>1</v>
      </c>
      <c r="P66">
        <f t="shared" si="11"/>
        <v>1</v>
      </c>
      <c r="Q66">
        <f t="shared" si="12"/>
        <v>1</v>
      </c>
      <c r="R66">
        <f t="shared" si="20"/>
        <v>1</v>
      </c>
      <c r="S66">
        <f t="shared" si="13"/>
        <v>1</v>
      </c>
      <c r="T66">
        <f t="shared" si="21"/>
        <v>-1</v>
      </c>
      <c r="U66">
        <f>VLOOKUP($A66,'FuturesInfo (3)'!$A$2:$V$80,22)</f>
        <v>2</v>
      </c>
      <c r="V66">
        <v>1</v>
      </c>
      <c r="W66" s="137">
        <f>VLOOKUP($A66,'FuturesInfo (3)'!$A$2:$O$80,15)*U66</f>
        <v>141200</v>
      </c>
      <c r="X66" s="137">
        <f>VLOOKUP($A66,'FuturesInfo (3)'!$A$2:$O$80,15)*V66*U66</f>
        <v>141200</v>
      </c>
      <c r="Y66" s="188">
        <f t="shared" si="14"/>
        <v>0</v>
      </c>
      <c r="Z66" s="188">
        <f>IF(IF(sym!$Q55=H66,1,0)=1,ABS(W66*G66),-ABS(W66*G66))</f>
        <v>0</v>
      </c>
      <c r="AA66" s="188">
        <f>IF(IF(sym!$P55=$H66,1,0)=1,ABS($W66*$G66),-ABS($W66*$G66))</f>
        <v>0</v>
      </c>
      <c r="AB66" s="188">
        <f t="shared" si="22"/>
        <v>0</v>
      </c>
      <c r="AC66" s="188">
        <f t="shared" si="15"/>
        <v>0</v>
      </c>
      <c r="AD66" s="188">
        <f t="shared" si="23"/>
        <v>0</v>
      </c>
      <c r="AE66" s="188">
        <f t="shared" si="24"/>
        <v>0</v>
      </c>
      <c r="AF66" s="188">
        <f t="shared" si="25"/>
        <v>0</v>
      </c>
      <c r="AG66" s="188">
        <f t="shared" si="26"/>
        <v>0</v>
      </c>
      <c r="AH66" s="188">
        <f t="shared" si="16"/>
        <v>0</v>
      </c>
      <c r="AI66" s="188">
        <f t="shared" si="17"/>
        <v>0</v>
      </c>
      <c r="AJ66" s="188">
        <f t="shared" si="18"/>
        <v>0</v>
      </c>
      <c r="AK66" s="188">
        <f t="shared" si="19"/>
        <v>0</v>
      </c>
      <c r="AL66" s="188">
        <f t="shared" si="27"/>
        <v>0</v>
      </c>
    </row>
    <row r="67" spans="1:38" ht="15.75" thickBot="1" x14ac:dyDescent="0.3">
      <c r="A67" s="1" t="s">
        <v>386</v>
      </c>
      <c r="B67" s="149" t="s">
        <v>706</v>
      </c>
      <c r="C67" s="192" t="s">
        <v>347</v>
      </c>
      <c r="F67" s="201">
        <f>'0804'!H67</f>
        <v>-1</v>
      </c>
      <c r="G67" s="202"/>
      <c r="H67" s="202"/>
      <c r="I67" s="227">
        <v>-1</v>
      </c>
      <c r="J67" s="227">
        <v>-1</v>
      </c>
      <c r="K67" s="227">
        <v>1</v>
      </c>
      <c r="L67" s="202">
        <v>-1</v>
      </c>
      <c r="M67" s="228">
        <v>-15</v>
      </c>
      <c r="N67" s="288">
        <v>42565</v>
      </c>
      <c r="O67">
        <f t="shared" si="10"/>
        <v>1</v>
      </c>
      <c r="P67">
        <f t="shared" si="11"/>
        <v>1</v>
      </c>
      <c r="Q67">
        <f t="shared" si="12"/>
        <v>1</v>
      </c>
      <c r="R67">
        <f t="shared" si="20"/>
        <v>1</v>
      </c>
      <c r="S67">
        <f t="shared" si="13"/>
        <v>1</v>
      </c>
      <c r="T67">
        <f t="shared" si="21"/>
        <v>-1</v>
      </c>
      <c r="U67">
        <f>VLOOKUP($A67,'FuturesInfo (3)'!$A$2:$V$80,22)</f>
        <v>2</v>
      </c>
      <c r="V67">
        <v>1</v>
      </c>
      <c r="W67" s="137">
        <f>VLOOKUP($A67,'FuturesInfo (3)'!$A$2:$O$80,15)*U67</f>
        <v>116500</v>
      </c>
      <c r="X67" s="137">
        <f>VLOOKUP($A67,'FuturesInfo (3)'!$A$2:$O$80,15)*V67*U67</f>
        <v>116500</v>
      </c>
      <c r="Y67" s="188">
        <f t="shared" si="14"/>
        <v>0</v>
      </c>
      <c r="Z67" s="188">
        <f>IF(IF(sym!$Q56=H67,1,0)=1,ABS(W67*G67),-ABS(W67*G67))</f>
        <v>0</v>
      </c>
      <c r="AA67" s="188">
        <f>IF(IF(sym!$P56=$H67,1,0)=1,ABS($W67*$G67),-ABS($W67*$G67))</f>
        <v>0</v>
      </c>
      <c r="AB67" s="188">
        <f t="shared" si="22"/>
        <v>0</v>
      </c>
      <c r="AC67" s="188">
        <f t="shared" si="15"/>
        <v>0</v>
      </c>
      <c r="AD67" s="188">
        <f t="shared" si="23"/>
        <v>0</v>
      </c>
      <c r="AE67" s="188">
        <f t="shared" si="24"/>
        <v>0</v>
      </c>
      <c r="AF67" s="188">
        <f t="shared" si="25"/>
        <v>0</v>
      </c>
      <c r="AG67" s="188">
        <f t="shared" si="26"/>
        <v>0</v>
      </c>
      <c r="AH67" s="188">
        <f t="shared" si="16"/>
        <v>0</v>
      </c>
      <c r="AI67" s="188">
        <f t="shared" si="17"/>
        <v>0</v>
      </c>
      <c r="AJ67" s="188">
        <f t="shared" si="18"/>
        <v>0</v>
      </c>
      <c r="AK67" s="188">
        <f t="shared" si="19"/>
        <v>0</v>
      </c>
      <c r="AL67" s="188">
        <f t="shared" si="27"/>
        <v>0</v>
      </c>
    </row>
    <row r="68" spans="1:38" ht="15.75" thickBot="1" x14ac:dyDescent="0.3">
      <c r="A68" s="1" t="s">
        <v>388</v>
      </c>
      <c r="B68" s="149" t="s">
        <v>710</v>
      </c>
      <c r="C68" s="192" t="s">
        <v>288</v>
      </c>
      <c r="F68" s="201">
        <f>'0804'!H68</f>
        <v>1</v>
      </c>
      <c r="G68" s="202"/>
      <c r="H68" s="233"/>
      <c r="I68" s="229">
        <v>1</v>
      </c>
      <c r="J68" s="229">
        <v>1</v>
      </c>
      <c r="K68" s="229">
        <v>1</v>
      </c>
      <c r="L68" s="202">
        <v>-1</v>
      </c>
      <c r="M68" s="228">
        <v>5</v>
      </c>
      <c r="N68" s="288">
        <v>42579</v>
      </c>
      <c r="O68">
        <f t="shared" si="10"/>
        <v>-1</v>
      </c>
      <c r="P68">
        <f t="shared" si="11"/>
        <v>-1</v>
      </c>
      <c r="Q68">
        <f t="shared" si="12"/>
        <v>-1</v>
      </c>
      <c r="R68">
        <f t="shared" si="20"/>
        <v>-1</v>
      </c>
      <c r="S68">
        <f t="shared" si="13"/>
        <v>-1</v>
      </c>
      <c r="T68">
        <f t="shared" si="21"/>
        <v>1</v>
      </c>
      <c r="U68">
        <f>VLOOKUP($A68,'FuturesInfo (3)'!$A$2:$V$80,22)</f>
        <v>2</v>
      </c>
      <c r="V68">
        <v>1</v>
      </c>
      <c r="W68" s="137">
        <f>VLOOKUP($A68,'FuturesInfo (3)'!$A$2:$O$80,15)*U68</f>
        <v>114912.00000000001</v>
      </c>
      <c r="X68" s="137">
        <f>VLOOKUP($A68,'FuturesInfo (3)'!$A$2:$O$80,15)*V68*U68</f>
        <v>114912.00000000001</v>
      </c>
      <c r="Y68" s="188">
        <f t="shared" si="14"/>
        <v>0</v>
      </c>
      <c r="Z68" s="188">
        <f>IF(IF(sym!$Q57=H68,1,0)=1,ABS(W68*G68),-ABS(W68*G68))</f>
        <v>0</v>
      </c>
      <c r="AA68" s="188">
        <f>IF(IF(sym!$P57=$H68,1,0)=1,ABS($W68*$G68),-ABS($W68*$G68))</f>
        <v>0</v>
      </c>
      <c r="AB68" s="188">
        <f t="shared" si="22"/>
        <v>0</v>
      </c>
      <c r="AC68" s="188">
        <f t="shared" si="15"/>
        <v>0</v>
      </c>
      <c r="AD68" s="188">
        <f t="shared" si="23"/>
        <v>0</v>
      </c>
      <c r="AE68" s="188">
        <f t="shared" si="24"/>
        <v>0</v>
      </c>
      <c r="AF68" s="188">
        <f t="shared" si="25"/>
        <v>0</v>
      </c>
      <c r="AG68" s="188">
        <f t="shared" si="26"/>
        <v>0</v>
      </c>
      <c r="AH68" s="188">
        <f t="shared" si="16"/>
        <v>0</v>
      </c>
      <c r="AI68" s="188">
        <f t="shared" si="17"/>
        <v>0</v>
      </c>
      <c r="AJ68" s="188">
        <f t="shared" si="18"/>
        <v>0</v>
      </c>
      <c r="AK68" s="188">
        <f t="shared" si="19"/>
        <v>0</v>
      </c>
      <c r="AL68" s="188">
        <f t="shared" si="27"/>
        <v>0</v>
      </c>
    </row>
    <row r="69" spans="1:38" s="2" customFormat="1" ht="15.75" thickBot="1" x14ac:dyDescent="0.3">
      <c r="A69" s="1" t="s">
        <v>389</v>
      </c>
      <c r="B69" s="149" t="s">
        <v>712</v>
      </c>
      <c r="C69" s="192" t="s">
        <v>297</v>
      </c>
      <c r="D69"/>
      <c r="F69" s="201">
        <f>'0804'!H69</f>
        <v>-1</v>
      </c>
      <c r="G69" s="202"/>
      <c r="H69" s="202"/>
      <c r="I69" s="227">
        <v>-1</v>
      </c>
      <c r="J69" s="227">
        <v>1</v>
      </c>
      <c r="K69" s="227">
        <v>-1</v>
      </c>
      <c r="L69" s="202">
        <v>1</v>
      </c>
      <c r="M69" s="228">
        <v>3</v>
      </c>
      <c r="N69" s="288">
        <v>42571</v>
      </c>
      <c r="O69">
        <f t="shared" si="10"/>
        <v>1</v>
      </c>
      <c r="P69">
        <f t="shared" si="11"/>
        <v>1</v>
      </c>
      <c r="Q69">
        <f t="shared" si="12"/>
        <v>1</v>
      </c>
      <c r="R69">
        <f t="shared" si="20"/>
        <v>1</v>
      </c>
      <c r="S69">
        <f t="shared" si="13"/>
        <v>1</v>
      </c>
      <c r="T69">
        <f t="shared" si="21"/>
        <v>-1</v>
      </c>
      <c r="U69">
        <f>VLOOKUP($A69,'FuturesInfo (3)'!$A$2:$V$80,22)</f>
        <v>5</v>
      </c>
      <c r="V69">
        <v>1</v>
      </c>
      <c r="W69" s="137">
        <f>VLOOKUP($A69,'FuturesInfo (3)'!$A$2:$O$80,15)*U69</f>
        <v>93250</v>
      </c>
      <c r="X69" s="137">
        <f>VLOOKUP($A69,'FuturesInfo (3)'!$A$2:$O$80,15)*V69*U69</f>
        <v>93250</v>
      </c>
      <c r="Y69" s="188">
        <f t="shared" si="14"/>
        <v>0</v>
      </c>
      <c r="Z69" s="188">
        <f>IF(IF(sym!$Q58=H69,1,0)=1,ABS(W69*G69),-ABS(W69*G69))</f>
        <v>0</v>
      </c>
      <c r="AA69" s="188">
        <f>IF(IF(sym!$P58=$H69,1,0)=1,ABS($W69*$G69),-ABS($W69*$G69))</f>
        <v>0</v>
      </c>
      <c r="AB69" s="188">
        <f t="shared" si="22"/>
        <v>0</v>
      </c>
      <c r="AC69" s="188">
        <f t="shared" si="15"/>
        <v>0</v>
      </c>
      <c r="AD69" s="188">
        <f t="shared" si="23"/>
        <v>0</v>
      </c>
      <c r="AE69" s="188">
        <f t="shared" si="24"/>
        <v>0</v>
      </c>
      <c r="AF69" s="188">
        <f t="shared" si="25"/>
        <v>0</v>
      </c>
      <c r="AG69" s="188">
        <f t="shared" si="26"/>
        <v>0</v>
      </c>
      <c r="AH69" s="188">
        <f t="shared" si="16"/>
        <v>0</v>
      </c>
      <c r="AI69" s="188">
        <f t="shared" si="17"/>
        <v>0</v>
      </c>
      <c r="AJ69" s="188">
        <f t="shared" si="18"/>
        <v>0</v>
      </c>
      <c r="AK69" s="188">
        <f t="shared" si="19"/>
        <v>0</v>
      </c>
      <c r="AL69" s="188">
        <f t="shared" si="27"/>
        <v>0</v>
      </c>
    </row>
    <row r="70" spans="1:38" s="2" customFormat="1" ht="15.75" thickBot="1" x14ac:dyDescent="0.3">
      <c r="A70" s="1" t="s">
        <v>391</v>
      </c>
      <c r="B70" s="149" t="s">
        <v>490</v>
      </c>
      <c r="C70" s="192" t="s">
        <v>297</v>
      </c>
      <c r="D70"/>
      <c r="F70" s="201">
        <f>'0804'!H70</f>
        <v>1</v>
      </c>
      <c r="G70" s="202"/>
      <c r="H70" s="202"/>
      <c r="I70" s="227">
        <v>1</v>
      </c>
      <c r="J70" s="227">
        <v>1</v>
      </c>
      <c r="K70" s="227">
        <v>1</v>
      </c>
      <c r="L70" s="202">
        <v>1</v>
      </c>
      <c r="M70" s="228">
        <v>-7</v>
      </c>
      <c r="N70" s="288">
        <v>42578</v>
      </c>
      <c r="O70">
        <f t="shared" si="10"/>
        <v>-1</v>
      </c>
      <c r="P70">
        <f t="shared" si="11"/>
        <v>-1</v>
      </c>
      <c r="Q70">
        <f t="shared" si="12"/>
        <v>-1</v>
      </c>
      <c r="R70">
        <f t="shared" si="20"/>
        <v>-1</v>
      </c>
      <c r="S70">
        <f t="shared" si="13"/>
        <v>-1</v>
      </c>
      <c r="T70">
        <f t="shared" si="21"/>
        <v>1</v>
      </c>
      <c r="U70">
        <f>VLOOKUP($A70,'FuturesInfo (3)'!$A$2:$V$80,22)</f>
        <v>15</v>
      </c>
      <c r="V70">
        <v>1</v>
      </c>
      <c r="W70" s="137">
        <f>VLOOKUP($A70,'FuturesInfo (3)'!$A$2:$O$80,15)*U70</f>
        <v>102164.13929741675</v>
      </c>
      <c r="X70" s="137">
        <f>VLOOKUP($A70,'FuturesInfo (3)'!$A$2:$O$80,15)*V70*U70</f>
        <v>102164.13929741675</v>
      </c>
      <c r="Y70" s="188">
        <f t="shared" si="14"/>
        <v>0</v>
      </c>
      <c r="Z70" s="188">
        <f>IF(IF(sym!$Q59=H70,1,0)=1,ABS(W70*G70),-ABS(W70*G70))</f>
        <v>0</v>
      </c>
      <c r="AA70" s="188">
        <f>IF(IF(sym!$P59=$H70,1,0)=1,ABS($W70*$G70),-ABS($W70*$G70))</f>
        <v>0</v>
      </c>
      <c r="AB70" s="188">
        <f t="shared" si="22"/>
        <v>0</v>
      </c>
      <c r="AC70" s="188">
        <f t="shared" si="15"/>
        <v>0</v>
      </c>
      <c r="AD70" s="188">
        <f t="shared" si="23"/>
        <v>0</v>
      </c>
      <c r="AE70" s="188">
        <f t="shared" si="24"/>
        <v>0</v>
      </c>
      <c r="AF70" s="188">
        <f t="shared" si="25"/>
        <v>0</v>
      </c>
      <c r="AG70" s="188">
        <f t="shared" si="26"/>
        <v>0</v>
      </c>
      <c r="AH70" s="188">
        <f t="shared" si="16"/>
        <v>0</v>
      </c>
      <c r="AI70" s="188">
        <f t="shared" si="17"/>
        <v>0</v>
      </c>
      <c r="AJ70" s="188">
        <f t="shared" si="18"/>
        <v>0</v>
      </c>
      <c r="AK70" s="188">
        <f t="shared" si="19"/>
        <v>0</v>
      </c>
      <c r="AL70" s="188">
        <f t="shared" si="27"/>
        <v>0</v>
      </c>
    </row>
    <row r="71" spans="1:38" ht="15.75" thickBot="1" x14ac:dyDescent="0.3">
      <c r="A71" s="1" t="s">
        <v>29</v>
      </c>
      <c r="B71" s="149" t="s">
        <v>730</v>
      </c>
      <c r="C71" s="192" t="s">
        <v>297</v>
      </c>
      <c r="D71" s="2"/>
      <c r="F71" s="201">
        <f>'0804'!H71</f>
        <v>1</v>
      </c>
      <c r="G71" s="202"/>
      <c r="H71" s="202"/>
      <c r="I71" s="227">
        <v>-1</v>
      </c>
      <c r="J71" s="227">
        <v>-1</v>
      </c>
      <c r="K71" s="227">
        <v>-1</v>
      </c>
      <c r="L71" s="202">
        <v>-1</v>
      </c>
      <c r="M71" s="228">
        <v>4</v>
      </c>
      <c r="N71" s="288">
        <v>42580</v>
      </c>
      <c r="O71">
        <f t="shared" si="10"/>
        <v>-1</v>
      </c>
      <c r="P71">
        <f t="shared" si="11"/>
        <v>-1</v>
      </c>
      <c r="Q71">
        <f t="shared" si="12"/>
        <v>-1</v>
      </c>
      <c r="R71">
        <f t="shared" si="20"/>
        <v>-1</v>
      </c>
      <c r="S71">
        <f t="shared" si="13"/>
        <v>-1</v>
      </c>
      <c r="T71">
        <f t="shared" si="21"/>
        <v>1</v>
      </c>
      <c r="U71">
        <f>VLOOKUP($A71,'FuturesInfo (3)'!$A$2:$V$80,22)</f>
        <v>2</v>
      </c>
      <c r="V71">
        <v>1</v>
      </c>
      <c r="W71" s="137">
        <f>VLOOKUP($A71,'FuturesInfo (3)'!$A$2:$O$80,15)*U71</f>
        <v>95675</v>
      </c>
      <c r="X71" s="137">
        <f>VLOOKUP($A71,'FuturesInfo (3)'!$A$2:$O$80,15)*V71*U71</f>
        <v>95675</v>
      </c>
      <c r="Y71" s="188">
        <f t="shared" si="14"/>
        <v>0</v>
      </c>
      <c r="Z71" s="188">
        <f>IF(IF(sym!$Q60=H71,1,0)=1,ABS(W71*G71),-ABS(W71*G71))</f>
        <v>0</v>
      </c>
      <c r="AA71" s="188">
        <f>IF(IF(sym!$P60=$H71,1,0)=1,ABS($W71*$G71),-ABS($W71*$G71))</f>
        <v>0</v>
      </c>
      <c r="AB71" s="188">
        <f t="shared" si="22"/>
        <v>0</v>
      </c>
      <c r="AC71" s="188">
        <f t="shared" si="15"/>
        <v>0</v>
      </c>
      <c r="AD71" s="188">
        <f t="shared" si="23"/>
        <v>0</v>
      </c>
      <c r="AE71" s="188">
        <f t="shared" si="24"/>
        <v>0</v>
      </c>
      <c r="AF71" s="188">
        <f t="shared" si="25"/>
        <v>0</v>
      </c>
      <c r="AG71" s="188">
        <f t="shared" si="26"/>
        <v>0</v>
      </c>
      <c r="AH71" s="188">
        <f t="shared" si="16"/>
        <v>0</v>
      </c>
      <c r="AI71" s="188">
        <f t="shared" si="17"/>
        <v>0</v>
      </c>
      <c r="AJ71" s="188">
        <f t="shared" si="18"/>
        <v>0</v>
      </c>
      <c r="AK71" s="188">
        <f t="shared" si="19"/>
        <v>0</v>
      </c>
      <c r="AL71" s="188">
        <f t="shared" si="27"/>
        <v>0</v>
      </c>
    </row>
    <row r="72" spans="1:38" ht="15.75" thickBot="1" x14ac:dyDescent="0.3">
      <c r="A72" s="1" t="s">
        <v>394</v>
      </c>
      <c r="B72" s="149" t="s">
        <v>742</v>
      </c>
      <c r="C72" s="192" t="s">
        <v>304</v>
      </c>
      <c r="F72" s="201">
        <f>'0804'!H72</f>
        <v>1</v>
      </c>
      <c r="G72" s="202"/>
      <c r="H72" s="202"/>
      <c r="I72" s="227">
        <v>1</v>
      </c>
      <c r="J72" s="227">
        <v>-1</v>
      </c>
      <c r="K72" s="227">
        <v>1</v>
      </c>
      <c r="L72" s="202">
        <v>-1</v>
      </c>
      <c r="M72" s="228">
        <v>-5</v>
      </c>
      <c r="N72" s="288">
        <v>42579</v>
      </c>
      <c r="O72">
        <f t="shared" si="10"/>
        <v>1</v>
      </c>
      <c r="P72">
        <f t="shared" si="11"/>
        <v>-1</v>
      </c>
      <c r="Q72">
        <f t="shared" si="12"/>
        <v>-1</v>
      </c>
      <c r="R72">
        <f t="shared" si="20"/>
        <v>-1</v>
      </c>
      <c r="S72">
        <f t="shared" si="13"/>
        <v>-1</v>
      </c>
      <c r="T72">
        <f t="shared" si="21"/>
        <v>-1</v>
      </c>
      <c r="U72">
        <f>VLOOKUP($A72,'FuturesInfo (3)'!$A$2:$V$80,22)</f>
        <v>4</v>
      </c>
      <c r="V72">
        <v>1</v>
      </c>
      <c r="W72" s="137">
        <f>VLOOKUP($A72,'FuturesInfo (3)'!$A$2:$O$80,15)*U72</f>
        <v>88256</v>
      </c>
      <c r="X72" s="137">
        <f>VLOOKUP($A72,'FuturesInfo (3)'!$A$2:$O$80,15)*V72*U72</f>
        <v>88256</v>
      </c>
      <c r="Y72" s="188">
        <f t="shared" si="14"/>
        <v>0</v>
      </c>
      <c r="Z72" s="188">
        <f>IF(IF(sym!$Q61=H72,1,0)=1,ABS(W72*G72),-ABS(W72*G72))</f>
        <v>0</v>
      </c>
      <c r="AA72" s="188">
        <f>IF(IF(sym!$P61=$H72,1,0)=1,ABS($W72*$G72),-ABS($W72*$G72))</f>
        <v>0</v>
      </c>
      <c r="AB72" s="188">
        <f t="shared" si="22"/>
        <v>0</v>
      </c>
      <c r="AC72" s="188">
        <f t="shared" si="15"/>
        <v>0</v>
      </c>
      <c r="AD72" s="188">
        <f t="shared" si="23"/>
        <v>0</v>
      </c>
      <c r="AE72" s="188">
        <f t="shared" si="24"/>
        <v>0</v>
      </c>
      <c r="AF72" s="188">
        <f t="shared" si="25"/>
        <v>0</v>
      </c>
      <c r="AG72" s="188">
        <f t="shared" si="26"/>
        <v>0</v>
      </c>
      <c r="AH72" s="188">
        <f t="shared" si="16"/>
        <v>0</v>
      </c>
      <c r="AI72" s="188">
        <f t="shared" si="17"/>
        <v>0</v>
      </c>
      <c r="AJ72" s="188">
        <f t="shared" si="18"/>
        <v>0</v>
      </c>
      <c r="AK72" s="188">
        <f t="shared" si="19"/>
        <v>0</v>
      </c>
      <c r="AL72" s="188">
        <f t="shared" si="27"/>
        <v>0</v>
      </c>
    </row>
    <row r="73" spans="1:38" ht="15.75" thickBot="1" x14ac:dyDescent="0.3">
      <c r="A73" s="1" t="s">
        <v>396</v>
      </c>
      <c r="B73" s="149" t="s">
        <v>744</v>
      </c>
      <c r="C73" s="192" t="s">
        <v>1121</v>
      </c>
      <c r="F73" s="201">
        <f>'0804'!H73</f>
        <v>-1</v>
      </c>
      <c r="G73" s="202"/>
      <c r="H73" s="202"/>
      <c r="I73" s="227">
        <v>1</v>
      </c>
      <c r="J73" s="227">
        <v>-1</v>
      </c>
      <c r="K73" s="227">
        <v>1</v>
      </c>
      <c r="L73" s="202">
        <v>1</v>
      </c>
      <c r="M73" s="228">
        <v>-2</v>
      </c>
      <c r="N73" s="288">
        <v>42577</v>
      </c>
      <c r="O73">
        <f t="shared" si="10"/>
        <v>-1</v>
      </c>
      <c r="P73">
        <f t="shared" si="11"/>
        <v>-1</v>
      </c>
      <c r="Q73">
        <f t="shared" si="12"/>
        <v>-1</v>
      </c>
      <c r="R73">
        <f t="shared" si="20"/>
        <v>1</v>
      </c>
      <c r="S73">
        <f t="shared" si="13"/>
        <v>-1</v>
      </c>
      <c r="T73">
        <f t="shared" si="21"/>
        <v>-1</v>
      </c>
      <c r="U73">
        <f>VLOOKUP($A73,'FuturesInfo (3)'!$A$2:$V$80,22)</f>
        <v>3</v>
      </c>
      <c r="V73">
        <v>1</v>
      </c>
      <c r="W73" s="137">
        <f>VLOOKUP($A73,'FuturesInfo (3)'!$A$2:$O$80,15)*U73</f>
        <v>385987.50000000006</v>
      </c>
      <c r="X73" s="137">
        <f>VLOOKUP($A73,'FuturesInfo (3)'!$A$2:$O$80,15)*V73*U73</f>
        <v>385987.50000000006</v>
      </c>
      <c r="Y73" s="188">
        <f t="shared" si="14"/>
        <v>0</v>
      </c>
      <c r="Z73" s="188">
        <f>IF(IF(sym!$Q62=H73,1,0)=1,ABS(W73*G73),-ABS(W73*G73))</f>
        <v>0</v>
      </c>
      <c r="AA73" s="188">
        <f>IF(IF(sym!$P62=$H73,1,0)=1,ABS($W73*$G73),-ABS($W73*$G73))</f>
        <v>0</v>
      </c>
      <c r="AB73" s="188">
        <f t="shared" si="22"/>
        <v>0</v>
      </c>
      <c r="AC73" s="188">
        <f t="shared" si="15"/>
        <v>0</v>
      </c>
      <c r="AD73" s="188">
        <f t="shared" si="23"/>
        <v>0</v>
      </c>
      <c r="AE73" s="188">
        <f t="shared" si="24"/>
        <v>0</v>
      </c>
      <c r="AF73" s="188">
        <f t="shared" si="25"/>
        <v>0</v>
      </c>
      <c r="AG73" s="188">
        <f t="shared" si="26"/>
        <v>0</v>
      </c>
      <c r="AH73" s="188">
        <f t="shared" si="16"/>
        <v>0</v>
      </c>
      <c r="AI73" s="188">
        <f t="shared" si="17"/>
        <v>0</v>
      </c>
      <c r="AJ73" s="188">
        <f t="shared" si="18"/>
        <v>0</v>
      </c>
      <c r="AK73" s="188">
        <f t="shared" si="19"/>
        <v>0</v>
      </c>
      <c r="AL73" s="188">
        <f t="shared" si="27"/>
        <v>0</v>
      </c>
    </row>
    <row r="74" spans="1:38" ht="15.75" thickBot="1" x14ac:dyDescent="0.3">
      <c r="A74" s="1" t="s">
        <v>398</v>
      </c>
      <c r="B74" s="149" t="s">
        <v>722</v>
      </c>
      <c r="C74" s="192" t="s">
        <v>347</v>
      </c>
      <c r="F74" s="201">
        <f>'0804'!H74</f>
        <v>-1</v>
      </c>
      <c r="G74" s="202"/>
      <c r="H74" s="202"/>
      <c r="I74" s="227">
        <v>1</v>
      </c>
      <c r="J74" s="227">
        <v>-1</v>
      </c>
      <c r="K74" s="227">
        <v>1</v>
      </c>
      <c r="L74" s="202">
        <v>-1</v>
      </c>
      <c r="M74" s="228">
        <v>-2</v>
      </c>
      <c r="N74" s="288">
        <v>42571</v>
      </c>
      <c r="O74">
        <f t="shared" si="10"/>
        <v>1</v>
      </c>
      <c r="P74">
        <f t="shared" si="11"/>
        <v>1</v>
      </c>
      <c r="Q74">
        <f t="shared" si="12"/>
        <v>1</v>
      </c>
      <c r="R74">
        <f t="shared" si="20"/>
        <v>-1</v>
      </c>
      <c r="S74">
        <f t="shared" si="13"/>
        <v>1</v>
      </c>
      <c r="T74">
        <f t="shared" si="21"/>
        <v>-1</v>
      </c>
      <c r="U74">
        <f>VLOOKUP($A74,'FuturesInfo (3)'!$A$2:$V$80,22)</f>
        <v>1</v>
      </c>
      <c r="V74">
        <v>1</v>
      </c>
      <c r="W74" s="137">
        <f>VLOOKUP($A74,'FuturesInfo (3)'!$A$2:$O$80,15)*U74</f>
        <v>102215</v>
      </c>
      <c r="X74" s="137">
        <f>VLOOKUP($A74,'FuturesInfo (3)'!$A$2:$O$80,15)*V74*U74</f>
        <v>102215</v>
      </c>
      <c r="Y74" s="188">
        <f t="shared" si="14"/>
        <v>0</v>
      </c>
      <c r="Z74" s="188">
        <f>IF(IF(sym!$Q63=H74,1,0)=1,ABS(W74*G74),-ABS(W74*G74))</f>
        <v>0</v>
      </c>
      <c r="AA74" s="188">
        <f>IF(IF(sym!$P63=$H74,1,0)=1,ABS($W74*$G74),-ABS($W74*$G74))</f>
        <v>0</v>
      </c>
      <c r="AB74" s="188">
        <f t="shared" si="22"/>
        <v>0</v>
      </c>
      <c r="AC74" s="188">
        <f t="shared" si="15"/>
        <v>0</v>
      </c>
      <c r="AD74" s="188">
        <f t="shared" si="23"/>
        <v>0</v>
      </c>
      <c r="AE74" s="188">
        <f t="shared" si="24"/>
        <v>0</v>
      </c>
      <c r="AF74" s="188">
        <f t="shared" si="25"/>
        <v>0</v>
      </c>
      <c r="AG74" s="188">
        <f t="shared" si="26"/>
        <v>0</v>
      </c>
      <c r="AH74" s="188">
        <f t="shared" si="16"/>
        <v>0</v>
      </c>
      <c r="AI74" s="188">
        <f t="shared" si="17"/>
        <v>0</v>
      </c>
      <c r="AJ74" s="188">
        <f t="shared" si="18"/>
        <v>0</v>
      </c>
      <c r="AK74" s="188">
        <f t="shared" si="19"/>
        <v>0</v>
      </c>
      <c r="AL74" s="188">
        <f t="shared" si="27"/>
        <v>0</v>
      </c>
    </row>
    <row r="75" spans="1:38" ht="15.75" thickBot="1" x14ac:dyDescent="0.3">
      <c r="A75" s="1" t="s">
        <v>400</v>
      </c>
      <c r="B75" s="149" t="s">
        <v>732</v>
      </c>
      <c r="C75" s="192" t="s">
        <v>294</v>
      </c>
      <c r="F75" s="201">
        <f>'0804'!H75</f>
        <v>1</v>
      </c>
      <c r="G75" s="291"/>
      <c r="H75" s="202"/>
      <c r="I75" s="227">
        <v>1</v>
      </c>
      <c r="J75" s="227">
        <v>-1</v>
      </c>
      <c r="K75" s="227">
        <v>1</v>
      </c>
      <c r="L75" s="202">
        <v>1</v>
      </c>
      <c r="M75" s="228">
        <v>-10</v>
      </c>
      <c r="N75" s="288">
        <v>42572</v>
      </c>
      <c r="O75">
        <f t="shared" si="10"/>
        <v>-1</v>
      </c>
      <c r="P75">
        <f t="shared" si="11"/>
        <v>-1</v>
      </c>
      <c r="Q75">
        <f t="shared" si="12"/>
        <v>-1</v>
      </c>
      <c r="R75">
        <f t="shared" si="20"/>
        <v>-1</v>
      </c>
      <c r="S75">
        <f t="shared" si="13"/>
        <v>-1</v>
      </c>
      <c r="T75">
        <f t="shared" si="21"/>
        <v>1</v>
      </c>
      <c r="U75">
        <f>VLOOKUP($A75,'FuturesInfo (3)'!$A$2:$V$80,22)</f>
        <v>12</v>
      </c>
      <c r="V75">
        <v>1</v>
      </c>
      <c r="W75" s="137">
        <f>VLOOKUP($A75,'FuturesInfo (3)'!$A$2:$O$80,15)*U75</f>
        <v>206496</v>
      </c>
      <c r="X75" s="137">
        <f>VLOOKUP($A75,'FuturesInfo (3)'!$A$2:$O$80,15)*V75*U75</f>
        <v>206496</v>
      </c>
      <c r="Y75" s="188">
        <f t="shared" si="14"/>
        <v>0</v>
      </c>
      <c r="Z75" s="188">
        <f>IF(IF(sym!$Q64=H75,1,0)=1,ABS(W75*G75),-ABS(W75*G75))</f>
        <v>0</v>
      </c>
      <c r="AA75" s="188">
        <f>IF(IF(sym!$P64=$H75,1,0)=1,ABS($W75*$G75),-ABS($W75*$G75))</f>
        <v>0</v>
      </c>
      <c r="AB75" s="188">
        <f t="shared" si="22"/>
        <v>0</v>
      </c>
      <c r="AC75" s="188">
        <f t="shared" si="15"/>
        <v>0</v>
      </c>
      <c r="AD75" s="188">
        <f t="shared" si="23"/>
        <v>0</v>
      </c>
      <c r="AE75" s="188">
        <f t="shared" si="24"/>
        <v>0</v>
      </c>
      <c r="AF75" s="188">
        <f t="shared" si="25"/>
        <v>0</v>
      </c>
      <c r="AG75" s="188">
        <f t="shared" si="26"/>
        <v>0</v>
      </c>
      <c r="AH75" s="188">
        <f t="shared" si="16"/>
        <v>0</v>
      </c>
      <c r="AI75" s="188">
        <f t="shared" si="17"/>
        <v>0</v>
      </c>
      <c r="AJ75" s="188">
        <f t="shared" si="18"/>
        <v>0</v>
      </c>
      <c r="AK75" s="188">
        <f t="shared" si="19"/>
        <v>0</v>
      </c>
      <c r="AL75" s="188">
        <f t="shared" si="27"/>
        <v>0</v>
      </c>
    </row>
    <row r="76" spans="1:38" ht="15.75" thickBot="1" x14ac:dyDescent="0.3">
      <c r="A76" s="1" t="s">
        <v>992</v>
      </c>
      <c r="B76" s="149" t="s">
        <v>443</v>
      </c>
      <c r="C76" s="192" t="s">
        <v>1122</v>
      </c>
      <c r="F76" s="201">
        <f>'0804'!H76</f>
        <v>-1</v>
      </c>
      <c r="G76" s="202"/>
      <c r="H76" s="202"/>
      <c r="I76" s="227">
        <v>-1</v>
      </c>
      <c r="J76" s="227">
        <v>1</v>
      </c>
      <c r="K76" s="227">
        <v>-1</v>
      </c>
      <c r="L76" s="202">
        <v>1</v>
      </c>
      <c r="M76" s="228">
        <v>-6</v>
      </c>
      <c r="N76" s="288">
        <v>42578</v>
      </c>
      <c r="O76">
        <f t="shared" si="10"/>
        <v>-1</v>
      </c>
      <c r="P76">
        <f t="shared" si="11"/>
        <v>1</v>
      </c>
      <c r="Q76">
        <f t="shared" si="12"/>
        <v>1</v>
      </c>
      <c r="R76">
        <f t="shared" si="20"/>
        <v>1</v>
      </c>
      <c r="S76">
        <f t="shared" si="13"/>
        <v>1</v>
      </c>
      <c r="T76">
        <f t="shared" si="21"/>
        <v>1</v>
      </c>
      <c r="U76">
        <f>VLOOKUP($A76,'FuturesInfo (3)'!$A$2:$V$80,22)</f>
        <v>5</v>
      </c>
      <c r="V76">
        <v>1</v>
      </c>
      <c r="W76" s="137">
        <f>VLOOKUP($A76,'FuturesInfo (3)'!$A$2:$O$80,15)*U76</f>
        <v>739283.2731178595</v>
      </c>
      <c r="X76" s="137">
        <f>VLOOKUP($A76,'FuturesInfo (3)'!$A$2:$O$80,15)*V76*U76</f>
        <v>739283.2731178595</v>
      </c>
      <c r="Y76" s="188">
        <f t="shared" si="14"/>
        <v>0</v>
      </c>
      <c r="Z76" s="188">
        <f>IF(IF(sym!$Q65=H76,1,0)=1,ABS(W76*G76),-ABS(W76*G76))</f>
        <v>0</v>
      </c>
      <c r="AA76" s="188">
        <f>IF(IF(sym!$P65=$H76,1,0)=1,ABS($W76*$G76),-ABS($W76*$G76))</f>
        <v>0</v>
      </c>
      <c r="AB76" s="188">
        <f t="shared" si="22"/>
        <v>0</v>
      </c>
      <c r="AC76" s="188">
        <f t="shared" si="15"/>
        <v>0</v>
      </c>
      <c r="AD76" s="188">
        <f t="shared" si="23"/>
        <v>0</v>
      </c>
      <c r="AE76" s="188">
        <f t="shared" si="24"/>
        <v>0</v>
      </c>
      <c r="AF76" s="188">
        <f t="shared" si="25"/>
        <v>0</v>
      </c>
      <c r="AG76" s="188">
        <f t="shared" si="26"/>
        <v>0</v>
      </c>
      <c r="AH76" s="188">
        <f t="shared" si="16"/>
        <v>0</v>
      </c>
      <c r="AI76" s="188">
        <f t="shared" si="17"/>
        <v>0</v>
      </c>
      <c r="AJ76" s="188">
        <f t="shared" si="18"/>
        <v>0</v>
      </c>
      <c r="AK76" s="188">
        <f t="shared" si="19"/>
        <v>0</v>
      </c>
      <c r="AL76" s="188">
        <f t="shared" si="27"/>
        <v>0</v>
      </c>
    </row>
    <row r="77" spans="1:38" ht="15.75" thickBot="1" x14ac:dyDescent="0.3">
      <c r="A77" s="1" t="s">
        <v>401</v>
      </c>
      <c r="B77" s="149" t="s">
        <v>726</v>
      </c>
      <c r="C77" s="192" t="s">
        <v>297</v>
      </c>
      <c r="F77" s="201">
        <f>'0804'!H77</f>
        <v>-1</v>
      </c>
      <c r="G77" s="202"/>
      <c r="H77" s="202"/>
      <c r="I77" s="227">
        <v>1</v>
      </c>
      <c r="J77" s="227">
        <v>1</v>
      </c>
      <c r="K77" s="227">
        <v>-1</v>
      </c>
      <c r="L77" s="202">
        <v>1</v>
      </c>
      <c r="M77" s="228">
        <v>4</v>
      </c>
      <c r="N77" s="288">
        <v>42580</v>
      </c>
      <c r="O77">
        <f t="shared" si="10"/>
        <v>1</v>
      </c>
      <c r="P77">
        <f t="shared" si="11"/>
        <v>1</v>
      </c>
      <c r="Q77">
        <f t="shared" si="12"/>
        <v>1</v>
      </c>
      <c r="R77">
        <f t="shared" si="20"/>
        <v>1</v>
      </c>
      <c r="S77">
        <f t="shared" si="13"/>
        <v>1</v>
      </c>
      <c r="T77">
        <f t="shared" si="21"/>
        <v>-1</v>
      </c>
      <c r="U77">
        <f>VLOOKUP($A77,'FuturesInfo (3)'!$A$2:$V$80,22)</f>
        <v>2</v>
      </c>
      <c r="V77">
        <v>1</v>
      </c>
      <c r="W77" s="137">
        <f>VLOOKUP($A77,'FuturesInfo (3)'!$A$2:$O$80,15)*U77</f>
        <v>64800</v>
      </c>
      <c r="X77" s="137">
        <f>VLOOKUP($A77,'FuturesInfo (3)'!$A$2:$O$80,15)*V77*U77</f>
        <v>64800</v>
      </c>
      <c r="Y77" s="188">
        <f t="shared" si="14"/>
        <v>0</v>
      </c>
      <c r="Z77" s="188">
        <f>IF(IF(sym!$Q66=H77,1,0)=1,ABS(W77*G77),-ABS(W77*G77))</f>
        <v>0</v>
      </c>
      <c r="AA77" s="188">
        <f>IF(IF(sym!$P66=$H77,1,0)=1,ABS($W77*$G77),-ABS($W77*$G77))</f>
        <v>0</v>
      </c>
      <c r="AB77" s="188">
        <f t="shared" si="22"/>
        <v>0</v>
      </c>
      <c r="AC77" s="188">
        <f t="shared" si="15"/>
        <v>0</v>
      </c>
      <c r="AD77" s="188">
        <f t="shared" si="23"/>
        <v>0</v>
      </c>
      <c r="AE77" s="188">
        <f t="shared" si="24"/>
        <v>0</v>
      </c>
      <c r="AF77" s="188">
        <f t="shared" si="25"/>
        <v>0</v>
      </c>
      <c r="AG77" s="188">
        <f t="shared" si="26"/>
        <v>0</v>
      </c>
      <c r="AH77" s="188">
        <f t="shared" si="16"/>
        <v>0</v>
      </c>
      <c r="AI77" s="188">
        <f t="shared" si="17"/>
        <v>0</v>
      </c>
      <c r="AJ77" s="188">
        <f t="shared" si="18"/>
        <v>0</v>
      </c>
      <c r="AK77" s="188">
        <f t="shared" si="19"/>
        <v>0</v>
      </c>
      <c r="AL77" s="188">
        <f t="shared" si="27"/>
        <v>0</v>
      </c>
    </row>
    <row r="78" spans="1:38" ht="15.75" thickBot="1" x14ac:dyDescent="0.3">
      <c r="A78" s="1" t="s">
        <v>868</v>
      </c>
      <c r="B78" s="149" t="s">
        <v>746</v>
      </c>
      <c r="C78" s="192" t="s">
        <v>294</v>
      </c>
      <c r="F78" s="201">
        <f>'0804'!H78</f>
        <v>1</v>
      </c>
      <c r="G78" s="202"/>
      <c r="H78" s="202"/>
      <c r="I78" s="227">
        <v>1</v>
      </c>
      <c r="J78" s="227">
        <v>-1</v>
      </c>
      <c r="K78" s="227">
        <v>1</v>
      </c>
      <c r="L78" s="202">
        <v>-1</v>
      </c>
      <c r="M78" s="228">
        <v>-6</v>
      </c>
      <c r="N78" s="288">
        <v>42577</v>
      </c>
      <c r="O78">
        <f t="shared" ref="O78:O92" si="28">IF(M78&lt;0,L78*-1,L78)</f>
        <v>1</v>
      </c>
      <c r="P78">
        <f t="shared" ref="P78:P92" si="29">IF(-F78+-K78+O78&gt;0,1,-1)</f>
        <v>-1</v>
      </c>
      <c r="Q78">
        <f t="shared" ref="Q78:Q92" si="30">IF(J78+O78+-1*F78&gt;0,1,-1)</f>
        <v>-1</v>
      </c>
      <c r="R78">
        <f t="shared" si="20"/>
        <v>-1</v>
      </c>
      <c r="S78">
        <f t="shared" ref="S78:S92" si="31">IF(P78+R78+Q78&lt;0,-1,1)</f>
        <v>-1</v>
      </c>
      <c r="T78">
        <f t="shared" si="21"/>
        <v>-1</v>
      </c>
      <c r="U78">
        <f>VLOOKUP($A78,'FuturesInfo (3)'!$A$2:$V$80,22)</f>
        <v>3</v>
      </c>
      <c r="V78">
        <v>1</v>
      </c>
      <c r="W78" s="137">
        <f>VLOOKUP($A78,'FuturesInfo (3)'!$A$2:$O$80,15)*U78</f>
        <v>250154.8946716233</v>
      </c>
      <c r="X78" s="137">
        <f>VLOOKUP($A78,'FuturesInfo (3)'!$A$2:$O$80,15)*V78*U78</f>
        <v>250154.8946716233</v>
      </c>
      <c r="Y78" s="188">
        <f t="shared" ref="Y78:Y92" si="32">ABS(W78*G78)</f>
        <v>0</v>
      </c>
      <c r="Z78" s="188">
        <f>IF(IF(sym!$Q67=H78,1,0)=1,ABS(W78*G78),-ABS(W78*G78))</f>
        <v>0</v>
      </c>
      <c r="AA78" s="188">
        <f>IF(IF(sym!$P67=$H78,1,0)=1,ABS($W78*$G78),-ABS($W78*$G78))</f>
        <v>0</v>
      </c>
      <c r="AB78" s="188">
        <f t="shared" si="22"/>
        <v>0</v>
      </c>
      <c r="AC78" s="188">
        <f t="shared" ref="AC78:AC92" si="33">IF(IF(J78=H78,1,0)=1,ABS(W78*G78),-ABS(W78*G78))</f>
        <v>0</v>
      </c>
      <c r="AD78" s="188">
        <f t="shared" si="23"/>
        <v>0</v>
      </c>
      <c r="AE78" s="188">
        <f t="shared" si="24"/>
        <v>0</v>
      </c>
      <c r="AF78" s="188">
        <f t="shared" si="25"/>
        <v>0</v>
      </c>
      <c r="AG78" s="188">
        <f t="shared" si="26"/>
        <v>0</v>
      </c>
      <c r="AH78" s="188">
        <f t="shared" ref="AH78:AH92" si="34">IF(IF(P78=H78,1,0)=1,ABS(W78*G78),-ABS(W78*G78))</f>
        <v>0</v>
      </c>
      <c r="AI78" s="188">
        <f t="shared" ref="AI78:AI92" si="35">IF(IF(H78=Q78,1,0)=1,ABS(W78*G78),-ABS(W78*G78))</f>
        <v>0</v>
      </c>
      <c r="AJ78" s="188">
        <f t="shared" ref="AJ78:AJ92" si="36">IF(IF(R78=H78,1,0)=1,ABS(W78*G78),-ABS(W78*G78))</f>
        <v>0</v>
      </c>
      <c r="AK78" s="188">
        <f t="shared" ref="AK78:AK92" si="37">IF(IF(S78=H78,1,0)=1,ABS(W78*G78),-ABS(W78*G78))</f>
        <v>0</v>
      </c>
      <c r="AL78" s="188">
        <f t="shared" si="27"/>
        <v>0</v>
      </c>
    </row>
    <row r="79" spans="1:38" ht="15.75" thickBot="1" x14ac:dyDescent="0.3">
      <c r="A79" s="1" t="s">
        <v>403</v>
      </c>
      <c r="B79" s="149" t="s">
        <v>681</v>
      </c>
      <c r="C79" s="192" t="s">
        <v>294</v>
      </c>
      <c r="F79" s="201">
        <f>'0804'!H79</f>
        <v>1</v>
      </c>
      <c r="G79" s="202"/>
      <c r="H79" s="202"/>
      <c r="I79" s="227">
        <v>1</v>
      </c>
      <c r="J79" s="227">
        <v>1</v>
      </c>
      <c r="K79" s="227">
        <v>1</v>
      </c>
      <c r="L79" s="202">
        <v>-1</v>
      </c>
      <c r="M79" s="228">
        <v>10</v>
      </c>
      <c r="N79" s="288">
        <v>42572</v>
      </c>
      <c r="O79">
        <f t="shared" si="28"/>
        <v>-1</v>
      </c>
      <c r="P79">
        <f t="shared" si="29"/>
        <v>-1</v>
      </c>
      <c r="Q79">
        <f t="shared" si="30"/>
        <v>-1</v>
      </c>
      <c r="R79">
        <f t="shared" ref="R79:R92" si="38">IF(-I79+L79+-1*F79&gt;0,1,-1)</f>
        <v>-1</v>
      </c>
      <c r="S79">
        <f t="shared" si="31"/>
        <v>-1</v>
      </c>
      <c r="T79">
        <f t="shared" ref="T79:T92" si="39">IF(F79-K79-O79&lt;0,-1,1)</f>
        <v>1</v>
      </c>
      <c r="U79">
        <f>VLOOKUP($A79,'FuturesInfo (3)'!$A$2:$V$80,22)</f>
        <v>4</v>
      </c>
      <c r="V79">
        <v>1</v>
      </c>
      <c r="W79" s="137">
        <f>VLOOKUP($A79,'FuturesInfo (3)'!$A$2:$O$80,15)*U79</f>
        <v>185552.23880597015</v>
      </c>
      <c r="X79" s="137">
        <f>VLOOKUP($A79,'FuturesInfo (3)'!$A$2:$O$80,15)*V79*U79</f>
        <v>185552.23880597015</v>
      </c>
      <c r="Y79" s="188">
        <f t="shared" si="32"/>
        <v>0</v>
      </c>
      <c r="Z79" s="188">
        <f>IF(IF(sym!$Q68=H79,1,0)=1,ABS(W79*G79),-ABS(W79*G79))</f>
        <v>0</v>
      </c>
      <c r="AA79" s="188">
        <f>IF(IF(sym!$P68=$H79,1,0)=1,ABS($W79*$G79),-ABS($W79*$G79))</f>
        <v>0</v>
      </c>
      <c r="AB79" s="188">
        <f t="shared" ref="AB79:AB92" si="40">IF(IF(-F79=H79,1,0)=1,ABS(W79*G79),-ABS(W79*G79))</f>
        <v>0</v>
      </c>
      <c r="AC79" s="188">
        <f t="shared" si="33"/>
        <v>0</v>
      </c>
      <c r="AD79" s="188">
        <f t="shared" ref="AD79:AD92" si="41">IF(IF(-I79=H79,1,0)=1,ABS(W79*G79),-ABS(W79*G79))</f>
        <v>0</v>
      </c>
      <c r="AE79" s="188">
        <f t="shared" ref="AE79:AE92" si="42">IF(IF(-K79=H79,1,0)=1,ABS(W79*G79),-ABS(W79*G79))</f>
        <v>0</v>
      </c>
      <c r="AF79" s="188">
        <f t="shared" ref="AF79:AF92" si="43">IF(IF(L79=H79,1,0)=1,ABS(W79*G79),-ABS(W79*G79))</f>
        <v>0</v>
      </c>
      <c r="AG79" s="188">
        <f t="shared" ref="AG79:AG92" si="44">IF(IF(O79=H79,1,0)=1,ABS(W79*G79),-ABS(W79*G79))</f>
        <v>0</v>
      </c>
      <c r="AH79" s="188">
        <f t="shared" si="34"/>
        <v>0</v>
      </c>
      <c r="AI79" s="188">
        <f t="shared" si="35"/>
        <v>0</v>
      </c>
      <c r="AJ79" s="188">
        <f t="shared" si="36"/>
        <v>0</v>
      </c>
      <c r="AK79" s="188">
        <f t="shared" si="37"/>
        <v>0</v>
      </c>
      <c r="AL79" s="188">
        <f t="shared" ref="AL79:AL92" si="45">IF(IF(T79=$H79,1,0)=1,ABS($W79*$G79),-ABS($W79*$G79))</f>
        <v>0</v>
      </c>
    </row>
    <row r="80" spans="1:38" ht="15.75" thickBot="1" x14ac:dyDescent="0.3">
      <c r="A80" s="1" t="s">
        <v>405</v>
      </c>
      <c r="B80" s="149" t="s">
        <v>686</v>
      </c>
      <c r="C80" s="192" t="s">
        <v>294</v>
      </c>
      <c r="F80" s="201">
        <f>'0804'!H80</f>
        <v>1</v>
      </c>
      <c r="G80" s="202"/>
      <c r="H80" s="202"/>
      <c r="I80" s="227">
        <v>-1</v>
      </c>
      <c r="J80" s="227">
        <v>-1</v>
      </c>
      <c r="K80" s="227">
        <v>1</v>
      </c>
      <c r="L80" s="202">
        <v>-1</v>
      </c>
      <c r="M80" s="228">
        <v>-15</v>
      </c>
      <c r="N80" s="288">
        <v>42565</v>
      </c>
      <c r="O80">
        <f t="shared" si="28"/>
        <v>1</v>
      </c>
      <c r="P80">
        <f t="shared" si="29"/>
        <v>-1</v>
      </c>
      <c r="Q80">
        <f t="shared" si="30"/>
        <v>-1</v>
      </c>
      <c r="R80">
        <f t="shared" si="38"/>
        <v>-1</v>
      </c>
      <c r="S80">
        <f t="shared" si="31"/>
        <v>-1</v>
      </c>
      <c r="T80">
        <f t="shared" si="39"/>
        <v>-1</v>
      </c>
      <c r="U80">
        <f>VLOOKUP($A80,'FuturesInfo (3)'!$A$2:$V$80,22)</f>
        <v>5</v>
      </c>
      <c r="V80">
        <v>1</v>
      </c>
      <c r="W80" s="137">
        <f>VLOOKUP($A80,'FuturesInfo (3)'!$A$2:$O$80,15)*U80</f>
        <v>167500</v>
      </c>
      <c r="X80" s="137">
        <f>VLOOKUP($A80,'FuturesInfo (3)'!$A$2:$O$80,15)*V80*U80</f>
        <v>167500</v>
      </c>
      <c r="Y80" s="188">
        <f t="shared" si="32"/>
        <v>0</v>
      </c>
      <c r="Z80" s="188">
        <f>IF(IF(sym!$Q69=H80,1,0)=1,ABS(W80*G80),-ABS(W80*G80))</f>
        <v>0</v>
      </c>
      <c r="AA80" s="188">
        <f>IF(IF(sym!$P69=$H80,1,0)=1,ABS($W80*$G80),-ABS($W80*$G80))</f>
        <v>0</v>
      </c>
      <c r="AB80" s="188">
        <f t="shared" si="40"/>
        <v>0</v>
      </c>
      <c r="AC80" s="188">
        <f t="shared" si="33"/>
        <v>0</v>
      </c>
      <c r="AD80" s="188">
        <f t="shared" si="41"/>
        <v>0</v>
      </c>
      <c r="AE80" s="188">
        <f t="shared" si="42"/>
        <v>0</v>
      </c>
      <c r="AF80" s="188">
        <f t="shared" si="43"/>
        <v>0</v>
      </c>
      <c r="AG80" s="188">
        <f t="shared" si="44"/>
        <v>0</v>
      </c>
      <c r="AH80" s="188">
        <f t="shared" si="34"/>
        <v>0</v>
      </c>
      <c r="AI80" s="188">
        <f t="shared" si="35"/>
        <v>0</v>
      </c>
      <c r="AJ80" s="188">
        <f t="shared" si="36"/>
        <v>0</v>
      </c>
      <c r="AK80" s="188">
        <f t="shared" si="37"/>
        <v>0</v>
      </c>
      <c r="AL80" s="188">
        <f t="shared" si="45"/>
        <v>0</v>
      </c>
    </row>
    <row r="81" spans="1:38" ht="15.75" thickBot="1" x14ac:dyDescent="0.3">
      <c r="A81" s="1" t="s">
        <v>408</v>
      </c>
      <c r="B81" s="149" t="s">
        <v>527</v>
      </c>
      <c r="C81" s="192" t="s">
        <v>294</v>
      </c>
      <c r="D81" s="2"/>
      <c r="F81" s="201">
        <f>'0804'!H81</f>
        <v>1</v>
      </c>
      <c r="G81" s="202"/>
      <c r="H81" s="202"/>
      <c r="I81" s="227">
        <v>1</v>
      </c>
      <c r="J81" s="227">
        <v>1</v>
      </c>
      <c r="K81" s="227">
        <v>-1</v>
      </c>
      <c r="L81" s="202">
        <v>-1</v>
      </c>
      <c r="M81" s="228">
        <v>5</v>
      </c>
      <c r="N81" s="288">
        <v>42579</v>
      </c>
      <c r="O81">
        <f t="shared" si="28"/>
        <v>-1</v>
      </c>
      <c r="P81">
        <f t="shared" si="29"/>
        <v>-1</v>
      </c>
      <c r="Q81">
        <f t="shared" si="30"/>
        <v>-1</v>
      </c>
      <c r="R81">
        <f t="shared" si="38"/>
        <v>-1</v>
      </c>
      <c r="S81">
        <f t="shared" si="31"/>
        <v>-1</v>
      </c>
      <c r="T81">
        <f t="shared" si="39"/>
        <v>1</v>
      </c>
      <c r="U81">
        <f>VLOOKUP($A81,'FuturesInfo (3)'!$A$2:$V$80,22)</f>
        <v>5</v>
      </c>
      <c r="V81">
        <v>1</v>
      </c>
      <c r="W81" s="137">
        <f>VLOOKUP($A81,'FuturesInfo (3)'!$A$2:$O$80,15)*U81</f>
        <v>163200.375</v>
      </c>
      <c r="X81" s="137">
        <f>VLOOKUP($A81,'FuturesInfo (3)'!$A$2:$O$80,15)*V81*U81</f>
        <v>163200.375</v>
      </c>
      <c r="Y81" s="188">
        <f t="shared" si="32"/>
        <v>0</v>
      </c>
      <c r="Z81" s="188">
        <f>IF(IF(sym!$Q70=H81,1,0)=1,ABS(W81*G81),-ABS(W81*G81))</f>
        <v>0</v>
      </c>
      <c r="AA81" s="188">
        <f>IF(IF(sym!$P70=$H81,1,0)=1,ABS($W81*$G81),-ABS($W81*$G81))</f>
        <v>0</v>
      </c>
      <c r="AB81" s="188">
        <f t="shared" si="40"/>
        <v>0</v>
      </c>
      <c r="AC81" s="188">
        <f t="shared" si="33"/>
        <v>0</v>
      </c>
      <c r="AD81" s="188">
        <f t="shared" si="41"/>
        <v>0</v>
      </c>
      <c r="AE81" s="188">
        <f t="shared" si="42"/>
        <v>0</v>
      </c>
      <c r="AF81" s="188">
        <f t="shared" si="43"/>
        <v>0</v>
      </c>
      <c r="AG81" s="188">
        <f t="shared" si="44"/>
        <v>0</v>
      </c>
      <c r="AH81" s="188">
        <f t="shared" si="34"/>
        <v>0</v>
      </c>
      <c r="AI81" s="188">
        <f t="shared" si="35"/>
        <v>0</v>
      </c>
      <c r="AJ81" s="188">
        <f t="shared" si="36"/>
        <v>0</v>
      </c>
      <c r="AK81" s="188">
        <f t="shared" si="37"/>
        <v>0</v>
      </c>
      <c r="AL81" s="188">
        <f t="shared" si="45"/>
        <v>0</v>
      </c>
    </row>
    <row r="82" spans="1:38" ht="15.75" thickBot="1" x14ac:dyDescent="0.3">
      <c r="A82" s="1" t="s">
        <v>410</v>
      </c>
      <c r="B82" s="149" t="s">
        <v>556</v>
      </c>
      <c r="C82" s="192" t="s">
        <v>294</v>
      </c>
      <c r="F82" s="201">
        <f>'0804'!H82</f>
        <v>-1</v>
      </c>
      <c r="G82" s="202"/>
      <c r="H82" s="202"/>
      <c r="I82" s="227">
        <v>1</v>
      </c>
      <c r="J82" s="227">
        <v>-1</v>
      </c>
      <c r="K82" s="227">
        <v>1</v>
      </c>
      <c r="L82" s="202">
        <v>1</v>
      </c>
      <c r="M82" s="228">
        <v>-21</v>
      </c>
      <c r="N82" s="288">
        <v>42557</v>
      </c>
      <c r="O82">
        <f t="shared" si="28"/>
        <v>-1</v>
      </c>
      <c r="P82">
        <f t="shared" si="29"/>
        <v>-1</v>
      </c>
      <c r="Q82">
        <f t="shared" si="30"/>
        <v>-1</v>
      </c>
      <c r="R82">
        <f t="shared" si="38"/>
        <v>1</v>
      </c>
      <c r="S82">
        <f t="shared" si="31"/>
        <v>-1</v>
      </c>
      <c r="T82">
        <f t="shared" si="39"/>
        <v>-1</v>
      </c>
      <c r="U82">
        <f>VLOOKUP($A82,'FuturesInfo (3)'!$A$2:$V$80,22)</f>
        <v>2</v>
      </c>
      <c r="V82">
        <v>1</v>
      </c>
      <c r="W82" s="137">
        <f>VLOOKUP($A82,'FuturesInfo (3)'!$A$2:$O$80,15)*U82</f>
        <v>242100</v>
      </c>
      <c r="X82" s="137">
        <f>VLOOKUP($A82,'FuturesInfo (3)'!$A$2:$O$80,15)*V82*U82</f>
        <v>242100</v>
      </c>
      <c r="Y82" s="188">
        <f t="shared" si="32"/>
        <v>0</v>
      </c>
      <c r="Z82" s="188">
        <f>IF(IF(sym!$Q71=H82,1,0)=1,ABS(W82*G82),-ABS(W82*G82))</f>
        <v>0</v>
      </c>
      <c r="AA82" s="188">
        <f>IF(IF(sym!$P71=$H82,1,0)=1,ABS($W82*$G82),-ABS($W82*$G82))</f>
        <v>0</v>
      </c>
      <c r="AB82" s="188">
        <f t="shared" si="40"/>
        <v>0</v>
      </c>
      <c r="AC82" s="188">
        <f t="shared" si="33"/>
        <v>0</v>
      </c>
      <c r="AD82" s="188">
        <f t="shared" si="41"/>
        <v>0</v>
      </c>
      <c r="AE82" s="188">
        <f t="shared" si="42"/>
        <v>0</v>
      </c>
      <c r="AF82" s="188">
        <f t="shared" si="43"/>
        <v>0</v>
      </c>
      <c r="AG82" s="188">
        <f t="shared" si="44"/>
        <v>0</v>
      </c>
      <c r="AH82" s="188">
        <f t="shared" si="34"/>
        <v>0</v>
      </c>
      <c r="AI82" s="188">
        <f t="shared" si="35"/>
        <v>0</v>
      </c>
      <c r="AJ82" s="188">
        <f t="shared" si="36"/>
        <v>0</v>
      </c>
      <c r="AK82" s="188">
        <f t="shared" si="37"/>
        <v>0</v>
      </c>
      <c r="AL82" s="188">
        <f t="shared" si="45"/>
        <v>0</v>
      </c>
    </row>
    <row r="83" spans="1:38" ht="15.75" thickBot="1" x14ac:dyDescent="0.3">
      <c r="A83" s="1" t="s">
        <v>412</v>
      </c>
      <c r="B83" s="149" t="s">
        <v>763</v>
      </c>
      <c r="C83" s="192" t="s">
        <v>1122</v>
      </c>
      <c r="F83" s="201">
        <f>'0804'!H83</f>
        <v>1</v>
      </c>
      <c r="G83" s="202"/>
      <c r="H83" s="202"/>
      <c r="I83" s="227">
        <v>1</v>
      </c>
      <c r="J83" s="227">
        <v>-1</v>
      </c>
      <c r="K83" s="227">
        <v>1</v>
      </c>
      <c r="L83" s="202">
        <v>1</v>
      </c>
      <c r="M83" s="228">
        <v>8</v>
      </c>
      <c r="N83" s="288">
        <v>42576</v>
      </c>
      <c r="O83">
        <f t="shared" si="28"/>
        <v>1</v>
      </c>
      <c r="P83">
        <f t="shared" si="29"/>
        <v>-1</v>
      </c>
      <c r="Q83">
        <f t="shared" si="30"/>
        <v>-1</v>
      </c>
      <c r="R83">
        <f t="shared" si="38"/>
        <v>-1</v>
      </c>
      <c r="S83">
        <f t="shared" si="31"/>
        <v>-1</v>
      </c>
      <c r="T83">
        <f t="shared" si="39"/>
        <v>-1</v>
      </c>
      <c r="U83">
        <f>VLOOKUP($A83,'FuturesInfo (3)'!$A$2:$V$80,22)</f>
        <v>11</v>
      </c>
      <c r="V83">
        <v>1</v>
      </c>
      <c r="W83" s="137">
        <f>VLOOKUP($A83,'FuturesInfo (3)'!$A$2:$O$80,15)*U83</f>
        <v>2409343.75</v>
      </c>
      <c r="X83" s="137">
        <f>VLOOKUP($A83,'FuturesInfo (3)'!$A$2:$O$80,15)*V83*U83</f>
        <v>2409343.75</v>
      </c>
      <c r="Y83" s="188">
        <f t="shared" si="32"/>
        <v>0</v>
      </c>
      <c r="Z83" s="188">
        <f>IF(IF(sym!$Q72=H83,1,0)=1,ABS(W83*G83),-ABS(W83*G83))</f>
        <v>0</v>
      </c>
      <c r="AA83" s="188">
        <f>IF(IF(sym!$P72=$H83,1,0)=1,ABS($W83*$G83),-ABS($W83*$G83))</f>
        <v>0</v>
      </c>
      <c r="AB83" s="188">
        <f t="shared" si="40"/>
        <v>0</v>
      </c>
      <c r="AC83" s="188">
        <f t="shared" si="33"/>
        <v>0</v>
      </c>
      <c r="AD83" s="188">
        <f t="shared" si="41"/>
        <v>0</v>
      </c>
      <c r="AE83" s="188">
        <f t="shared" si="42"/>
        <v>0</v>
      </c>
      <c r="AF83" s="188">
        <f t="shared" si="43"/>
        <v>0</v>
      </c>
      <c r="AG83" s="188">
        <f t="shared" si="44"/>
        <v>0</v>
      </c>
      <c r="AH83" s="188">
        <f t="shared" si="34"/>
        <v>0</v>
      </c>
      <c r="AI83" s="188">
        <f t="shared" si="35"/>
        <v>0</v>
      </c>
      <c r="AJ83" s="188">
        <f t="shared" si="36"/>
        <v>0</v>
      </c>
      <c r="AK83" s="188">
        <f t="shared" si="37"/>
        <v>0</v>
      </c>
      <c r="AL83" s="188">
        <f t="shared" si="45"/>
        <v>0</v>
      </c>
    </row>
    <row r="84" spans="1:38" ht="15.75" thickBot="1" x14ac:dyDescent="0.3">
      <c r="A84" s="1" t="s">
        <v>413</v>
      </c>
      <c r="B84" s="149" t="s">
        <v>761</v>
      </c>
      <c r="C84" s="192" t="s">
        <v>1122</v>
      </c>
      <c r="F84" s="201">
        <f>'0804'!H84</f>
        <v>1</v>
      </c>
      <c r="G84" s="202"/>
      <c r="H84" s="202"/>
      <c r="I84" s="227">
        <v>1</v>
      </c>
      <c r="J84" s="227">
        <v>1</v>
      </c>
      <c r="K84" s="227">
        <v>1</v>
      </c>
      <c r="L84" s="202">
        <v>1</v>
      </c>
      <c r="M84" s="228">
        <v>14</v>
      </c>
      <c r="N84" s="288">
        <v>42566</v>
      </c>
      <c r="O84">
        <f t="shared" si="28"/>
        <v>1</v>
      </c>
      <c r="P84">
        <f t="shared" si="29"/>
        <v>-1</v>
      </c>
      <c r="Q84">
        <f t="shared" si="30"/>
        <v>1</v>
      </c>
      <c r="R84">
        <f t="shared" si="38"/>
        <v>-1</v>
      </c>
      <c r="S84">
        <f t="shared" si="31"/>
        <v>-1</v>
      </c>
      <c r="T84">
        <f t="shared" si="39"/>
        <v>-1</v>
      </c>
      <c r="U84">
        <f>VLOOKUP($A84,'FuturesInfo (3)'!$A$2:$V$80,22)</f>
        <v>4</v>
      </c>
      <c r="V84">
        <v>1</v>
      </c>
      <c r="W84" s="137">
        <f>VLOOKUP($A84,'FuturesInfo (3)'!$A$2:$O$80,15)*U84</f>
        <v>531812.5</v>
      </c>
      <c r="X84" s="137">
        <f>VLOOKUP($A84,'FuturesInfo (3)'!$A$2:$O$80,15)*V84*U84</f>
        <v>531812.5</v>
      </c>
      <c r="Y84" s="188">
        <f t="shared" si="32"/>
        <v>0</v>
      </c>
      <c r="Z84" s="188">
        <f>IF(IF(sym!$Q73=H84,1,0)=1,ABS(W84*G84),-ABS(W84*G84))</f>
        <v>0</v>
      </c>
      <c r="AA84" s="188">
        <f>IF(IF(sym!$P73=$H84,1,0)=1,ABS($W84*$G84),-ABS($W84*$G84))</f>
        <v>0</v>
      </c>
      <c r="AB84" s="188">
        <f t="shared" si="40"/>
        <v>0</v>
      </c>
      <c r="AC84" s="188">
        <f t="shared" si="33"/>
        <v>0</v>
      </c>
      <c r="AD84" s="188">
        <f t="shared" si="41"/>
        <v>0</v>
      </c>
      <c r="AE84" s="188">
        <f t="shared" si="42"/>
        <v>0</v>
      </c>
      <c r="AF84" s="188">
        <f t="shared" si="43"/>
        <v>0</v>
      </c>
      <c r="AG84" s="188">
        <f t="shared" si="44"/>
        <v>0</v>
      </c>
      <c r="AH84" s="188">
        <f t="shared" si="34"/>
        <v>0</v>
      </c>
      <c r="AI84" s="188">
        <f t="shared" si="35"/>
        <v>0</v>
      </c>
      <c r="AJ84" s="188">
        <f t="shared" si="36"/>
        <v>0</v>
      </c>
      <c r="AK84" s="188">
        <f t="shared" si="37"/>
        <v>0</v>
      </c>
      <c r="AL84" s="188">
        <f t="shared" si="45"/>
        <v>0</v>
      </c>
    </row>
    <row r="85" spans="1:38" ht="15.75" thickBot="1" x14ac:dyDescent="0.3">
      <c r="A85" s="1" t="s">
        <v>414</v>
      </c>
      <c r="B85" s="149" t="s">
        <v>759</v>
      </c>
      <c r="C85" s="192" t="s">
        <v>1122</v>
      </c>
      <c r="F85" s="201">
        <f>'0804'!H85</f>
        <v>1</v>
      </c>
      <c r="G85" s="202"/>
      <c r="H85" s="202"/>
      <c r="I85" s="227">
        <v>-1</v>
      </c>
      <c r="J85" s="227">
        <v>1</v>
      </c>
      <c r="K85" s="227">
        <v>-1</v>
      </c>
      <c r="L85" s="202">
        <v>1</v>
      </c>
      <c r="M85" s="228">
        <v>-4</v>
      </c>
      <c r="N85" s="288">
        <v>42580</v>
      </c>
      <c r="O85">
        <f t="shared" si="28"/>
        <v>-1</v>
      </c>
      <c r="P85">
        <f t="shared" si="29"/>
        <v>-1</v>
      </c>
      <c r="Q85">
        <f t="shared" si="30"/>
        <v>-1</v>
      </c>
      <c r="R85">
        <f t="shared" si="38"/>
        <v>1</v>
      </c>
      <c r="S85">
        <f t="shared" si="31"/>
        <v>-1</v>
      </c>
      <c r="T85">
        <f t="shared" si="39"/>
        <v>1</v>
      </c>
      <c r="U85">
        <f>VLOOKUP($A85,'FuturesInfo (3)'!$A$2:$V$80,22)</f>
        <v>2</v>
      </c>
      <c r="V85">
        <v>1</v>
      </c>
      <c r="W85" s="137">
        <f>VLOOKUP($A85,'FuturesInfo (3)'!$A$2:$O$80,15)*U85</f>
        <v>346312.5</v>
      </c>
      <c r="X85" s="137">
        <f>VLOOKUP($A85,'FuturesInfo (3)'!$A$2:$O$80,15)*V85*U85</f>
        <v>346312.5</v>
      </c>
      <c r="Y85" s="188">
        <f t="shared" si="32"/>
        <v>0</v>
      </c>
      <c r="Z85" s="188">
        <f>IF(IF(sym!$Q74=H85,1,0)=1,ABS(W85*G85),-ABS(W85*G85))</f>
        <v>0</v>
      </c>
      <c r="AA85" s="188">
        <f>IF(IF(sym!$P74=$H85,1,0)=1,ABS($W85*$G85),-ABS($W85*$G85))</f>
        <v>0</v>
      </c>
      <c r="AB85" s="188">
        <f t="shared" si="40"/>
        <v>0</v>
      </c>
      <c r="AC85" s="188">
        <f t="shared" si="33"/>
        <v>0</v>
      </c>
      <c r="AD85" s="188">
        <f t="shared" si="41"/>
        <v>0</v>
      </c>
      <c r="AE85" s="188">
        <f t="shared" si="42"/>
        <v>0</v>
      </c>
      <c r="AF85" s="188">
        <f t="shared" si="43"/>
        <v>0</v>
      </c>
      <c r="AG85" s="188">
        <f t="shared" si="44"/>
        <v>0</v>
      </c>
      <c r="AH85" s="188">
        <f t="shared" si="34"/>
        <v>0</v>
      </c>
      <c r="AI85" s="188">
        <f t="shared" si="35"/>
        <v>0</v>
      </c>
      <c r="AJ85" s="188">
        <f t="shared" si="36"/>
        <v>0</v>
      </c>
      <c r="AK85" s="188">
        <f t="shared" si="37"/>
        <v>0</v>
      </c>
      <c r="AL85" s="188">
        <f t="shared" si="45"/>
        <v>0</v>
      </c>
    </row>
    <row r="86" spans="1:38" ht="15.75" thickBot="1" x14ac:dyDescent="0.3">
      <c r="A86" s="1" t="s">
        <v>416</v>
      </c>
      <c r="B86" s="149" t="s">
        <v>494</v>
      </c>
      <c r="C86" s="192" t="s">
        <v>294</v>
      </c>
      <c r="F86" s="201">
        <f>'0804'!H86</f>
        <v>-1</v>
      </c>
      <c r="G86" s="202"/>
      <c r="H86" s="202"/>
      <c r="I86" s="227">
        <v>-1</v>
      </c>
      <c r="J86" s="227">
        <v>1</v>
      </c>
      <c r="K86" s="227">
        <v>-1</v>
      </c>
      <c r="L86" s="202">
        <v>1</v>
      </c>
      <c r="M86" s="228">
        <v>-9</v>
      </c>
      <c r="N86" s="288">
        <v>42573</v>
      </c>
      <c r="O86">
        <f t="shared" si="28"/>
        <v>-1</v>
      </c>
      <c r="P86">
        <f t="shared" si="29"/>
        <v>1</v>
      </c>
      <c r="Q86">
        <f t="shared" si="30"/>
        <v>1</v>
      </c>
      <c r="R86">
        <f t="shared" si="38"/>
        <v>1</v>
      </c>
      <c r="S86">
        <f t="shared" si="31"/>
        <v>1</v>
      </c>
      <c r="T86">
        <f t="shared" si="39"/>
        <v>1</v>
      </c>
      <c r="U86">
        <f>VLOOKUP($A86,'FuturesInfo (3)'!$A$2:$V$80,22)</f>
        <v>3</v>
      </c>
      <c r="V86">
        <v>1</v>
      </c>
      <c r="W86" s="137">
        <f>VLOOKUP($A86,'FuturesInfo (3)'!$A$2:$O$80,15)*U86</f>
        <v>40275</v>
      </c>
      <c r="X86" s="137">
        <f>VLOOKUP($A86,'FuturesInfo (3)'!$A$2:$O$80,15)*V86*U86</f>
        <v>40275</v>
      </c>
      <c r="Y86" s="188">
        <f t="shared" si="32"/>
        <v>0</v>
      </c>
      <c r="Z86" s="188">
        <f>IF(IF(sym!$Q75=H86,1,0)=1,ABS(W86*G86),-ABS(W86*G86))</f>
        <v>0</v>
      </c>
      <c r="AA86" s="188">
        <f>IF(IF(sym!$P75=$H86,1,0)=1,ABS($W86*$G86),-ABS($W86*$G86))</f>
        <v>0</v>
      </c>
      <c r="AB86" s="188">
        <f t="shared" si="40"/>
        <v>0</v>
      </c>
      <c r="AC86" s="188">
        <f t="shared" si="33"/>
        <v>0</v>
      </c>
      <c r="AD86" s="188">
        <f t="shared" si="41"/>
        <v>0</v>
      </c>
      <c r="AE86" s="188">
        <f t="shared" si="42"/>
        <v>0</v>
      </c>
      <c r="AF86" s="188">
        <f t="shared" si="43"/>
        <v>0</v>
      </c>
      <c r="AG86" s="188">
        <f t="shared" si="44"/>
        <v>0</v>
      </c>
      <c r="AH86" s="188">
        <f t="shared" si="34"/>
        <v>0</v>
      </c>
      <c r="AI86" s="188">
        <f t="shared" si="35"/>
        <v>0</v>
      </c>
      <c r="AJ86" s="188">
        <f t="shared" si="36"/>
        <v>0</v>
      </c>
      <c r="AK86" s="188">
        <f t="shared" si="37"/>
        <v>0</v>
      </c>
      <c r="AL86" s="188">
        <f t="shared" si="45"/>
        <v>0</v>
      </c>
    </row>
    <row r="87" spans="1:38" s="2" customFormat="1" ht="15.75" thickBot="1" x14ac:dyDescent="0.3">
      <c r="A87" s="1" t="s">
        <v>418</v>
      </c>
      <c r="B87" s="149" t="s">
        <v>767</v>
      </c>
      <c r="C87" s="192" t="s">
        <v>297</v>
      </c>
      <c r="D87"/>
      <c r="F87" s="201">
        <f>'0804'!H87</f>
        <v>-1</v>
      </c>
      <c r="G87" s="202"/>
      <c r="H87" s="202"/>
      <c r="I87" s="227">
        <v>1</v>
      </c>
      <c r="J87" s="227">
        <v>-1</v>
      </c>
      <c r="K87" s="227">
        <v>1</v>
      </c>
      <c r="L87" s="202">
        <v>1</v>
      </c>
      <c r="M87" s="228">
        <v>-4</v>
      </c>
      <c r="N87" s="288">
        <v>42580</v>
      </c>
      <c r="O87">
        <f t="shared" si="28"/>
        <v>-1</v>
      </c>
      <c r="P87">
        <f t="shared" si="29"/>
        <v>-1</v>
      </c>
      <c r="Q87">
        <f t="shared" si="30"/>
        <v>-1</v>
      </c>
      <c r="R87">
        <f t="shared" si="38"/>
        <v>1</v>
      </c>
      <c r="S87">
        <f t="shared" si="31"/>
        <v>-1</v>
      </c>
      <c r="T87">
        <f t="shared" si="39"/>
        <v>-1</v>
      </c>
      <c r="U87">
        <f>VLOOKUP($A87,'FuturesInfo (3)'!$A$2:$V$80,22)</f>
        <v>4</v>
      </c>
      <c r="V87">
        <v>1</v>
      </c>
      <c r="W87" s="137">
        <f>VLOOKUP($A87,'FuturesInfo (3)'!$A$2:$O$80,15)*U87</f>
        <v>80650</v>
      </c>
      <c r="X87" s="137">
        <f>VLOOKUP($A87,'FuturesInfo (3)'!$A$2:$O$80,15)*V87*U87</f>
        <v>80650</v>
      </c>
      <c r="Y87" s="188">
        <f t="shared" si="32"/>
        <v>0</v>
      </c>
      <c r="Z87" s="188">
        <f>IF(IF(sym!$Q76=H87,1,0)=1,ABS(W87*G87),-ABS(W87*G87))</f>
        <v>0</v>
      </c>
      <c r="AA87" s="188">
        <f>IF(IF(sym!$P76=$H87,1,0)=1,ABS($W87*$G87),-ABS($W87*$G87))</f>
        <v>0</v>
      </c>
      <c r="AB87" s="188">
        <f t="shared" si="40"/>
        <v>0</v>
      </c>
      <c r="AC87" s="188">
        <f t="shared" si="33"/>
        <v>0</v>
      </c>
      <c r="AD87" s="188">
        <f t="shared" si="41"/>
        <v>0</v>
      </c>
      <c r="AE87" s="188">
        <f t="shared" si="42"/>
        <v>0</v>
      </c>
      <c r="AF87" s="188">
        <f t="shared" si="43"/>
        <v>0</v>
      </c>
      <c r="AG87" s="188">
        <f t="shared" si="44"/>
        <v>0</v>
      </c>
      <c r="AH87" s="188">
        <f t="shared" si="34"/>
        <v>0</v>
      </c>
      <c r="AI87" s="188">
        <f t="shared" si="35"/>
        <v>0</v>
      </c>
      <c r="AJ87" s="188">
        <f t="shared" si="36"/>
        <v>0</v>
      </c>
      <c r="AK87" s="188">
        <f t="shared" si="37"/>
        <v>0</v>
      </c>
      <c r="AL87" s="188">
        <f t="shared" si="45"/>
        <v>0</v>
      </c>
    </row>
    <row r="88" spans="1:38" s="2" customFormat="1" ht="15.75" thickBot="1" x14ac:dyDescent="0.3">
      <c r="A88" s="1" t="s">
        <v>1053</v>
      </c>
      <c r="B88" s="149" t="s">
        <v>738</v>
      </c>
      <c r="C88" s="192" t="s">
        <v>294</v>
      </c>
      <c r="D88"/>
      <c r="F88" s="201">
        <f>'0804'!H88</f>
        <v>1</v>
      </c>
      <c r="G88" s="202"/>
      <c r="H88" s="202"/>
      <c r="I88" s="227">
        <v>1</v>
      </c>
      <c r="J88" s="227">
        <v>1</v>
      </c>
      <c r="K88" s="227">
        <v>1</v>
      </c>
      <c r="L88" s="202">
        <v>-1</v>
      </c>
      <c r="M88" s="228">
        <v>3</v>
      </c>
      <c r="N88" s="288">
        <v>42580</v>
      </c>
      <c r="O88">
        <f t="shared" si="28"/>
        <v>-1</v>
      </c>
      <c r="P88">
        <f t="shared" si="29"/>
        <v>-1</v>
      </c>
      <c r="Q88">
        <f t="shared" si="30"/>
        <v>-1</v>
      </c>
      <c r="R88">
        <f t="shared" si="38"/>
        <v>-1</v>
      </c>
      <c r="S88">
        <f t="shared" si="31"/>
        <v>-1</v>
      </c>
      <c r="T88">
        <f t="shared" si="39"/>
        <v>1</v>
      </c>
      <c r="U88">
        <f>VLOOKUP($A88,'FuturesInfo (3)'!$A$2:$V$80,22)</f>
        <v>3</v>
      </c>
      <c r="V88">
        <v>1</v>
      </c>
      <c r="W88" s="137">
        <f>VLOOKUP($A88,'FuturesInfo (3)'!$A$2:$O$80,15)*U88</f>
        <v>307145.4375</v>
      </c>
      <c r="X88" s="137">
        <f>VLOOKUP($A88,'FuturesInfo (3)'!$A$2:$O$80,15)*V88*U88</f>
        <v>307145.4375</v>
      </c>
      <c r="Y88" s="188">
        <f t="shared" si="32"/>
        <v>0</v>
      </c>
      <c r="Z88" s="188">
        <f>IF(IF(sym!$Q77=H88,1,0)=1,ABS(W88*G88),-ABS(W88*G88))</f>
        <v>0</v>
      </c>
      <c r="AA88" s="188">
        <f>IF(IF(sym!$P77=$H88,1,0)=1,ABS($W88*$G88),-ABS($W88*$G88))</f>
        <v>0</v>
      </c>
      <c r="AB88" s="188">
        <f t="shared" si="40"/>
        <v>0</v>
      </c>
      <c r="AC88" s="188">
        <f t="shared" si="33"/>
        <v>0</v>
      </c>
      <c r="AD88" s="188">
        <f t="shared" si="41"/>
        <v>0</v>
      </c>
      <c r="AE88" s="188">
        <f t="shared" si="42"/>
        <v>0</v>
      </c>
      <c r="AF88" s="188">
        <f t="shared" si="43"/>
        <v>0</v>
      </c>
      <c r="AG88" s="188">
        <f t="shared" si="44"/>
        <v>0</v>
      </c>
      <c r="AH88" s="188">
        <f t="shared" si="34"/>
        <v>0</v>
      </c>
      <c r="AI88" s="188">
        <f t="shared" si="35"/>
        <v>0</v>
      </c>
      <c r="AJ88" s="188">
        <f t="shared" si="36"/>
        <v>0</v>
      </c>
      <c r="AK88" s="188">
        <f t="shared" si="37"/>
        <v>0</v>
      </c>
      <c r="AL88" s="188">
        <f t="shared" si="45"/>
        <v>0</v>
      </c>
    </row>
    <row r="89" spans="1:38" s="2" customFormat="1" ht="15.75" thickBot="1" x14ac:dyDescent="0.3">
      <c r="A89" s="1" t="s">
        <v>1054</v>
      </c>
      <c r="B89" s="149" t="s">
        <v>463</v>
      </c>
      <c r="C89" s="192" t="s">
        <v>1122</v>
      </c>
      <c r="D89"/>
      <c r="F89" s="201">
        <f>'0804'!H89</f>
        <v>1</v>
      </c>
      <c r="G89" s="202"/>
      <c r="H89" s="202"/>
      <c r="I89" s="227">
        <v>1</v>
      </c>
      <c r="J89" s="227">
        <v>-1</v>
      </c>
      <c r="K89" s="227">
        <v>1</v>
      </c>
      <c r="L89" s="202">
        <v>-1</v>
      </c>
      <c r="M89" s="228">
        <v>6</v>
      </c>
      <c r="N89" s="288">
        <v>42578</v>
      </c>
      <c r="O89">
        <f t="shared" si="28"/>
        <v>-1</v>
      </c>
      <c r="P89">
        <f t="shared" si="29"/>
        <v>-1</v>
      </c>
      <c r="Q89">
        <f t="shared" si="30"/>
        <v>-1</v>
      </c>
      <c r="R89">
        <f t="shared" si="38"/>
        <v>-1</v>
      </c>
      <c r="S89">
        <f t="shared" si="31"/>
        <v>-1</v>
      </c>
      <c r="T89">
        <f t="shared" si="39"/>
        <v>1</v>
      </c>
      <c r="U89">
        <f>VLOOKUP($A89,'FuturesInfo (3)'!$A$2:$V$80,22)</f>
        <v>0</v>
      </c>
      <c r="V89">
        <v>1</v>
      </c>
      <c r="W89" s="137">
        <f>VLOOKUP($A89,'FuturesInfo (3)'!$A$2:$O$80,15)*U89</f>
        <v>0</v>
      </c>
      <c r="X89" s="137">
        <f>VLOOKUP($A89,'FuturesInfo (3)'!$A$2:$O$80,15)*V89*U89</f>
        <v>0</v>
      </c>
      <c r="Y89" s="188">
        <f t="shared" si="32"/>
        <v>0</v>
      </c>
      <c r="Z89" s="188">
        <f>IF(IF(sym!$Q78=H89,1,0)=1,ABS(W89*G89),-ABS(W89*G89))</f>
        <v>0</v>
      </c>
      <c r="AA89" s="188">
        <f>IF(IF(sym!$P78=$H89,1,0)=1,ABS($W89*$G89),-ABS($W89*$G89))</f>
        <v>0</v>
      </c>
      <c r="AB89" s="188">
        <f t="shared" si="40"/>
        <v>0</v>
      </c>
      <c r="AC89" s="188">
        <f t="shared" si="33"/>
        <v>0</v>
      </c>
      <c r="AD89" s="188">
        <f t="shared" si="41"/>
        <v>0</v>
      </c>
      <c r="AE89" s="188">
        <f t="shared" si="42"/>
        <v>0</v>
      </c>
      <c r="AF89" s="188">
        <f t="shared" si="43"/>
        <v>0</v>
      </c>
      <c r="AG89" s="188">
        <f t="shared" si="44"/>
        <v>0</v>
      </c>
      <c r="AH89" s="188">
        <f t="shared" si="34"/>
        <v>0</v>
      </c>
      <c r="AI89" s="188">
        <f t="shared" si="35"/>
        <v>0</v>
      </c>
      <c r="AJ89" s="188">
        <f t="shared" si="36"/>
        <v>0</v>
      </c>
      <c r="AK89" s="188">
        <f t="shared" si="37"/>
        <v>0</v>
      </c>
      <c r="AL89" s="188">
        <f t="shared" si="45"/>
        <v>0</v>
      </c>
    </row>
    <row r="90" spans="1:38" s="4" customFormat="1" ht="15.75" thickBot="1" x14ac:dyDescent="0.3">
      <c r="A90" s="1" t="s">
        <v>422</v>
      </c>
      <c r="B90" s="149" t="s">
        <v>639</v>
      </c>
      <c r="C90" s="192" t="s">
        <v>294</v>
      </c>
      <c r="F90" s="201">
        <f>'0804'!H90</f>
        <v>1</v>
      </c>
      <c r="G90" s="202"/>
      <c r="H90" s="202"/>
      <c r="I90" s="227">
        <v>-1</v>
      </c>
      <c r="J90" s="227">
        <v>1</v>
      </c>
      <c r="K90" s="227">
        <v>-1</v>
      </c>
      <c r="L90" s="202">
        <v>1</v>
      </c>
      <c r="M90" s="228">
        <v>11</v>
      </c>
      <c r="N90" s="288">
        <v>42571</v>
      </c>
      <c r="O90">
        <f t="shared" si="28"/>
        <v>1</v>
      </c>
      <c r="P90">
        <f t="shared" si="29"/>
        <v>1</v>
      </c>
      <c r="Q90">
        <f t="shared" si="30"/>
        <v>1</v>
      </c>
      <c r="R90">
        <f t="shared" si="38"/>
        <v>1</v>
      </c>
      <c r="S90">
        <f t="shared" si="31"/>
        <v>1</v>
      </c>
      <c r="T90">
        <f t="shared" si="39"/>
        <v>1</v>
      </c>
      <c r="U90">
        <f>VLOOKUP($A90,'FuturesInfo (3)'!$A$2:$V$80,22)</f>
        <v>4</v>
      </c>
      <c r="V90">
        <v>1</v>
      </c>
      <c r="W90" s="137">
        <f>VLOOKUP($A90,'FuturesInfo (3)'!$A$2:$O$80,15)*U90</f>
        <v>365460</v>
      </c>
      <c r="X90" s="137">
        <f>VLOOKUP($A90,'FuturesInfo (3)'!$A$2:$O$80,15)*V90*U90</f>
        <v>365460</v>
      </c>
      <c r="Y90" s="188">
        <f t="shared" si="32"/>
        <v>0</v>
      </c>
      <c r="Z90" s="188">
        <f>IF(IF(sym!$Q79=H90,1,0)=1,ABS(W90*G90),-ABS(W90*G90))</f>
        <v>0</v>
      </c>
      <c r="AA90" s="188">
        <f>IF(IF(sym!$P79=$H90,1,0)=1,ABS($W90*$G90),-ABS($W90*$G90))</f>
        <v>0</v>
      </c>
      <c r="AB90" s="188">
        <f t="shared" si="40"/>
        <v>0</v>
      </c>
      <c r="AC90" s="188">
        <f t="shared" si="33"/>
        <v>0</v>
      </c>
      <c r="AD90" s="188">
        <f t="shared" si="41"/>
        <v>0</v>
      </c>
      <c r="AE90" s="188">
        <f t="shared" si="42"/>
        <v>0</v>
      </c>
      <c r="AF90" s="188">
        <f t="shared" si="43"/>
        <v>0</v>
      </c>
      <c r="AG90" s="188">
        <f t="shared" si="44"/>
        <v>0</v>
      </c>
      <c r="AH90" s="188">
        <f t="shared" si="34"/>
        <v>0</v>
      </c>
      <c r="AI90" s="188">
        <f t="shared" si="35"/>
        <v>0</v>
      </c>
      <c r="AJ90" s="188">
        <f t="shared" si="36"/>
        <v>0</v>
      </c>
      <c r="AK90" s="188">
        <f t="shared" si="37"/>
        <v>0</v>
      </c>
      <c r="AL90" s="188">
        <f t="shared" si="45"/>
        <v>0</v>
      </c>
    </row>
    <row r="91" spans="1:38" s="4" customFormat="1" ht="15.75" thickBot="1" x14ac:dyDescent="0.3">
      <c r="A91" s="1" t="s">
        <v>1025</v>
      </c>
      <c r="B91" s="149" t="s">
        <v>459</v>
      </c>
      <c r="C91" s="192" t="s">
        <v>1122</v>
      </c>
      <c r="F91" s="201">
        <f>'0804'!H91</f>
        <v>-1</v>
      </c>
      <c r="G91" s="202"/>
      <c r="H91" s="202"/>
      <c r="I91" s="227">
        <v>-1</v>
      </c>
      <c r="J91" s="227">
        <v>-1</v>
      </c>
      <c r="K91" s="227">
        <v>1</v>
      </c>
      <c r="L91" s="202">
        <v>1</v>
      </c>
      <c r="M91" s="228">
        <v>-2</v>
      </c>
      <c r="N91" s="288">
        <v>42564</v>
      </c>
      <c r="O91">
        <f t="shared" si="28"/>
        <v>-1</v>
      </c>
      <c r="P91">
        <f t="shared" si="29"/>
        <v>-1</v>
      </c>
      <c r="Q91">
        <f t="shared" si="30"/>
        <v>-1</v>
      </c>
      <c r="R91">
        <f t="shared" si="38"/>
        <v>1</v>
      </c>
      <c r="S91">
        <f t="shared" si="31"/>
        <v>-1</v>
      </c>
      <c r="T91">
        <f t="shared" si="39"/>
        <v>-1</v>
      </c>
      <c r="U91">
        <f>VLOOKUP($A91,'FuturesInfo (3)'!$A$2:$V$80,22)</f>
        <v>16</v>
      </c>
      <c r="V91">
        <v>1</v>
      </c>
      <c r="W91" s="137">
        <f>VLOOKUP($A91,'FuturesInfo (3)'!$A$2:$O$80,15)*U91</f>
        <v>3328420.48</v>
      </c>
      <c r="X91" s="137">
        <f>VLOOKUP($A91,'FuturesInfo (3)'!$A$2:$O$80,15)*V91*U91</f>
        <v>3328420.48</v>
      </c>
      <c r="Y91" s="188">
        <f t="shared" si="32"/>
        <v>0</v>
      </c>
      <c r="Z91" s="188">
        <f>IF(IF(sym!$Q80=H91,1,0)=1,ABS(W91*G91),-ABS(W91*G91))</f>
        <v>0</v>
      </c>
      <c r="AA91" s="188">
        <f>IF(IF(sym!$P80=$H91,1,0)=1,ABS($W91*$G91),-ABS($W91*$G91))</f>
        <v>0</v>
      </c>
      <c r="AB91" s="188">
        <f t="shared" si="40"/>
        <v>0</v>
      </c>
      <c r="AC91" s="188">
        <f t="shared" si="33"/>
        <v>0</v>
      </c>
      <c r="AD91" s="188">
        <f t="shared" si="41"/>
        <v>0</v>
      </c>
      <c r="AE91" s="188">
        <f t="shared" si="42"/>
        <v>0</v>
      </c>
      <c r="AF91" s="188">
        <f t="shared" si="43"/>
        <v>0</v>
      </c>
      <c r="AG91" s="188">
        <f t="shared" si="44"/>
        <v>0</v>
      </c>
      <c r="AH91" s="188">
        <f t="shared" si="34"/>
        <v>0</v>
      </c>
      <c r="AI91" s="188">
        <f t="shared" si="35"/>
        <v>0</v>
      </c>
      <c r="AJ91" s="188">
        <f t="shared" si="36"/>
        <v>0</v>
      </c>
      <c r="AK91" s="188">
        <f t="shared" si="37"/>
        <v>0</v>
      </c>
      <c r="AL91" s="188">
        <f t="shared" si="45"/>
        <v>0</v>
      </c>
    </row>
    <row r="92" spans="1:38" s="4" customFormat="1" ht="15.75" thickBot="1" x14ac:dyDescent="0.3">
      <c r="A92" s="1" t="s">
        <v>1026</v>
      </c>
      <c r="B92" s="149" t="s">
        <v>447</v>
      </c>
      <c r="C92" s="192" t="s">
        <v>1122</v>
      </c>
      <c r="F92" s="201">
        <f>'0804'!H92</f>
        <v>-1</v>
      </c>
      <c r="G92" s="203"/>
      <c r="H92" s="203"/>
      <c r="I92" s="231">
        <v>1</v>
      </c>
      <c r="J92" s="231">
        <v>1</v>
      </c>
      <c r="K92" s="231">
        <v>1</v>
      </c>
      <c r="L92" s="203">
        <v>1</v>
      </c>
      <c r="M92" s="232">
        <v>-2</v>
      </c>
      <c r="N92" s="289">
        <v>42569</v>
      </c>
      <c r="O92">
        <f t="shared" si="28"/>
        <v>-1</v>
      </c>
      <c r="P92">
        <f t="shared" si="29"/>
        <v>-1</v>
      </c>
      <c r="Q92">
        <f t="shared" si="30"/>
        <v>1</v>
      </c>
      <c r="R92">
        <f t="shared" si="38"/>
        <v>1</v>
      </c>
      <c r="S92">
        <f t="shared" si="31"/>
        <v>1</v>
      </c>
      <c r="T92">
        <f t="shared" si="39"/>
        <v>-1</v>
      </c>
      <c r="U92">
        <f>VLOOKUP($A92,'FuturesInfo (3)'!$A$2:$V$80,22)</f>
        <v>5</v>
      </c>
      <c r="V92">
        <v>1</v>
      </c>
      <c r="W92" s="137">
        <f>VLOOKUP($A92,'FuturesInfo (3)'!$A$2:$O$80,15)*U92</f>
        <v>2954925.6</v>
      </c>
      <c r="X92" s="137">
        <f>VLOOKUP($A92,'FuturesInfo (3)'!$A$2:$O$80,15)*V92*U92</f>
        <v>2954925.6</v>
      </c>
      <c r="Y92" s="188">
        <f t="shared" si="32"/>
        <v>0</v>
      </c>
      <c r="Z92" s="188">
        <f>IF(IF(sym!$Q81=H92,1,0)=1,ABS(W92*G92),-ABS(W92*G92))</f>
        <v>0</v>
      </c>
      <c r="AA92" s="188">
        <f>IF(IF(sym!$P81=$H92,1,0)=1,ABS($W92*$G92),-ABS($W92*$G92))</f>
        <v>0</v>
      </c>
      <c r="AB92" s="188">
        <f t="shared" si="40"/>
        <v>0</v>
      </c>
      <c r="AC92" s="188">
        <f t="shared" si="33"/>
        <v>0</v>
      </c>
      <c r="AD92" s="188">
        <f t="shared" si="41"/>
        <v>0</v>
      </c>
      <c r="AE92" s="188">
        <f t="shared" si="42"/>
        <v>0</v>
      </c>
      <c r="AF92" s="188">
        <f t="shared" si="43"/>
        <v>0</v>
      </c>
      <c r="AG92" s="188">
        <f t="shared" si="44"/>
        <v>0</v>
      </c>
      <c r="AH92" s="188">
        <f t="shared" si="34"/>
        <v>0</v>
      </c>
      <c r="AI92" s="188">
        <f t="shared" si="35"/>
        <v>0</v>
      </c>
      <c r="AJ92" s="188">
        <f t="shared" si="36"/>
        <v>0</v>
      </c>
      <c r="AK92" s="188">
        <f t="shared" si="37"/>
        <v>0</v>
      </c>
      <c r="AL92" s="188">
        <f t="shared" si="45"/>
        <v>0</v>
      </c>
    </row>
  </sheetData>
  <conditionalFormatting sqref="G82:G92 G15:G24 I15:K24 I82:K92">
    <cfRule type="colorScale" priority="39">
      <colorScale>
        <cfvo type="min"/>
        <cfvo type="percentile" val="50"/>
        <cfvo type="max"/>
        <color rgb="FFF8696B"/>
        <color rgb="FFFFEB84"/>
        <color rgb="FF63BE7B"/>
      </colorScale>
    </cfRule>
  </conditionalFormatting>
  <conditionalFormatting sqref="G25:G81 I25:K81">
    <cfRule type="colorScale" priority="40">
      <colorScale>
        <cfvo type="min"/>
        <cfvo type="percentile" val="50"/>
        <cfvo type="max"/>
        <color rgb="FFF8696B"/>
        <color rgb="FFFFEB84"/>
        <color rgb="FF63BE7B"/>
      </colorScale>
    </cfRule>
  </conditionalFormatting>
  <conditionalFormatting sqref="N12:N13">
    <cfRule type="colorScale" priority="41">
      <colorScale>
        <cfvo type="min"/>
        <cfvo type="percentile" val="50"/>
        <cfvo type="max"/>
        <color rgb="FFF8696B"/>
        <color rgb="FFFFEB84"/>
        <color rgb="FF63BE7B"/>
      </colorScale>
    </cfRule>
  </conditionalFormatting>
  <conditionalFormatting sqref="I14:K14">
    <cfRule type="colorScale" priority="38">
      <colorScale>
        <cfvo type="min"/>
        <cfvo type="percentile" val="50"/>
        <cfvo type="max"/>
        <color rgb="FFF8696B"/>
        <color rgb="FFFFEB84"/>
        <color rgb="FF63BE7B"/>
      </colorScale>
    </cfRule>
  </conditionalFormatting>
  <conditionalFormatting sqref="G14:G92">
    <cfRule type="colorScale" priority="37">
      <colorScale>
        <cfvo type="min"/>
        <cfvo type="percentile" val="50"/>
        <cfvo type="max"/>
        <color rgb="FFF8696B"/>
        <color rgb="FFFFEB84"/>
        <color rgb="FF63BE7B"/>
      </colorScale>
    </cfRule>
  </conditionalFormatting>
  <conditionalFormatting sqref="F14:F92">
    <cfRule type="colorScale" priority="36">
      <colorScale>
        <cfvo type="min"/>
        <cfvo type="percentile" val="50"/>
        <cfvo type="max"/>
        <color rgb="FFF8696B"/>
        <color rgb="FFFFEB84"/>
        <color rgb="FF63BE7B"/>
      </colorScale>
    </cfRule>
  </conditionalFormatting>
  <conditionalFormatting sqref="U14:U92">
    <cfRule type="colorScale" priority="35">
      <colorScale>
        <cfvo type="min"/>
        <cfvo type="percentile" val="50"/>
        <cfvo type="max"/>
        <color rgb="FF63BE7B"/>
        <color rgb="FFFFEB84"/>
        <color rgb="FFF8696B"/>
      </colorScale>
    </cfRule>
  </conditionalFormatting>
  <conditionalFormatting sqref="M2:M10">
    <cfRule type="colorScale" priority="34">
      <colorScale>
        <cfvo type="min"/>
        <cfvo type="percentile" val="50"/>
        <cfvo type="max"/>
        <color rgb="FFF8696B"/>
        <color rgb="FFFFEB84"/>
        <color rgb="FF63BE7B"/>
      </colorScale>
    </cfRule>
  </conditionalFormatting>
  <conditionalFormatting sqref="N2:N10">
    <cfRule type="colorScale" priority="33">
      <colorScale>
        <cfvo type="min"/>
        <cfvo type="percentile" val="50"/>
        <cfvo type="max"/>
        <color rgb="FFF8696B"/>
        <color rgb="FFFFEB84"/>
        <color rgb="FF63BE7B"/>
      </colorScale>
    </cfRule>
  </conditionalFormatting>
  <conditionalFormatting sqref="O14:O92">
    <cfRule type="colorScale" priority="32">
      <colorScale>
        <cfvo type="min"/>
        <cfvo type="percentile" val="50"/>
        <cfvo type="max"/>
        <color rgb="FFF8696B"/>
        <color rgb="FFFFEB84"/>
        <color rgb="FF63BE7B"/>
      </colorScale>
    </cfRule>
  </conditionalFormatting>
  <conditionalFormatting sqref="L14:M92">
    <cfRule type="colorScale" priority="31">
      <colorScale>
        <cfvo type="min"/>
        <cfvo type="percentile" val="50"/>
        <cfvo type="max"/>
        <color rgb="FFF8696B"/>
        <color rgb="FFFFEB84"/>
        <color rgb="FF63BE7B"/>
      </colorScale>
    </cfRule>
  </conditionalFormatting>
  <conditionalFormatting sqref="L14:L92">
    <cfRule type="colorScale" priority="30">
      <colorScale>
        <cfvo type="min"/>
        <cfvo type="percentile" val="50"/>
        <cfvo type="max"/>
        <color rgb="FFF8696B"/>
        <color rgb="FFFFEB84"/>
        <color rgb="FF63BE7B"/>
      </colorScale>
    </cfRule>
  </conditionalFormatting>
  <conditionalFormatting sqref="I14:K92">
    <cfRule type="colorScale" priority="29">
      <colorScale>
        <cfvo type="min"/>
        <cfvo type="percentile" val="50"/>
        <cfvo type="max"/>
        <color rgb="FFF8696B"/>
        <color rgb="FFFFEB84"/>
        <color rgb="FF63BE7B"/>
      </colorScale>
    </cfRule>
  </conditionalFormatting>
  <conditionalFormatting sqref="AC14:AC92">
    <cfRule type="colorScale" priority="28">
      <colorScale>
        <cfvo type="min"/>
        <cfvo type="percentile" val="50"/>
        <cfvo type="max"/>
        <color rgb="FFF8696B"/>
        <color rgb="FFFFEB84"/>
        <color rgb="FF63BE7B"/>
      </colorScale>
    </cfRule>
  </conditionalFormatting>
  <conditionalFormatting sqref="N14:N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AE14:AE92">
    <cfRule type="colorScale" priority="25">
      <colorScale>
        <cfvo type="min"/>
        <cfvo type="percentile" val="50"/>
        <cfvo type="max"/>
        <color rgb="FFF8696B"/>
        <color rgb="FFFFEB84"/>
        <color rgb="FF63BE7B"/>
      </colorScale>
    </cfRule>
  </conditionalFormatting>
  <conditionalFormatting sqref="Y14:Z92">
    <cfRule type="colorScale" priority="24">
      <colorScale>
        <cfvo type="min"/>
        <cfvo type="percentile" val="50"/>
        <cfvo type="max"/>
        <color rgb="FFF8696B"/>
        <color rgb="FFFFEB84"/>
        <color rgb="FF63BE7B"/>
      </colorScale>
    </cfRule>
  </conditionalFormatting>
  <conditionalFormatting sqref="H10">
    <cfRule type="colorScale" priority="23">
      <colorScale>
        <cfvo type="min"/>
        <cfvo type="percentile" val="50"/>
        <cfvo type="max"/>
        <color rgb="FFF8696B"/>
        <color rgb="FFFFEB84"/>
        <color rgb="FF63BE7B"/>
      </colorScale>
    </cfRule>
  </conditionalFormatting>
  <conditionalFormatting sqref="H2:H9">
    <cfRule type="colorScale" priority="22">
      <colorScale>
        <cfvo type="min"/>
        <cfvo type="percentile" val="50"/>
        <cfvo type="max"/>
        <color rgb="FFF8696B"/>
        <color rgb="FFFFEB84"/>
        <color rgb="FF63BE7B"/>
      </colorScale>
    </cfRule>
  </conditionalFormatting>
  <conditionalFormatting sqref="AB14:AB92">
    <cfRule type="colorScale" priority="21">
      <colorScale>
        <cfvo type="min"/>
        <cfvo type="percentile" val="50"/>
        <cfvo type="max"/>
        <color rgb="FFF8696B"/>
        <color rgb="FFFFEB84"/>
        <color rgb="FF63BE7B"/>
      </colorScale>
    </cfRule>
  </conditionalFormatting>
  <conditionalFormatting sqref="AH14:AH92">
    <cfRule type="colorScale" priority="20">
      <colorScale>
        <cfvo type="min"/>
        <cfvo type="percentile" val="50"/>
        <cfvo type="max"/>
        <color rgb="FFF8696B"/>
        <color rgb="FFFFEB84"/>
        <color rgb="FF63BE7B"/>
      </colorScale>
    </cfRule>
  </conditionalFormatting>
  <conditionalFormatting sqref="I2:I10">
    <cfRule type="colorScale" priority="19">
      <colorScale>
        <cfvo type="min"/>
        <cfvo type="percentile" val="50"/>
        <cfvo type="max"/>
        <color rgb="FF63BE7B"/>
        <color rgb="FFFFEB84"/>
        <color rgb="FFF8696B"/>
      </colorScale>
    </cfRule>
  </conditionalFormatting>
  <conditionalFormatting sqref="AD14:AD92">
    <cfRule type="colorScale" priority="18">
      <colorScale>
        <cfvo type="min"/>
        <cfvo type="percentile" val="50"/>
        <cfvo type="max"/>
        <color rgb="FFF8696B"/>
        <color rgb="FFFFEB84"/>
        <color rgb="FF63BE7B"/>
      </colorScale>
    </cfRule>
  </conditionalFormatting>
  <conditionalFormatting sqref="AJ14:AJ92">
    <cfRule type="colorScale" priority="16">
      <colorScale>
        <cfvo type="min"/>
        <cfvo type="percentile" val="50"/>
        <cfvo type="max"/>
        <color rgb="FFF8696B"/>
        <color rgb="FFFFEB84"/>
        <color rgb="FF63BE7B"/>
      </colorScale>
    </cfRule>
  </conditionalFormatting>
  <conditionalFormatting sqref="S2:T10">
    <cfRule type="colorScale" priority="15">
      <colorScale>
        <cfvo type="min"/>
        <cfvo type="percentile" val="50"/>
        <cfvo type="max"/>
        <color rgb="FFF8696B"/>
        <color rgb="FFFFEB84"/>
        <color rgb="FF63BE7B"/>
      </colorScale>
    </cfRule>
  </conditionalFormatting>
  <conditionalFormatting sqref="V2:V10">
    <cfRule type="colorScale" priority="14">
      <colorScale>
        <cfvo type="min"/>
        <cfvo type="percentile" val="50"/>
        <cfvo type="max"/>
        <color rgb="FFF8696B"/>
        <color rgb="FFFFEB84"/>
        <color rgb="FF63BE7B"/>
      </colorScale>
    </cfRule>
  </conditionalFormatting>
  <conditionalFormatting sqref="AK14:AL92">
    <cfRule type="colorScale" priority="13">
      <colorScale>
        <cfvo type="min"/>
        <cfvo type="percentile" val="50"/>
        <cfvo type="max"/>
        <color rgb="FFF8696B"/>
        <color rgb="FFFFEB84"/>
        <color rgb="FF63BE7B"/>
      </colorScale>
    </cfRule>
  </conditionalFormatting>
  <conditionalFormatting sqref="Q14:Q92">
    <cfRule type="colorScale" priority="12">
      <colorScale>
        <cfvo type="min"/>
        <cfvo type="percentile" val="50"/>
        <cfvo type="max"/>
        <color rgb="FFF8696B"/>
        <color rgb="FFFFEB84"/>
        <color rgb="FF63BE7B"/>
      </colorScale>
    </cfRule>
  </conditionalFormatting>
  <conditionalFormatting sqref="AI14:AI92">
    <cfRule type="colorScale" priority="11">
      <colorScale>
        <cfvo type="min"/>
        <cfvo type="percentile" val="50"/>
        <cfvo type="max"/>
        <color rgb="FFF8696B"/>
        <color rgb="FFFFEB84"/>
        <color rgb="FF63BE7B"/>
      </colorScale>
    </cfRule>
  </conditionalFormatting>
  <conditionalFormatting sqref="S14:T92">
    <cfRule type="colorScale" priority="10">
      <colorScale>
        <cfvo type="min"/>
        <cfvo type="percentile" val="50"/>
        <cfvo type="max"/>
        <color rgb="FFF8696B"/>
        <color rgb="FFFFEB84"/>
        <color rgb="FF63BE7B"/>
      </colorScale>
    </cfRule>
  </conditionalFormatting>
  <conditionalFormatting sqref="P14:P92">
    <cfRule type="colorScale" priority="9">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82:H92 H14:H24 I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R14: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Y13" activePane="bottomRight" state="frozen"/>
      <selection activeCell="R15" sqref="R15"/>
      <selection pane="topRight" activeCell="R15" sqref="R15"/>
      <selection pane="bottomLeft" activeCell="R15" sqref="R15"/>
      <selection pane="bottomRight" activeCell="W21" sqref="W21"/>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20160804</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0.55555555555555558</v>
      </c>
      <c r="H2" s="137">
        <f t="shared" ref="H2:H9" si="2">SUMIF($C$14:$C$92,F2,Y$14:Y$92)</f>
        <v>8562.7084029923408</v>
      </c>
      <c r="I2" s="143">
        <f t="shared" ref="I2:I10" si="3">H2/$B2</f>
        <v>951.41204477692679</v>
      </c>
      <c r="J2" s="6"/>
      <c r="K2" s="6"/>
      <c r="L2" s="293"/>
      <c r="M2" s="286"/>
      <c r="N2" s="293"/>
      <c r="O2" s="6"/>
      <c r="R2" s="6"/>
      <c r="S2" s="286"/>
      <c r="T2" s="286"/>
      <c r="U2" s="6"/>
      <c r="V2" s="286"/>
      <c r="W2" s="6"/>
      <c r="X2" t="s">
        <v>1121</v>
      </c>
      <c r="Y2" s="282">
        <f t="shared" ref="Y2:AL9" si="4">SUMIF($C$14:$C$92,$X2,Y$14:Y$92)</f>
        <v>8562.7084029923408</v>
      </c>
      <c r="Z2" s="282">
        <f t="shared" si="4"/>
        <v>314.23937988516968</v>
      </c>
      <c r="AA2" s="282">
        <f t="shared" si="4"/>
        <v>-314.23937988516968</v>
      </c>
      <c r="AB2" s="282">
        <f t="shared" si="4"/>
        <v>-3612.599529068983</v>
      </c>
      <c r="AC2" s="282">
        <f t="shared" si="4"/>
        <v>-746.71146246543844</v>
      </c>
      <c r="AD2" s="282">
        <f t="shared" si="4"/>
        <v>5713.177968993763</v>
      </c>
      <c r="AE2" s="282">
        <f t="shared" si="4"/>
        <v>-746.71146246543844</v>
      </c>
      <c r="AF2" s="282">
        <f t="shared" si="4"/>
        <v>-2074.4203769224914</v>
      </c>
      <c r="AG2" s="282">
        <f t="shared" si="4"/>
        <v>1512.1356269842818</v>
      </c>
      <c r="AH2" s="282">
        <f t="shared" si="4"/>
        <v>-3162.8616904443302</v>
      </c>
      <c r="AI2" s="282">
        <f t="shared" si="4"/>
        <v>-3162.8616904443302</v>
      </c>
      <c r="AJ2" s="282">
        <f t="shared" si="4"/>
        <v>1336.6012214149575</v>
      </c>
      <c r="AK2" s="282">
        <f t="shared" si="4"/>
        <v>-3162.8616904443302</v>
      </c>
      <c r="AL2" s="282">
        <f t="shared" si="4"/>
        <v>-1062.397788359629</v>
      </c>
    </row>
    <row r="3" spans="1:38" outlineLevel="1" x14ac:dyDescent="0.25">
      <c r="A3" s="1" t="s">
        <v>288</v>
      </c>
      <c r="B3" s="95">
        <v>6</v>
      </c>
      <c r="C3" s="193">
        <f t="shared" ref="C3:C10" si="5">B3/$B$10</f>
        <v>8.3333333333333329E-2</v>
      </c>
      <c r="F3" s="1" t="s">
        <v>288</v>
      </c>
      <c r="G3" s="296">
        <f t="shared" si="1"/>
        <v>1</v>
      </c>
      <c r="H3" s="137">
        <f t="shared" si="2"/>
        <v>10275.201833185052</v>
      </c>
      <c r="I3" s="143">
        <f t="shared" si="3"/>
        <v>1712.5336388641754</v>
      </c>
      <c r="J3" s="6"/>
      <c r="K3" s="6"/>
      <c r="L3" s="293"/>
      <c r="M3" s="286"/>
      <c r="N3" s="293"/>
      <c r="O3" s="6"/>
      <c r="R3" s="6"/>
      <c r="S3" s="286"/>
      <c r="T3" s="286"/>
      <c r="U3" s="6"/>
      <c r="V3" s="286"/>
      <c r="W3" s="6"/>
      <c r="X3" s="1" t="s">
        <v>288</v>
      </c>
      <c r="Y3" s="282">
        <f t="shared" si="4"/>
        <v>10275.201833185052</v>
      </c>
      <c r="Z3" s="282">
        <f t="shared" si="4"/>
        <v>9975.7301882400388</v>
      </c>
      <c r="AA3" s="282">
        <f t="shared" si="4"/>
        <v>-9975.7301882400388</v>
      </c>
      <c r="AB3" s="282">
        <f t="shared" si="4"/>
        <v>-9975.7301882400388</v>
      </c>
      <c r="AC3" s="282">
        <f t="shared" si="4"/>
        <v>3968.5193262607072</v>
      </c>
      <c r="AD3" s="282">
        <f t="shared" si="4"/>
        <v>2300.1992590718828</v>
      </c>
      <c r="AE3" s="282">
        <f t="shared" si="4"/>
        <v>2300.1992590718828</v>
      </c>
      <c r="AF3" s="282">
        <f t="shared" si="4"/>
        <v>-1918.8693849945244</v>
      </c>
      <c r="AG3" s="282">
        <f t="shared" si="4"/>
        <v>5480.9057261899106</v>
      </c>
      <c r="AH3" s="282">
        <f t="shared" si="4"/>
        <v>886.94706164123113</v>
      </c>
      <c r="AI3" s="282">
        <f t="shared" si="4"/>
        <v>886.94706164123113</v>
      </c>
      <c r="AJ3" s="282">
        <f t="shared" si="4"/>
        <v>-1918.8693849945244</v>
      </c>
      <c r="AK3" s="282">
        <f t="shared" si="4"/>
        <v>886.94706164123113</v>
      </c>
      <c r="AL3" s="282">
        <f t="shared" si="4"/>
        <v>5381.7715236913591</v>
      </c>
    </row>
    <row r="4" spans="1:38" outlineLevel="1" x14ac:dyDescent="0.25">
      <c r="A4" s="1" t="s">
        <v>297</v>
      </c>
      <c r="B4" s="95">
        <v>10</v>
      </c>
      <c r="C4" s="193">
        <f t="shared" si="5"/>
        <v>0.1388888888888889</v>
      </c>
      <c r="F4" s="1" t="s">
        <v>297</v>
      </c>
      <c r="G4" s="296">
        <f t="shared" si="1"/>
        <v>0.3</v>
      </c>
      <c r="H4" s="137">
        <f t="shared" si="2"/>
        <v>9275.8703081128642</v>
      </c>
      <c r="I4" s="143">
        <f t="shared" si="3"/>
        <v>927.58703081128647</v>
      </c>
      <c r="J4" s="6"/>
      <c r="K4" s="6"/>
      <c r="L4" s="293"/>
      <c r="M4" s="286"/>
      <c r="N4" s="293"/>
      <c r="O4" s="6"/>
      <c r="R4" s="6"/>
      <c r="S4" s="286"/>
      <c r="T4" s="286"/>
      <c r="U4" s="6"/>
      <c r="V4" s="286"/>
      <c r="W4" s="6"/>
      <c r="X4" s="1" t="s">
        <v>297</v>
      </c>
      <c r="Y4" s="282">
        <f t="shared" si="4"/>
        <v>9275.8703081128642</v>
      </c>
      <c r="Z4" s="282">
        <f t="shared" si="4"/>
        <v>-7283.7961045965258</v>
      </c>
      <c r="AA4" s="282">
        <f t="shared" si="4"/>
        <v>7283.7961045965258</v>
      </c>
      <c r="AB4" s="282">
        <f t="shared" si="4"/>
        <v>-110.70008569439142</v>
      </c>
      <c r="AC4" s="282">
        <f t="shared" si="4"/>
        <v>-1533.498827995842</v>
      </c>
      <c r="AD4" s="282">
        <f t="shared" si="4"/>
        <v>-1888.5288562909218</v>
      </c>
      <c r="AE4" s="282">
        <f t="shared" si="4"/>
        <v>-4443.8198615868014</v>
      </c>
      <c r="AF4" s="282">
        <f t="shared" si="4"/>
        <v>-8863.5486696929893</v>
      </c>
      <c r="AG4" s="282">
        <f t="shared" si="4"/>
        <v>-1054.3195631702251</v>
      </c>
      <c r="AH4" s="282">
        <f t="shared" si="4"/>
        <v>-110.70008569439142</v>
      </c>
      <c r="AI4" s="282">
        <f t="shared" si="4"/>
        <v>1218.7254255035682</v>
      </c>
      <c r="AJ4" s="282">
        <f t="shared" si="4"/>
        <v>-4443.8198615868014</v>
      </c>
      <c r="AK4" s="282">
        <f t="shared" si="4"/>
        <v>-110.70008569439142</v>
      </c>
      <c r="AL4" s="282">
        <f t="shared" si="4"/>
        <v>1054.3195631702251</v>
      </c>
    </row>
    <row r="5" spans="1:38" outlineLevel="1" x14ac:dyDescent="0.25">
      <c r="A5" s="1" t="s">
        <v>294</v>
      </c>
      <c r="B5" s="95">
        <v>21</v>
      </c>
      <c r="C5" s="193">
        <f t="shared" si="5"/>
        <v>0.29166666666666669</v>
      </c>
      <c r="F5" s="1" t="s">
        <v>294</v>
      </c>
      <c r="G5" s="296">
        <f t="shared" si="1"/>
        <v>0.90476190476190477</v>
      </c>
      <c r="H5" s="137">
        <f t="shared" si="2"/>
        <v>24553.588433831534</v>
      </c>
      <c r="I5" s="143">
        <f t="shared" si="3"/>
        <v>1169.2184968491206</v>
      </c>
      <c r="J5" s="6"/>
      <c r="K5" s="6"/>
      <c r="L5" s="293"/>
      <c r="M5" s="286"/>
      <c r="N5" s="293"/>
      <c r="O5" s="6"/>
      <c r="R5" s="6"/>
      <c r="S5" s="286"/>
      <c r="T5" s="286"/>
      <c r="U5" s="6"/>
      <c r="V5" s="286"/>
      <c r="W5" s="6"/>
      <c r="X5" s="1" t="s">
        <v>294</v>
      </c>
      <c r="Y5" s="282">
        <f t="shared" si="4"/>
        <v>24553.588433831534</v>
      </c>
      <c r="Z5" s="282">
        <f t="shared" si="4"/>
        <v>24353.67101021473</v>
      </c>
      <c r="AA5" s="282">
        <f t="shared" si="4"/>
        <v>-24353.67101021473</v>
      </c>
      <c r="AB5" s="282">
        <f t="shared" si="4"/>
        <v>9249.0117440068188</v>
      </c>
      <c r="AC5" s="282">
        <f t="shared" si="4"/>
        <v>11993.059504992501</v>
      </c>
      <c r="AD5" s="282">
        <f t="shared" si="4"/>
        <v>144.48449582480293</v>
      </c>
      <c r="AE5" s="282">
        <f t="shared" si="4"/>
        <v>9417.4503954339962</v>
      </c>
      <c r="AF5" s="282">
        <f t="shared" si="4"/>
        <v>-7628.0413290495189</v>
      </c>
      <c r="AG5" s="282">
        <f t="shared" si="4"/>
        <v>1976.0718190589491</v>
      </c>
      <c r="AH5" s="282">
        <f t="shared" si="4"/>
        <v>4369.339956965071</v>
      </c>
      <c r="AI5" s="282">
        <f t="shared" si="4"/>
        <v>9023.2433945033663</v>
      </c>
      <c r="AJ5" s="282">
        <f t="shared" si="4"/>
        <v>2976.9055359151193</v>
      </c>
      <c r="AK5" s="282">
        <f t="shared" si="4"/>
        <v>5307.4661145744294</v>
      </c>
      <c r="AL5" s="282">
        <f t="shared" si="4"/>
        <v>-6855.7436061006983</v>
      </c>
    </row>
    <row r="6" spans="1:38" outlineLevel="1" x14ac:dyDescent="0.25">
      <c r="A6" s="1" t="s">
        <v>313</v>
      </c>
      <c r="B6" s="95">
        <v>3</v>
      </c>
      <c r="C6" s="193">
        <f t="shared" si="5"/>
        <v>4.1666666666666664E-2</v>
      </c>
      <c r="F6" s="1" t="s">
        <v>313</v>
      </c>
      <c r="G6" s="296">
        <f t="shared" si="1"/>
        <v>0.33333333333333331</v>
      </c>
      <c r="H6" s="137">
        <f t="shared" si="2"/>
        <v>2179.7020516034499</v>
      </c>
      <c r="I6" s="143">
        <f t="shared" si="3"/>
        <v>726.56735053448335</v>
      </c>
      <c r="J6" s="6"/>
      <c r="K6" s="6"/>
      <c r="L6" s="293"/>
      <c r="M6" s="286"/>
      <c r="N6" s="293"/>
      <c r="O6" s="6"/>
      <c r="R6" s="6"/>
      <c r="S6" s="286"/>
      <c r="T6" s="286"/>
      <c r="U6" s="6"/>
      <c r="V6" s="286"/>
      <c r="W6" s="6"/>
      <c r="X6" s="1" t="s">
        <v>313</v>
      </c>
      <c r="Y6" s="282">
        <f t="shared" si="4"/>
        <v>2179.7020516034499</v>
      </c>
      <c r="Z6" s="282">
        <f t="shared" si="4"/>
        <v>-1982.7534149624307</v>
      </c>
      <c r="AA6" s="282">
        <f t="shared" si="4"/>
        <v>1982.7534149624307</v>
      </c>
      <c r="AB6" s="282">
        <f t="shared" si="4"/>
        <v>-1163.465072437089</v>
      </c>
      <c r="AC6" s="282">
        <f t="shared" si="4"/>
        <v>-966.51643579607003</v>
      </c>
      <c r="AD6" s="282">
        <f t="shared" si="4"/>
        <v>-1163.465072437089</v>
      </c>
      <c r="AE6" s="282">
        <f t="shared" si="4"/>
        <v>-1163.465072437089</v>
      </c>
      <c r="AF6" s="282">
        <f t="shared" si="4"/>
        <v>1982.7534149624307</v>
      </c>
      <c r="AG6" s="282">
        <f t="shared" si="4"/>
        <v>-1163.465072437089</v>
      </c>
      <c r="AH6" s="282">
        <f t="shared" si="4"/>
        <v>-1163.465072437089</v>
      </c>
      <c r="AI6" s="282">
        <f t="shared" si="4"/>
        <v>-1163.465072437089</v>
      </c>
      <c r="AJ6" s="282">
        <f t="shared" si="4"/>
        <v>-1163.465072437089</v>
      </c>
      <c r="AK6" s="282">
        <f t="shared" si="4"/>
        <v>-1163.465072437089</v>
      </c>
      <c r="AL6" s="282">
        <f t="shared" si="4"/>
        <v>1163.465072437089</v>
      </c>
    </row>
    <row r="7" spans="1:38" outlineLevel="1" x14ac:dyDescent="0.25">
      <c r="A7" s="1" t="s">
        <v>347</v>
      </c>
      <c r="B7" s="95">
        <v>5</v>
      </c>
      <c r="C7" s="193">
        <f t="shared" si="5"/>
        <v>6.9444444444444448E-2</v>
      </c>
      <c r="F7" s="1" t="s">
        <v>347</v>
      </c>
      <c r="G7" s="296">
        <f t="shared" si="1"/>
        <v>0.2</v>
      </c>
      <c r="H7" s="137">
        <f t="shared" si="2"/>
        <v>3903.1515260032347</v>
      </c>
      <c r="I7" s="143">
        <f t="shared" si="3"/>
        <v>780.63030520064694</v>
      </c>
      <c r="J7" s="6"/>
      <c r="K7" s="6"/>
      <c r="L7" s="293"/>
      <c r="M7" s="286"/>
      <c r="N7" s="293"/>
      <c r="O7" s="270"/>
      <c r="P7" s="270"/>
      <c r="Q7" s="270"/>
      <c r="R7" s="6"/>
      <c r="S7" s="286"/>
      <c r="T7" s="286"/>
      <c r="U7" s="6"/>
      <c r="V7" s="286"/>
      <c r="W7" s="6"/>
      <c r="X7" s="1" t="s">
        <v>347</v>
      </c>
      <c r="Y7" s="282">
        <f t="shared" si="4"/>
        <v>3903.1515260032347</v>
      </c>
      <c r="Z7" s="282">
        <f t="shared" si="4"/>
        <v>-2707.1528378581479</v>
      </c>
      <c r="AA7" s="282">
        <f t="shared" si="4"/>
        <v>2707.1528378581479</v>
      </c>
      <c r="AB7" s="282">
        <f t="shared" si="4"/>
        <v>-2821.0147926569521</v>
      </c>
      <c r="AC7" s="282">
        <f t="shared" si="4"/>
        <v>1480.454232400695</v>
      </c>
      <c r="AD7" s="282">
        <f t="shared" si="4"/>
        <v>3903.1515260032347</v>
      </c>
      <c r="AE7" s="282">
        <f t="shared" si="4"/>
        <v>3903.1515260032347</v>
      </c>
      <c r="AF7" s="282">
        <f t="shared" si="4"/>
        <v>3903.1515260032347</v>
      </c>
      <c r="AG7" s="282">
        <f t="shared" si="4"/>
        <v>-1480.454232400695</v>
      </c>
      <c r="AH7" s="282">
        <f t="shared" si="4"/>
        <v>-398.31749905441234</v>
      </c>
      <c r="AI7" s="282">
        <f t="shared" si="4"/>
        <v>-2821.0147926569521</v>
      </c>
      <c r="AJ7" s="282">
        <f t="shared" si="4"/>
        <v>3903.1515260032347</v>
      </c>
      <c r="AK7" s="282">
        <f t="shared" si="4"/>
        <v>-398.31749905441234</v>
      </c>
      <c r="AL7" s="282">
        <f t="shared" si="4"/>
        <v>3903.1515260032347</v>
      </c>
    </row>
    <row r="8" spans="1:38" outlineLevel="1" x14ac:dyDescent="0.25">
      <c r="A8" s="1" t="s">
        <v>1122</v>
      </c>
      <c r="B8" s="95">
        <v>10</v>
      </c>
      <c r="C8" s="193">
        <f t="shared" si="5"/>
        <v>0.1388888888888889</v>
      </c>
      <c r="F8" s="1" t="s">
        <v>1122</v>
      </c>
      <c r="G8" s="296">
        <f t="shared" si="1"/>
        <v>1.3</v>
      </c>
      <c r="H8" s="137">
        <f t="shared" si="2"/>
        <v>20610.571403707148</v>
      </c>
      <c r="I8" s="143">
        <f t="shared" si="3"/>
        <v>2061.0571403707149</v>
      </c>
      <c r="J8" s="6"/>
      <c r="K8" s="6"/>
      <c r="L8" s="293"/>
      <c r="M8" s="286"/>
      <c r="N8" s="293"/>
      <c r="O8" s="6"/>
      <c r="R8" s="6"/>
      <c r="S8" s="286"/>
      <c r="T8" s="286"/>
      <c r="U8" s="6"/>
      <c r="V8" s="286"/>
      <c r="W8" s="6"/>
      <c r="X8" s="1" t="s">
        <v>1122</v>
      </c>
      <c r="Y8" s="282">
        <f t="shared" si="4"/>
        <v>20610.571403707148</v>
      </c>
      <c r="Z8" s="282">
        <f t="shared" si="4"/>
        <v>-17178.479694837937</v>
      </c>
      <c r="AA8" s="282">
        <f t="shared" si="4"/>
        <v>17178.479694837937</v>
      </c>
      <c r="AB8" s="282">
        <f t="shared" si="4"/>
        <v>-14179.884516433247</v>
      </c>
      <c r="AC8" s="282">
        <f t="shared" si="4"/>
        <v>8312.0640936908403</v>
      </c>
      <c r="AD8" s="282">
        <f t="shared" si="4"/>
        <v>-13504.816981697337</v>
      </c>
      <c r="AE8" s="282">
        <f t="shared" si="4"/>
        <v>-6203.8639092102958</v>
      </c>
      <c r="AF8" s="282">
        <f t="shared" si="4"/>
        <v>17178.479694837937</v>
      </c>
      <c r="AG8" s="282">
        <f t="shared" si="4"/>
        <v>16587.336696861592</v>
      </c>
      <c r="AH8" s="282">
        <f t="shared" si="4"/>
        <v>-6203.8639092102958</v>
      </c>
      <c r="AI8" s="282">
        <f t="shared" si="4"/>
        <v>8312.0640936908403</v>
      </c>
      <c r="AJ8" s="282">
        <f t="shared" si="4"/>
        <v>-14179.884516433247</v>
      </c>
      <c r="AK8" s="282">
        <f t="shared" si="4"/>
        <v>-6878.9314439462059</v>
      </c>
      <c r="AL8" s="282">
        <f t="shared" si="4"/>
        <v>-8611.316089638638</v>
      </c>
    </row>
    <row r="9" spans="1:38" outlineLevel="1" x14ac:dyDescent="0.25">
      <c r="A9" s="17" t="s">
        <v>304</v>
      </c>
      <c r="B9" s="297">
        <v>8</v>
      </c>
      <c r="C9" s="200">
        <f t="shared" si="5"/>
        <v>0.1111111111111111</v>
      </c>
      <c r="D9" s="126"/>
      <c r="F9" s="17" t="s">
        <v>304</v>
      </c>
      <c r="G9" s="296">
        <f t="shared" si="1"/>
        <v>0.75</v>
      </c>
      <c r="H9" s="199">
        <f t="shared" si="2"/>
        <v>12144.42825641725</v>
      </c>
      <c r="I9" s="143">
        <f t="shared" si="3"/>
        <v>1518.0535320521562</v>
      </c>
      <c r="J9" s="6"/>
      <c r="K9" s="6"/>
      <c r="L9" s="293"/>
      <c r="M9" s="286"/>
      <c r="N9" s="293"/>
      <c r="O9" s="6"/>
      <c r="R9" s="6"/>
      <c r="S9" s="286"/>
      <c r="T9" s="286"/>
      <c r="U9" s="6"/>
      <c r="V9" s="286"/>
      <c r="W9" s="6"/>
      <c r="X9" s="17" t="s">
        <v>304</v>
      </c>
      <c r="Y9" s="283">
        <f t="shared" si="4"/>
        <v>12144.42825641725</v>
      </c>
      <c r="Z9" s="283">
        <f t="shared" si="4"/>
        <v>10592.198007802835</v>
      </c>
      <c r="AA9" s="283">
        <f t="shared" si="4"/>
        <v>-10592.198007802835</v>
      </c>
      <c r="AB9" s="283">
        <f t="shared" si="4"/>
        <v>-1892.7337041278352</v>
      </c>
      <c r="AC9" s="283">
        <f t="shared" si="4"/>
        <v>4641.0804630579687</v>
      </c>
      <c r="AD9" s="283">
        <f t="shared" si="4"/>
        <v>158.61823341040963</v>
      </c>
      <c r="AE9" s="283">
        <f t="shared" si="4"/>
        <v>158.61823341040963</v>
      </c>
      <c r="AF9" s="283">
        <f t="shared" si="4"/>
        <v>-8008.4191041700133</v>
      </c>
      <c r="AG9" s="283">
        <f t="shared" si="4"/>
        <v>4564.7300018797459</v>
      </c>
      <c r="AH9" s="283">
        <f t="shared" si="4"/>
        <v>-1892.7337041278352</v>
      </c>
      <c r="AI9" s="283">
        <f t="shared" si="4"/>
        <v>2589.7285255197239</v>
      </c>
      <c r="AJ9" s="283">
        <f t="shared" si="4"/>
        <v>-1892.7337041278352</v>
      </c>
      <c r="AK9" s="283">
        <f t="shared" si="4"/>
        <v>-1892.7337041278352</v>
      </c>
      <c r="AL9" s="283">
        <f t="shared" si="4"/>
        <v>-4564.7300018797459</v>
      </c>
    </row>
    <row r="10" spans="1:38" outlineLevel="1" x14ac:dyDescent="0.25">
      <c r="B10">
        <f>SUM(B2:B9)</f>
        <v>72</v>
      </c>
      <c r="C10" s="193">
        <f t="shared" si="5"/>
        <v>1</v>
      </c>
      <c r="D10" s="126"/>
      <c r="F10" t="s">
        <v>1132</v>
      </c>
      <c r="G10" s="296">
        <f>H13</f>
        <v>0.68354430379746833</v>
      </c>
      <c r="H10" s="167">
        <f>SUM(H2:H9)</f>
        <v>91505.22221585286</v>
      </c>
      <c r="I10" s="143">
        <f t="shared" si="3"/>
        <v>1270.9058641090676</v>
      </c>
      <c r="J10" s="6"/>
      <c r="K10" s="6"/>
      <c r="L10" s="294"/>
      <c r="M10" s="286"/>
      <c r="N10" s="294"/>
      <c r="O10" s="6"/>
      <c r="R10" s="6"/>
      <c r="S10" s="286"/>
      <c r="T10" s="286"/>
      <c r="U10" s="6"/>
      <c r="V10" s="286"/>
      <c r="W10" s="6"/>
      <c r="X10" s="6" t="s">
        <v>1245</v>
      </c>
      <c r="Y10" s="284">
        <f>SUM(Y2:Y9)</f>
        <v>91505.22221585286</v>
      </c>
      <c r="Z10" s="284">
        <f t="shared" ref="Z10:AL10" si="6">SUM(Z2:Z9)</f>
        <v>16083.656533887734</v>
      </c>
      <c r="AA10" s="284">
        <f t="shared" si="6"/>
        <v>-16083.656533887734</v>
      </c>
      <c r="AB10" s="284">
        <f t="shared" si="6"/>
        <v>-24507.116144651722</v>
      </c>
      <c r="AC10" s="284">
        <f t="shared" si="6"/>
        <v>27148.450894145364</v>
      </c>
      <c r="AD10" s="284">
        <f t="shared" si="6"/>
        <v>-4337.1794271212539</v>
      </c>
      <c r="AE10" s="284">
        <f t="shared" si="6"/>
        <v>3221.5591082198971</v>
      </c>
      <c r="AF10" s="284">
        <f t="shared" si="6"/>
        <v>-5428.914229025936</v>
      </c>
      <c r="AG10" s="284">
        <f t="shared" si="6"/>
        <v>26422.941002966469</v>
      </c>
      <c r="AH10" s="284">
        <f t="shared" si="6"/>
        <v>-7675.6549423620518</v>
      </c>
      <c r="AI10" s="284">
        <f t="shared" si="6"/>
        <v>14883.366945320358</v>
      </c>
      <c r="AJ10" s="284">
        <f t="shared" si="6"/>
        <v>-15382.114256246185</v>
      </c>
      <c r="AK10" s="284">
        <f t="shared" si="6"/>
        <v>-7412.5963194886035</v>
      </c>
      <c r="AL10" s="284">
        <f t="shared" si="6"/>
        <v>-9591.4798006768033</v>
      </c>
    </row>
    <row r="11" spans="1:38" outlineLevel="1" x14ac:dyDescent="0.25">
      <c r="H11" t="s">
        <v>1158</v>
      </c>
      <c r="I11" s="95">
        <v>0.75</v>
      </c>
      <c r="J11">
        <v>0.5</v>
      </c>
      <c r="K11">
        <v>1</v>
      </c>
      <c r="AB11" s="186">
        <f>1-F13</f>
        <v>0.48101265822784811</v>
      </c>
      <c r="AC11" s="186">
        <f>L13</f>
        <v>0.53164556962025311</v>
      </c>
      <c r="AE11" s="186">
        <f>O13</f>
        <v>0.50632911392405067</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0.51898734177215189</v>
      </c>
      <c r="H13" s="240">
        <f>COUNTIF(H14:H92,1)/79</f>
        <v>0.68354430379746833</v>
      </c>
      <c r="I13" s="240">
        <f>COUNTIF(I14:I92,1)/79</f>
        <v>0.55696202531645567</v>
      </c>
      <c r="J13" s="240">
        <f>COUNTIF(J14:J92,1)/79</f>
        <v>0.58227848101265822</v>
      </c>
      <c r="K13" s="240">
        <f>COUNTIF(K14:K92,1)/79</f>
        <v>0.569620253164557</v>
      </c>
      <c r="L13" s="240">
        <f>COUNTIF(L14:L92,1)/79</f>
        <v>0.53164556962025311</v>
      </c>
      <c r="M13" s="240"/>
      <c r="O13" s="240">
        <f t="shared" ref="O13:T13" si="7">COUNTIF(O14:O92,1)/79</f>
        <v>0.50632911392405067</v>
      </c>
      <c r="P13" s="240">
        <f t="shared" si="7"/>
        <v>0.4050632911392405</v>
      </c>
      <c r="Q13" s="240">
        <f t="shared" si="7"/>
        <v>0.53164556962025311</v>
      </c>
      <c r="R13" s="240">
        <f t="shared" si="7"/>
        <v>0.46835443037974683</v>
      </c>
      <c r="S13" s="240">
        <f t="shared" si="7"/>
        <v>0.43037974683544306</v>
      </c>
      <c r="T13" s="240">
        <f t="shared" si="7"/>
        <v>0.41772151898734178</v>
      </c>
      <c r="V13" s="179"/>
      <c r="W13" s="182">
        <v>24195301.204222776</v>
      </c>
      <c r="X13" s="182">
        <v>24195301.204222776</v>
      </c>
      <c r="Y13" s="187">
        <f t="shared" ref="Y13:AL13" si="8">SUM(Y14:Y92)</f>
        <v>91505.222215852889</v>
      </c>
      <c r="Z13" s="187">
        <f t="shared" si="8"/>
        <v>16083.656533887734</v>
      </c>
      <c r="AA13" s="187">
        <f t="shared" si="8"/>
        <v>-16083.656533887734</v>
      </c>
      <c r="AB13" s="187">
        <f t="shared" si="8"/>
        <v>-24507.116144651718</v>
      </c>
      <c r="AC13" s="187">
        <f t="shared" si="8"/>
        <v>27148.450894145357</v>
      </c>
      <c r="AD13" s="187">
        <f t="shared" si="8"/>
        <v>-4337.1794271212502</v>
      </c>
      <c r="AE13" s="187">
        <f t="shared" si="8"/>
        <v>3221.5591082198994</v>
      </c>
      <c r="AF13" s="187">
        <f t="shared" si="8"/>
        <v>-5428.9142290259333</v>
      </c>
      <c r="AG13" s="187">
        <f>SUM(AG14:AG92)</f>
        <v>26422.941002966469</v>
      </c>
      <c r="AH13" s="187">
        <f>SUM(AH14:AH92)</f>
        <v>-7675.654942362049</v>
      </c>
      <c r="AI13" s="187">
        <f t="shared" si="8"/>
        <v>14883.366945320357</v>
      </c>
      <c r="AJ13" s="187">
        <f>SUM(AJ14:AJ92)</f>
        <v>-15382.114256246186</v>
      </c>
      <c r="AK13" s="187">
        <f t="shared" si="8"/>
        <v>-7412.5963194886044</v>
      </c>
      <c r="AL13" s="187">
        <f t="shared" si="8"/>
        <v>-9591.4798006768015</v>
      </c>
    </row>
    <row r="14" spans="1:38" ht="15.75" thickBot="1" x14ac:dyDescent="0.3">
      <c r="A14" s="1" t="s">
        <v>287</v>
      </c>
      <c r="B14" s="149" t="s">
        <v>558</v>
      </c>
      <c r="C14" s="192" t="s">
        <v>288</v>
      </c>
      <c r="F14" s="201">
        <f>'0803'!H14</f>
        <v>1</v>
      </c>
      <c r="G14">
        <v>2.1090909090900001E-2</v>
      </c>
      <c r="H14">
        <v>1</v>
      </c>
      <c r="I14">
        <v>-1</v>
      </c>
      <c r="J14">
        <v>1</v>
      </c>
      <c r="K14">
        <v>-1</v>
      </c>
      <c r="L14">
        <v>1</v>
      </c>
      <c r="M14">
        <v>-2</v>
      </c>
      <c r="N14" s="194">
        <v>42564</v>
      </c>
      <c r="O14">
        <f t="shared" ref="O14:O77" si="9">IF(M14&lt;0,L14*-1,L14)</f>
        <v>-1</v>
      </c>
      <c r="P14">
        <f t="shared" ref="P14:P77" si="10">IF(-F14+-K14+O14&gt;0,1,-1)</f>
        <v>-1</v>
      </c>
      <c r="Q14">
        <f t="shared" ref="Q14:Q77" si="11">IF(J14+O14+-1*F14&gt;0,1,-1)</f>
        <v>-1</v>
      </c>
      <c r="R14">
        <f>IF(-I14+L14+-1*F14&gt;0,1,-1)</f>
        <v>1</v>
      </c>
      <c r="S14">
        <f t="shared" ref="S14:S77" si="12">IF(P14+R14+Q14&lt;0,-1,1)</f>
        <v>-1</v>
      </c>
      <c r="T14">
        <f>IF(F14-K14-O14&lt;0,-1,1)</f>
        <v>1</v>
      </c>
      <c r="U14">
        <f>VLOOKUP($A14,'FuturesInfo (3)'!$A$2:$V$80,22)</f>
        <v>0</v>
      </c>
      <c r="V14">
        <v>1</v>
      </c>
      <c r="W14" s="137">
        <v>0</v>
      </c>
      <c r="X14" s="137">
        <v>0</v>
      </c>
      <c r="Y14" s="188">
        <f t="shared" ref="Y14:Y77" si="13">ABS(W14*G14)</f>
        <v>0</v>
      </c>
      <c r="Z14" s="188">
        <f>IF(IF(sym!$Q3=H14,1,0)=1,ABS(W14*G14),-ABS(W14*G14))</f>
        <v>0</v>
      </c>
      <c r="AA14" s="188">
        <f>IF(IF(sym!$P3=$H14,1,0)=1,ABS($W14*$G14),-ABS($W14*$G14))</f>
        <v>0</v>
      </c>
      <c r="AB14" s="188">
        <f>IF(IF(-F14=H14,1,0)=1,ABS(W14*G14),-ABS(W14*G14))</f>
        <v>0</v>
      </c>
      <c r="AC14" s="188">
        <f t="shared" ref="AC14:AC77" si="14">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5">IF(IF(P14=H14,1,0)=1,ABS(W14*G14),-ABS(W14*G14))</f>
        <v>0</v>
      </c>
      <c r="AI14" s="188">
        <f t="shared" ref="AI14:AI77" si="16">IF(IF(H14=Q14,1,0)=1,ABS(W14*G14),-ABS(W14*G14))</f>
        <v>0</v>
      </c>
      <c r="AJ14" s="188">
        <f t="shared" ref="AJ14:AJ77" si="17">IF(IF(R14=H14,1,0)=1,ABS(W14*G14),-ABS(W14*G14))</f>
        <v>0</v>
      </c>
      <c r="AK14" s="188">
        <f t="shared" ref="AK14:AK77" si="18">IF(IF(S14=H14,1,0)=1,ABS(W14*G14),-ABS(W14*G14))</f>
        <v>0</v>
      </c>
      <c r="AL14" s="188">
        <f>IF(IF(T14=$H14,1,0)=1,ABS($W14*$G14),-ABS($W14*$G14))</f>
        <v>0</v>
      </c>
    </row>
    <row r="15" spans="1:38" ht="15.75" thickBot="1" x14ac:dyDescent="0.3">
      <c r="A15" s="1" t="s">
        <v>290</v>
      </c>
      <c r="B15" s="149" t="s">
        <v>470</v>
      </c>
      <c r="C15" s="192" t="s">
        <v>1121</v>
      </c>
      <c r="F15" s="201">
        <f>'0803'!H15</f>
        <v>-1</v>
      </c>
      <c r="G15">
        <v>7.2664817016799997E-3</v>
      </c>
      <c r="H15">
        <v>1</v>
      </c>
      <c r="I15">
        <v>-1</v>
      </c>
      <c r="J15">
        <v>-1</v>
      </c>
      <c r="K15">
        <v>1</v>
      </c>
      <c r="L15">
        <v>-1</v>
      </c>
      <c r="M15">
        <v>-9</v>
      </c>
      <c r="N15" s="194">
        <v>42573</v>
      </c>
      <c r="O15">
        <f t="shared" si="9"/>
        <v>1</v>
      </c>
      <c r="P15">
        <f t="shared" si="10"/>
        <v>1</v>
      </c>
      <c r="Q15">
        <f t="shared" si="11"/>
        <v>1</v>
      </c>
      <c r="R15">
        <f t="shared" ref="R15:R78" si="19">IF(-I15+L15+-1*F15&gt;0,1,-1)</f>
        <v>1</v>
      </c>
      <c r="S15">
        <f t="shared" si="12"/>
        <v>1</v>
      </c>
      <c r="T15">
        <f t="shared" ref="T15:T78" si="20">IF(F15-K15-O15&lt;0,-1,1)</f>
        <v>-1</v>
      </c>
      <c r="U15">
        <f>VLOOKUP($A15,'FuturesInfo (3)'!$A$2:$V$80,22)</f>
        <v>3</v>
      </c>
      <c r="V15">
        <v>1</v>
      </c>
      <c r="W15" s="137">
        <v>228720</v>
      </c>
      <c r="X15" s="137">
        <v>228720</v>
      </c>
      <c r="Y15" s="188">
        <f t="shared" si="13"/>
        <v>1661.9896948082496</v>
      </c>
      <c r="Z15" s="188">
        <f>IF(IF(sym!$Q4=H15,1,0)=1,ABS(W15*G15),-ABS(W15*G15))</f>
        <v>1661.9896948082496</v>
      </c>
      <c r="AA15" s="188">
        <f>IF(IF(sym!$P4=$H15,1,0)=1,ABS($W15*$G15),-ABS($W15*$G15))</f>
        <v>-1661.9896948082496</v>
      </c>
      <c r="AB15" s="188">
        <f t="shared" ref="AB15:AB78" si="21">IF(IF(-F15=H15,1,0)=1,ABS(W15*G15),-ABS(W15*G15))</f>
        <v>1661.9896948082496</v>
      </c>
      <c r="AC15" s="188">
        <f t="shared" si="14"/>
        <v>-1661.9896948082496</v>
      </c>
      <c r="AD15" s="188">
        <f t="shared" ref="AD15:AD78" si="22">IF(IF(-I15=H15,1,0)=1,ABS(W15*G15),-ABS(W15*G15))</f>
        <v>1661.9896948082496</v>
      </c>
      <c r="AE15" s="188">
        <f t="shared" ref="AE15:AE78" si="23">IF(IF(-K15=H15,1,0)=1,ABS(W15*G15),-ABS(W15*G15))</f>
        <v>-1661.9896948082496</v>
      </c>
      <c r="AF15" s="188">
        <f t="shared" ref="AF15:AF78" si="24">IF(IF(L15=H15,1,0)=1,ABS(W15*G15),-ABS(W15*G15))</f>
        <v>-1661.9896948082496</v>
      </c>
      <c r="AG15" s="188">
        <f t="shared" ref="AG15:AG78" si="25">IF(IF(O15=H15,1,0)=1,ABS(W15*G15),-ABS(W15*G15))</f>
        <v>1661.9896948082496</v>
      </c>
      <c r="AH15" s="188">
        <f t="shared" si="15"/>
        <v>1661.9896948082496</v>
      </c>
      <c r="AI15" s="188">
        <f t="shared" si="16"/>
        <v>1661.9896948082496</v>
      </c>
      <c r="AJ15" s="188">
        <f t="shared" si="17"/>
        <v>1661.9896948082496</v>
      </c>
      <c r="AK15" s="188">
        <f t="shared" si="18"/>
        <v>1661.9896948082496</v>
      </c>
      <c r="AL15" s="188">
        <f t="shared" ref="AL15:AL78" si="26">IF(IF(T15=$H15,1,0)=1,ABS($W15*$G15),-ABS($W15*$G15))</f>
        <v>-1661.9896948082496</v>
      </c>
    </row>
    <row r="16" spans="1:38" ht="15.75" thickBot="1" x14ac:dyDescent="0.3">
      <c r="A16" s="1" t="s">
        <v>292</v>
      </c>
      <c r="B16" s="149" t="s">
        <v>292</v>
      </c>
      <c r="C16" s="192" t="s">
        <v>294</v>
      </c>
      <c r="F16" s="201">
        <f>'0803'!H16</f>
        <v>1</v>
      </c>
      <c r="G16">
        <v>1.0982725088699999E-2</v>
      </c>
      <c r="H16">
        <v>1</v>
      </c>
      <c r="I16">
        <v>-1</v>
      </c>
      <c r="J16">
        <v>-1</v>
      </c>
      <c r="K16">
        <v>-1</v>
      </c>
      <c r="L16">
        <v>-1</v>
      </c>
      <c r="M16">
        <v>4</v>
      </c>
      <c r="N16" s="194">
        <v>42580</v>
      </c>
      <c r="O16">
        <f t="shared" si="9"/>
        <v>-1</v>
      </c>
      <c r="P16">
        <f t="shared" si="10"/>
        <v>-1</v>
      </c>
      <c r="Q16">
        <f t="shared" si="11"/>
        <v>-1</v>
      </c>
      <c r="R16">
        <f t="shared" si="19"/>
        <v>-1</v>
      </c>
      <c r="S16">
        <f t="shared" si="12"/>
        <v>-1</v>
      </c>
      <c r="T16">
        <f t="shared" si="20"/>
        <v>1</v>
      </c>
      <c r="U16">
        <f>VLOOKUP($A16,'FuturesInfo (3)'!$A$2:$V$80,22)</f>
        <v>2</v>
      </c>
      <c r="V16">
        <v>1</v>
      </c>
      <c r="W16" s="137">
        <v>197224.166</v>
      </c>
      <c r="X16" s="137">
        <v>197224.166</v>
      </c>
      <c r="Y16" s="188">
        <f t="shared" si="13"/>
        <v>2166.0587960261332</v>
      </c>
      <c r="Z16" s="188">
        <f>IF(IF(sym!$Q5=H16,1,0)=1,ABS(W16*G16),-ABS(W16*G16))</f>
        <v>2166.0587960261332</v>
      </c>
      <c r="AA16" s="188">
        <f>IF(IF(sym!$P5=$H16,1,0)=1,ABS($W16*$G16),-ABS($W16*$G16))</f>
        <v>-2166.0587960261332</v>
      </c>
      <c r="AB16" s="188">
        <f t="shared" si="21"/>
        <v>-2166.0587960261332</v>
      </c>
      <c r="AC16" s="188">
        <f t="shared" si="14"/>
        <v>-2166.0587960261332</v>
      </c>
      <c r="AD16" s="188">
        <f t="shared" si="22"/>
        <v>2166.0587960261332</v>
      </c>
      <c r="AE16" s="188">
        <f t="shared" si="23"/>
        <v>2166.0587960261332</v>
      </c>
      <c r="AF16" s="188">
        <f t="shared" si="24"/>
        <v>-2166.0587960261332</v>
      </c>
      <c r="AG16" s="188">
        <f t="shared" si="25"/>
        <v>-2166.0587960261332</v>
      </c>
      <c r="AH16" s="188">
        <f t="shared" si="15"/>
        <v>-2166.0587960261332</v>
      </c>
      <c r="AI16" s="188">
        <f t="shared" si="16"/>
        <v>-2166.0587960261332</v>
      </c>
      <c r="AJ16" s="188">
        <f t="shared" si="17"/>
        <v>-2166.0587960261332</v>
      </c>
      <c r="AK16" s="188">
        <f t="shared" si="18"/>
        <v>-2166.0587960261332</v>
      </c>
      <c r="AL16" s="188">
        <f t="shared" si="26"/>
        <v>2166.0587960261332</v>
      </c>
    </row>
    <row r="17" spans="1:38" ht="15.75" thickBot="1" x14ac:dyDescent="0.3">
      <c r="A17" s="1" t="s">
        <v>295</v>
      </c>
      <c r="B17" s="149" t="s">
        <v>728</v>
      </c>
      <c r="C17" s="192" t="s">
        <v>297</v>
      </c>
      <c r="F17" s="201">
        <f>'0803'!H17</f>
        <v>1</v>
      </c>
      <c r="G17">
        <v>7.1405387861100001E-3</v>
      </c>
      <c r="H17">
        <v>1</v>
      </c>
      <c r="I17">
        <v>1</v>
      </c>
      <c r="J17">
        <v>1</v>
      </c>
      <c r="K17">
        <v>1</v>
      </c>
      <c r="L17">
        <v>-1</v>
      </c>
      <c r="M17">
        <v>-2</v>
      </c>
      <c r="N17" s="194">
        <v>42580</v>
      </c>
      <c r="O17">
        <f t="shared" si="9"/>
        <v>1</v>
      </c>
      <c r="P17">
        <f t="shared" si="10"/>
        <v>-1</v>
      </c>
      <c r="Q17">
        <f t="shared" si="11"/>
        <v>1</v>
      </c>
      <c r="R17">
        <f t="shared" si="19"/>
        <v>-1</v>
      </c>
      <c r="S17">
        <f t="shared" si="12"/>
        <v>-1</v>
      </c>
      <c r="T17">
        <f t="shared" si="20"/>
        <v>-1</v>
      </c>
      <c r="U17">
        <f>VLOOKUP($A17,'FuturesInfo (3)'!$A$2:$V$80,22)</f>
        <v>5</v>
      </c>
      <c r="V17">
        <v>1</v>
      </c>
      <c r="W17" s="137">
        <v>93090</v>
      </c>
      <c r="X17" s="137">
        <v>93090</v>
      </c>
      <c r="Y17" s="188">
        <f t="shared" si="13"/>
        <v>664.71275559897992</v>
      </c>
      <c r="Z17" s="188">
        <f>IF(IF(sym!$Q6=H17,1,0)=1,ABS(W17*G17),-ABS(W17*G17))</f>
        <v>664.71275559897992</v>
      </c>
      <c r="AA17" s="188">
        <f>IF(IF(sym!$P6=$H17,1,0)=1,ABS($W17*$G17),-ABS($W17*$G17))</f>
        <v>-664.71275559897992</v>
      </c>
      <c r="AB17" s="188">
        <f t="shared" si="21"/>
        <v>-664.71275559897992</v>
      </c>
      <c r="AC17" s="188">
        <f t="shared" si="14"/>
        <v>664.71275559897992</v>
      </c>
      <c r="AD17" s="188">
        <f t="shared" si="22"/>
        <v>-664.71275559897992</v>
      </c>
      <c r="AE17" s="188">
        <f t="shared" si="23"/>
        <v>-664.71275559897992</v>
      </c>
      <c r="AF17" s="188">
        <f t="shared" si="24"/>
        <v>-664.71275559897992</v>
      </c>
      <c r="AG17" s="188">
        <f t="shared" si="25"/>
        <v>664.71275559897992</v>
      </c>
      <c r="AH17" s="188">
        <f t="shared" si="15"/>
        <v>-664.71275559897992</v>
      </c>
      <c r="AI17" s="188">
        <f t="shared" si="16"/>
        <v>664.71275559897992</v>
      </c>
      <c r="AJ17" s="188">
        <f t="shared" si="17"/>
        <v>-664.71275559897992</v>
      </c>
      <c r="AK17" s="188">
        <f t="shared" si="18"/>
        <v>-664.71275559897992</v>
      </c>
      <c r="AL17" s="188">
        <f t="shared" si="26"/>
        <v>-664.71275559897992</v>
      </c>
    </row>
    <row r="18" spans="1:38" ht="15.75" thickBot="1" x14ac:dyDescent="0.3">
      <c r="A18" s="1" t="s">
        <v>298</v>
      </c>
      <c r="B18" s="149" t="s">
        <v>479</v>
      </c>
      <c r="C18" s="192" t="s">
        <v>1121</v>
      </c>
      <c r="F18" s="201">
        <f>'0803'!H18</f>
        <v>-1</v>
      </c>
      <c r="G18">
        <v>-1.50844277674E-2</v>
      </c>
      <c r="H18">
        <v>-1</v>
      </c>
      <c r="I18">
        <v>1</v>
      </c>
      <c r="J18">
        <v>-1</v>
      </c>
      <c r="K18">
        <v>1</v>
      </c>
      <c r="L18">
        <v>-1</v>
      </c>
      <c r="M18">
        <v>-2</v>
      </c>
      <c r="N18" s="194">
        <v>42570</v>
      </c>
      <c r="O18">
        <f t="shared" si="9"/>
        <v>1</v>
      </c>
      <c r="P18">
        <f t="shared" si="10"/>
        <v>1</v>
      </c>
      <c r="Q18">
        <f t="shared" si="11"/>
        <v>1</v>
      </c>
      <c r="R18">
        <f t="shared" si="19"/>
        <v>-1</v>
      </c>
      <c r="S18">
        <f t="shared" si="12"/>
        <v>1</v>
      </c>
      <c r="T18">
        <f t="shared" si="20"/>
        <v>-1</v>
      </c>
      <c r="U18">
        <f>VLOOKUP($A18,'FuturesInfo (3)'!$A$2:$V$80,22)</f>
        <v>2</v>
      </c>
      <c r="V18">
        <v>1</v>
      </c>
      <c r="W18" s="137">
        <v>164050</v>
      </c>
      <c r="X18" s="137">
        <v>164050</v>
      </c>
      <c r="Y18" s="188">
        <f t="shared" si="13"/>
        <v>2474.6003752419701</v>
      </c>
      <c r="Z18" s="188">
        <f>IF(IF(sym!$Q7=H18,1,0)=1,ABS(W18*G18),-ABS(W18*G18))</f>
        <v>-2474.6003752419701</v>
      </c>
      <c r="AA18" s="188">
        <f>IF(IF(sym!$P7=$H18,1,0)=1,ABS($W18*$G18),-ABS($W18*$G18))</f>
        <v>2474.6003752419701</v>
      </c>
      <c r="AB18" s="188">
        <f t="shared" si="21"/>
        <v>-2474.6003752419701</v>
      </c>
      <c r="AC18" s="188">
        <f t="shared" si="14"/>
        <v>2474.6003752419701</v>
      </c>
      <c r="AD18" s="188">
        <f t="shared" si="22"/>
        <v>2474.6003752419701</v>
      </c>
      <c r="AE18" s="188">
        <f t="shared" si="23"/>
        <v>2474.6003752419701</v>
      </c>
      <c r="AF18" s="188">
        <f t="shared" si="24"/>
        <v>2474.6003752419701</v>
      </c>
      <c r="AG18" s="188">
        <f t="shared" si="25"/>
        <v>-2474.6003752419701</v>
      </c>
      <c r="AH18" s="188">
        <f t="shared" si="15"/>
        <v>-2474.6003752419701</v>
      </c>
      <c r="AI18" s="188">
        <f t="shared" si="16"/>
        <v>-2474.6003752419701</v>
      </c>
      <c r="AJ18" s="188">
        <f t="shared" si="17"/>
        <v>2474.6003752419701</v>
      </c>
      <c r="AK18" s="188">
        <f t="shared" si="18"/>
        <v>-2474.6003752419701</v>
      </c>
      <c r="AL18" s="188">
        <f t="shared" si="26"/>
        <v>2474.6003752419701</v>
      </c>
    </row>
    <row r="19" spans="1:38" ht="15.75" thickBot="1" x14ac:dyDescent="0.3">
      <c r="A19" s="1" t="s">
        <v>300</v>
      </c>
      <c r="B19" s="149" t="s">
        <v>518</v>
      </c>
      <c r="C19" s="192" t="s">
        <v>297</v>
      </c>
      <c r="F19" s="201">
        <f>'0803'!H19</f>
        <v>1</v>
      </c>
      <c r="G19">
        <v>-1.1940298507500001E-2</v>
      </c>
      <c r="H19">
        <v>-1</v>
      </c>
      <c r="I19">
        <v>-1</v>
      </c>
      <c r="J19">
        <v>-1</v>
      </c>
      <c r="K19">
        <v>-1</v>
      </c>
      <c r="L19">
        <v>1</v>
      </c>
      <c r="M19">
        <v>-5</v>
      </c>
      <c r="N19" s="194">
        <v>42579</v>
      </c>
      <c r="O19">
        <f t="shared" si="9"/>
        <v>-1</v>
      </c>
      <c r="P19">
        <f t="shared" si="10"/>
        <v>-1</v>
      </c>
      <c r="Q19">
        <f t="shared" si="11"/>
        <v>-1</v>
      </c>
      <c r="R19">
        <f t="shared" si="19"/>
        <v>1</v>
      </c>
      <c r="S19">
        <f t="shared" si="12"/>
        <v>-1</v>
      </c>
      <c r="T19">
        <f t="shared" si="20"/>
        <v>1</v>
      </c>
      <c r="U19">
        <f>VLOOKUP($A19,'FuturesInfo (3)'!$A$2:$V$80,22)</f>
        <v>4</v>
      </c>
      <c r="V19">
        <v>1</v>
      </c>
      <c r="W19" s="137">
        <v>66200</v>
      </c>
      <c r="X19" s="137">
        <v>66200</v>
      </c>
      <c r="Y19" s="188">
        <f t="shared" si="13"/>
        <v>790.44776119649998</v>
      </c>
      <c r="Z19" s="188">
        <f>IF(IF(sym!$Q8=H19,1,0)=1,ABS(W19*G19),-ABS(W19*G19))</f>
        <v>-790.44776119649998</v>
      </c>
      <c r="AA19" s="188">
        <f>IF(IF(sym!$P8=$H19,1,0)=1,ABS($W19*$G19),-ABS($W19*$G19))</f>
        <v>790.44776119649998</v>
      </c>
      <c r="AB19" s="188">
        <f t="shared" si="21"/>
        <v>790.44776119649998</v>
      </c>
      <c r="AC19" s="188">
        <f t="shared" si="14"/>
        <v>790.44776119649998</v>
      </c>
      <c r="AD19" s="188">
        <f t="shared" si="22"/>
        <v>-790.44776119649998</v>
      </c>
      <c r="AE19" s="188">
        <f t="shared" si="23"/>
        <v>-790.44776119649998</v>
      </c>
      <c r="AF19" s="188">
        <f t="shared" si="24"/>
        <v>-790.44776119649998</v>
      </c>
      <c r="AG19" s="188">
        <f t="shared" si="25"/>
        <v>790.44776119649998</v>
      </c>
      <c r="AH19" s="188">
        <f t="shared" si="15"/>
        <v>790.44776119649998</v>
      </c>
      <c r="AI19" s="188">
        <f t="shared" si="16"/>
        <v>790.44776119649998</v>
      </c>
      <c r="AJ19" s="188">
        <f t="shared" si="17"/>
        <v>-790.44776119649998</v>
      </c>
      <c r="AK19" s="188">
        <f t="shared" si="18"/>
        <v>790.44776119649998</v>
      </c>
      <c r="AL19" s="188">
        <f t="shared" si="26"/>
        <v>-790.44776119649998</v>
      </c>
    </row>
    <row r="20" spans="1:38" ht="15.75" thickBot="1" x14ac:dyDescent="0.3">
      <c r="A20" s="1" t="s">
        <v>302</v>
      </c>
      <c r="B20" s="149" t="s">
        <v>509</v>
      </c>
      <c r="C20" s="192" t="s">
        <v>304</v>
      </c>
      <c r="F20" s="201">
        <f>'0803'!H20</f>
        <v>1</v>
      </c>
      <c r="G20">
        <v>-6.6822586034099999E-4</v>
      </c>
      <c r="H20">
        <v>-1</v>
      </c>
      <c r="I20">
        <v>1</v>
      </c>
      <c r="J20">
        <v>-1</v>
      </c>
      <c r="K20">
        <v>1</v>
      </c>
      <c r="L20">
        <v>-1</v>
      </c>
      <c r="M20">
        <v>-4</v>
      </c>
      <c r="N20" s="194">
        <v>42580</v>
      </c>
      <c r="O20">
        <f t="shared" si="9"/>
        <v>1</v>
      </c>
      <c r="P20">
        <f t="shared" si="10"/>
        <v>-1</v>
      </c>
      <c r="Q20">
        <f t="shared" si="11"/>
        <v>-1</v>
      </c>
      <c r="R20">
        <f t="shared" si="19"/>
        <v>-1</v>
      </c>
      <c r="S20">
        <f t="shared" si="12"/>
        <v>-1</v>
      </c>
      <c r="T20">
        <f t="shared" si="20"/>
        <v>-1</v>
      </c>
      <c r="U20">
        <f>VLOOKUP($A20,'FuturesInfo (3)'!$A$2:$V$80,22)</f>
        <v>4</v>
      </c>
      <c r="V20">
        <v>1</v>
      </c>
      <c r="W20" s="137">
        <v>119640</v>
      </c>
      <c r="X20" s="137">
        <v>119640</v>
      </c>
      <c r="Y20" s="188">
        <f t="shared" si="13"/>
        <v>79.946541931197245</v>
      </c>
      <c r="Z20" s="188">
        <f>IF(IF(sym!$Q9=H20,1,0)=1,ABS(W20*G20),-ABS(W20*G20))</f>
        <v>-79.946541931197245</v>
      </c>
      <c r="AA20" s="188">
        <f>IF(IF(sym!$P9=$H20,1,0)=1,ABS($W20*$G20),-ABS($W20*$G20))</f>
        <v>79.946541931197245</v>
      </c>
      <c r="AB20" s="188">
        <f t="shared" si="21"/>
        <v>79.946541931197245</v>
      </c>
      <c r="AC20" s="188">
        <f t="shared" si="14"/>
        <v>79.946541931197245</v>
      </c>
      <c r="AD20" s="188">
        <f t="shared" si="22"/>
        <v>79.946541931197245</v>
      </c>
      <c r="AE20" s="188">
        <f t="shared" si="23"/>
        <v>79.946541931197245</v>
      </c>
      <c r="AF20" s="188">
        <f t="shared" si="24"/>
        <v>79.946541931197245</v>
      </c>
      <c r="AG20" s="188">
        <f t="shared" si="25"/>
        <v>-79.946541931197245</v>
      </c>
      <c r="AH20" s="188">
        <f t="shared" si="15"/>
        <v>79.946541931197245</v>
      </c>
      <c r="AI20" s="188">
        <f t="shared" si="16"/>
        <v>79.946541931197245</v>
      </c>
      <c r="AJ20" s="188">
        <f t="shared" si="17"/>
        <v>79.946541931197245</v>
      </c>
      <c r="AK20" s="188">
        <f t="shared" si="18"/>
        <v>79.946541931197245</v>
      </c>
      <c r="AL20" s="188">
        <f t="shared" si="26"/>
        <v>79.946541931197245</v>
      </c>
    </row>
    <row r="21" spans="1:38" ht="15.75" thickBot="1" x14ac:dyDescent="0.3">
      <c r="A21" s="1" t="s">
        <v>305</v>
      </c>
      <c r="B21" s="149" t="s">
        <v>488</v>
      </c>
      <c r="C21" s="192" t="s">
        <v>1121</v>
      </c>
      <c r="F21" s="201">
        <f>'0803'!H21</f>
        <v>1</v>
      </c>
      <c r="G21">
        <v>5.0993723849399996E-3</v>
      </c>
      <c r="H21">
        <v>1</v>
      </c>
      <c r="I21">
        <v>-1</v>
      </c>
      <c r="J21">
        <v>-1</v>
      </c>
      <c r="K21">
        <v>1</v>
      </c>
      <c r="L21">
        <v>-1</v>
      </c>
      <c r="M21">
        <v>-8</v>
      </c>
      <c r="N21" s="194">
        <v>42576</v>
      </c>
      <c r="O21">
        <f t="shared" si="9"/>
        <v>1</v>
      </c>
      <c r="P21">
        <f t="shared" si="10"/>
        <v>-1</v>
      </c>
      <c r="Q21">
        <f t="shared" si="11"/>
        <v>-1</v>
      </c>
      <c r="R21">
        <f t="shared" si="19"/>
        <v>-1</v>
      </c>
      <c r="S21">
        <f t="shared" si="12"/>
        <v>-1</v>
      </c>
      <c r="T21">
        <f t="shared" si="20"/>
        <v>-1</v>
      </c>
      <c r="U21">
        <f>VLOOKUP($A21,'FuturesInfo (3)'!$A$2:$V$80,22)</f>
        <v>4</v>
      </c>
      <c r="V21">
        <v>1</v>
      </c>
      <c r="W21" s="137">
        <v>307480</v>
      </c>
      <c r="X21" s="137">
        <v>307480</v>
      </c>
      <c r="Y21" s="188">
        <f t="shared" si="13"/>
        <v>1567.955020921351</v>
      </c>
      <c r="Z21" s="188">
        <f>IF(IF(sym!$Q10=H21,1,0)=1,ABS(W21*G21),-ABS(W21*G21))</f>
        <v>1567.955020921351</v>
      </c>
      <c r="AA21" s="188">
        <f>IF(IF(sym!$P10=$H21,1,0)=1,ABS($W21*$G21),-ABS($W21*$G21))</f>
        <v>-1567.955020921351</v>
      </c>
      <c r="AB21" s="188">
        <f t="shared" si="21"/>
        <v>-1567.955020921351</v>
      </c>
      <c r="AC21" s="188">
        <f t="shared" si="14"/>
        <v>-1567.955020921351</v>
      </c>
      <c r="AD21" s="188">
        <f t="shared" si="22"/>
        <v>1567.955020921351</v>
      </c>
      <c r="AE21" s="188">
        <f t="shared" si="23"/>
        <v>-1567.955020921351</v>
      </c>
      <c r="AF21" s="188">
        <f t="shared" si="24"/>
        <v>-1567.955020921351</v>
      </c>
      <c r="AG21" s="188">
        <f t="shared" si="25"/>
        <v>1567.955020921351</v>
      </c>
      <c r="AH21" s="188">
        <f t="shared" si="15"/>
        <v>-1567.955020921351</v>
      </c>
      <c r="AI21" s="188">
        <f t="shared" si="16"/>
        <v>-1567.955020921351</v>
      </c>
      <c r="AJ21" s="188">
        <f t="shared" si="17"/>
        <v>-1567.955020921351</v>
      </c>
      <c r="AK21" s="188">
        <f t="shared" si="18"/>
        <v>-1567.955020921351</v>
      </c>
      <c r="AL21" s="188">
        <f t="shared" si="26"/>
        <v>-1567.955020921351</v>
      </c>
    </row>
    <row r="22" spans="1:38" ht="15.75" thickBot="1" x14ac:dyDescent="0.3">
      <c r="A22" s="1" t="s">
        <v>307</v>
      </c>
      <c r="B22" s="149" t="s">
        <v>484</v>
      </c>
      <c r="C22" s="192" t="s">
        <v>1122</v>
      </c>
      <c r="F22" s="201">
        <f>'0803'!H22</f>
        <v>-1</v>
      </c>
      <c r="G22">
        <v>4.4803475663599997E-3</v>
      </c>
      <c r="H22">
        <v>1</v>
      </c>
      <c r="I22">
        <v>-1</v>
      </c>
      <c r="J22">
        <v>-1</v>
      </c>
      <c r="K22">
        <v>1</v>
      </c>
      <c r="L22">
        <v>1</v>
      </c>
      <c r="M22">
        <v>-3</v>
      </c>
      <c r="N22" s="194">
        <v>42571</v>
      </c>
      <c r="O22">
        <f t="shared" si="9"/>
        <v>-1</v>
      </c>
      <c r="P22">
        <f t="shared" si="10"/>
        <v>-1</v>
      </c>
      <c r="Q22">
        <f t="shared" si="11"/>
        <v>-1</v>
      </c>
      <c r="R22">
        <f t="shared" si="19"/>
        <v>1</v>
      </c>
      <c r="S22">
        <f t="shared" si="12"/>
        <v>-1</v>
      </c>
      <c r="T22">
        <f t="shared" si="20"/>
        <v>-1</v>
      </c>
      <c r="U22">
        <f>VLOOKUP($A22,'FuturesInfo (3)'!$A$2:$V$80,22)</f>
        <v>0</v>
      </c>
      <c r="V22">
        <v>1</v>
      </c>
      <c r="W22" s="137">
        <v>0</v>
      </c>
      <c r="X22" s="137">
        <v>0</v>
      </c>
      <c r="Y22" s="188">
        <f t="shared" si="13"/>
        <v>0</v>
      </c>
      <c r="Z22" s="188">
        <f>IF(IF(sym!$Q11=H22,1,0)=1,ABS(W22*G22),-ABS(W22*G22))</f>
        <v>0</v>
      </c>
      <c r="AA22" s="188">
        <f>IF(IF(sym!$P11=$H22,1,0)=1,ABS($W22*$G22),-ABS($W22*$G22))</f>
        <v>0</v>
      </c>
      <c r="AB22" s="188">
        <f t="shared" si="21"/>
        <v>0</v>
      </c>
      <c r="AC22" s="188">
        <f t="shared" si="14"/>
        <v>0</v>
      </c>
      <c r="AD22" s="188">
        <f t="shared" si="22"/>
        <v>0</v>
      </c>
      <c r="AE22" s="188">
        <f t="shared" si="23"/>
        <v>0</v>
      </c>
      <c r="AF22" s="188">
        <f t="shared" si="24"/>
        <v>0</v>
      </c>
      <c r="AG22" s="188">
        <f t="shared" si="25"/>
        <v>0</v>
      </c>
      <c r="AH22" s="188">
        <f t="shared" si="15"/>
        <v>0</v>
      </c>
      <c r="AI22" s="188">
        <f t="shared" si="16"/>
        <v>0</v>
      </c>
      <c r="AJ22" s="188">
        <f t="shared" si="17"/>
        <v>0</v>
      </c>
      <c r="AK22" s="188">
        <f t="shared" si="18"/>
        <v>0</v>
      </c>
      <c r="AL22" s="188">
        <f t="shared" si="26"/>
        <v>0</v>
      </c>
    </row>
    <row r="23" spans="1:38" ht="15.75" thickBot="1" x14ac:dyDescent="0.3">
      <c r="A23" s="1" t="s">
        <v>309</v>
      </c>
      <c r="B23" s="149" t="s">
        <v>522</v>
      </c>
      <c r="C23" s="192" t="s">
        <v>288</v>
      </c>
      <c r="F23" s="201">
        <f>'0803'!H23</f>
        <v>1</v>
      </c>
      <c r="G23">
        <v>2.69409747735E-2</v>
      </c>
      <c r="H23">
        <v>1</v>
      </c>
      <c r="I23">
        <v>-1</v>
      </c>
      <c r="J23">
        <v>1</v>
      </c>
      <c r="K23">
        <v>-1</v>
      </c>
      <c r="L23">
        <v>-1</v>
      </c>
      <c r="M23">
        <v>-2</v>
      </c>
      <c r="N23" s="194">
        <v>42563</v>
      </c>
      <c r="O23">
        <f t="shared" si="9"/>
        <v>1</v>
      </c>
      <c r="P23">
        <f t="shared" si="10"/>
        <v>1</v>
      </c>
      <c r="Q23">
        <f t="shared" si="11"/>
        <v>1</v>
      </c>
      <c r="R23">
        <f t="shared" si="19"/>
        <v>-1</v>
      </c>
      <c r="S23">
        <f t="shared" si="12"/>
        <v>1</v>
      </c>
      <c r="T23">
        <f t="shared" si="20"/>
        <v>1</v>
      </c>
      <c r="U23">
        <f>VLOOKUP($A23,'FuturesInfo (3)'!$A$2:$V$80,22)</f>
        <v>2</v>
      </c>
      <c r="V23">
        <v>1</v>
      </c>
      <c r="W23" s="137">
        <v>83860</v>
      </c>
      <c r="X23" s="137">
        <v>83860</v>
      </c>
      <c r="Y23" s="188">
        <f t="shared" si="13"/>
        <v>2259.27014450571</v>
      </c>
      <c r="Z23" s="188">
        <f>IF(IF(sym!$Q12=H23,1,0)=1,ABS(W23*G23),-ABS(W23*G23))</f>
        <v>2259.27014450571</v>
      </c>
      <c r="AA23" s="188">
        <f>IF(IF(sym!$P12=$H23,1,0)=1,ABS($W23*$G23),-ABS($W23*$G23))</f>
        <v>-2259.27014450571</v>
      </c>
      <c r="AB23" s="188">
        <f t="shared" si="21"/>
        <v>-2259.27014450571</v>
      </c>
      <c r="AC23" s="188">
        <f t="shared" si="14"/>
        <v>2259.27014450571</v>
      </c>
      <c r="AD23" s="188">
        <f t="shared" si="22"/>
        <v>2259.27014450571</v>
      </c>
      <c r="AE23" s="188">
        <f t="shared" si="23"/>
        <v>2259.27014450571</v>
      </c>
      <c r="AF23" s="188">
        <f t="shared" si="24"/>
        <v>-2259.27014450571</v>
      </c>
      <c r="AG23" s="188">
        <f t="shared" si="25"/>
        <v>2259.27014450571</v>
      </c>
      <c r="AH23" s="188">
        <f t="shared" si="15"/>
        <v>2259.27014450571</v>
      </c>
      <c r="AI23" s="188">
        <f t="shared" si="16"/>
        <v>2259.27014450571</v>
      </c>
      <c r="AJ23" s="188">
        <f t="shared" si="17"/>
        <v>-2259.27014450571</v>
      </c>
      <c r="AK23" s="188">
        <f t="shared" si="18"/>
        <v>2259.27014450571</v>
      </c>
      <c r="AL23" s="188">
        <f t="shared" si="26"/>
        <v>2259.27014450571</v>
      </c>
    </row>
    <row r="24" spans="1:38" ht="15.75" thickBot="1" x14ac:dyDescent="0.3">
      <c r="A24" s="1" t="s">
        <v>311</v>
      </c>
      <c r="B24" s="149" t="s">
        <v>520</v>
      </c>
      <c r="C24" s="192" t="s">
        <v>304</v>
      </c>
      <c r="F24" s="201">
        <f>'0803'!H24</f>
        <v>1</v>
      </c>
      <c r="G24">
        <v>2.0729573293799999E-2</v>
      </c>
      <c r="H24">
        <v>1</v>
      </c>
      <c r="I24">
        <v>1</v>
      </c>
      <c r="J24">
        <v>-1</v>
      </c>
      <c r="K24">
        <v>1</v>
      </c>
      <c r="L24">
        <v>-1</v>
      </c>
      <c r="M24">
        <v>-8</v>
      </c>
      <c r="N24" s="194">
        <v>42576</v>
      </c>
      <c r="O24">
        <f t="shared" si="9"/>
        <v>1</v>
      </c>
      <c r="P24">
        <f t="shared" si="10"/>
        <v>-1</v>
      </c>
      <c r="Q24">
        <f t="shared" si="11"/>
        <v>-1</v>
      </c>
      <c r="R24">
        <f t="shared" si="19"/>
        <v>-1</v>
      </c>
      <c r="S24">
        <f t="shared" si="12"/>
        <v>-1</v>
      </c>
      <c r="T24">
        <f t="shared" si="20"/>
        <v>-1</v>
      </c>
      <c r="U24">
        <f>VLOOKUP($A24,'FuturesInfo (3)'!$A$2:$V$80,22)</f>
        <v>3</v>
      </c>
      <c r="V24">
        <v>1</v>
      </c>
      <c r="W24" s="137">
        <v>113745</v>
      </c>
      <c r="X24" s="137">
        <v>113745</v>
      </c>
      <c r="Y24" s="188">
        <f t="shared" si="13"/>
        <v>2357.8853143032811</v>
      </c>
      <c r="Z24" s="188">
        <f>IF(IF(sym!$Q13=H24,1,0)=1,ABS(W24*G24),-ABS(W24*G24))</f>
        <v>2357.8853143032811</v>
      </c>
      <c r="AA24" s="188">
        <f>IF(IF(sym!$P13=$H24,1,0)=1,ABS($W24*$G24),-ABS($W24*$G24))</f>
        <v>-2357.8853143032811</v>
      </c>
      <c r="AB24" s="188">
        <f t="shared" si="21"/>
        <v>-2357.8853143032811</v>
      </c>
      <c r="AC24" s="188">
        <f t="shared" si="14"/>
        <v>-2357.8853143032811</v>
      </c>
      <c r="AD24" s="188">
        <f t="shared" si="22"/>
        <v>-2357.8853143032811</v>
      </c>
      <c r="AE24" s="188">
        <f t="shared" si="23"/>
        <v>-2357.8853143032811</v>
      </c>
      <c r="AF24" s="188">
        <f t="shared" si="24"/>
        <v>-2357.8853143032811</v>
      </c>
      <c r="AG24" s="188">
        <f t="shared" si="25"/>
        <v>2357.8853143032811</v>
      </c>
      <c r="AH24" s="188">
        <f t="shared" si="15"/>
        <v>-2357.8853143032811</v>
      </c>
      <c r="AI24" s="188">
        <f t="shared" si="16"/>
        <v>-2357.8853143032811</v>
      </c>
      <c r="AJ24" s="188">
        <f t="shared" si="17"/>
        <v>-2357.8853143032811</v>
      </c>
      <c r="AK24" s="188">
        <f t="shared" si="18"/>
        <v>-2357.8853143032811</v>
      </c>
      <c r="AL24" s="188">
        <f t="shared" si="26"/>
        <v>-2357.8853143032811</v>
      </c>
    </row>
    <row r="25" spans="1:38" ht="15.75" thickBot="1" x14ac:dyDescent="0.3">
      <c r="A25" s="1" t="s">
        <v>1008</v>
      </c>
      <c r="B25" s="149" t="s">
        <v>583</v>
      </c>
      <c r="C25" s="192" t="s">
        <v>1121</v>
      </c>
      <c r="F25" s="201">
        <f>'0803'!H25</f>
        <v>-1</v>
      </c>
      <c r="G25">
        <v>-1.5671173994799999E-3</v>
      </c>
      <c r="H25">
        <v>-1</v>
      </c>
      <c r="I25">
        <v>-1</v>
      </c>
      <c r="J25">
        <v>1</v>
      </c>
      <c r="K25">
        <v>-1</v>
      </c>
      <c r="L25">
        <v>1</v>
      </c>
      <c r="M25">
        <v>9</v>
      </c>
      <c r="N25" s="194">
        <v>42573</v>
      </c>
      <c r="O25">
        <f t="shared" si="9"/>
        <v>1</v>
      </c>
      <c r="P25">
        <f t="shared" si="10"/>
        <v>1</v>
      </c>
      <c r="Q25">
        <f t="shared" si="11"/>
        <v>1</v>
      </c>
      <c r="R25">
        <f t="shared" si="19"/>
        <v>1</v>
      </c>
      <c r="S25">
        <f t="shared" si="12"/>
        <v>1</v>
      </c>
      <c r="T25">
        <f t="shared" si="20"/>
        <v>-1</v>
      </c>
      <c r="U25">
        <f>VLOOKUP($A25,'FuturesInfo (3)'!$A$2:$V$80,22)</f>
        <v>3</v>
      </c>
      <c r="V25">
        <v>1</v>
      </c>
      <c r="W25" s="137">
        <v>418106.25</v>
      </c>
      <c r="X25" s="137">
        <v>418106.25</v>
      </c>
      <c r="Y25" s="188">
        <f t="shared" si="13"/>
        <v>655.2215792063347</v>
      </c>
      <c r="Z25" s="188">
        <f>IF(IF(sym!$Q14=H25,1,0)=1,ABS(W25*G25),-ABS(W25*G25))</f>
        <v>-655.2215792063347</v>
      </c>
      <c r="AA25" s="188">
        <f>IF(IF(sym!$P14=$H25,1,0)=1,ABS($W25*$G25),-ABS($W25*$G25))</f>
        <v>655.2215792063347</v>
      </c>
      <c r="AB25" s="188">
        <f t="shared" si="21"/>
        <v>-655.2215792063347</v>
      </c>
      <c r="AC25" s="188">
        <f t="shared" si="14"/>
        <v>-655.2215792063347</v>
      </c>
      <c r="AD25" s="188">
        <f t="shared" si="22"/>
        <v>-655.2215792063347</v>
      </c>
      <c r="AE25" s="188">
        <f t="shared" si="23"/>
        <v>-655.2215792063347</v>
      </c>
      <c r="AF25" s="188">
        <f t="shared" si="24"/>
        <v>-655.2215792063347</v>
      </c>
      <c r="AG25" s="188">
        <f t="shared" si="25"/>
        <v>-655.2215792063347</v>
      </c>
      <c r="AH25" s="188">
        <f t="shared" si="15"/>
        <v>-655.2215792063347</v>
      </c>
      <c r="AI25" s="188">
        <f t="shared" si="16"/>
        <v>-655.2215792063347</v>
      </c>
      <c r="AJ25" s="188">
        <f t="shared" si="17"/>
        <v>-655.2215792063347</v>
      </c>
      <c r="AK25" s="188">
        <f t="shared" si="18"/>
        <v>-655.2215792063347</v>
      </c>
      <c r="AL25" s="188">
        <f t="shared" si="26"/>
        <v>655.2215792063347</v>
      </c>
    </row>
    <row r="26" spans="1:38" ht="15.75" thickBot="1" x14ac:dyDescent="0.3">
      <c r="A26" s="1" t="s">
        <v>314</v>
      </c>
      <c r="B26" s="149" t="s">
        <v>755</v>
      </c>
      <c r="C26" s="192" t="s">
        <v>1121</v>
      </c>
      <c r="F26" s="201">
        <f>'0803'!H26</f>
        <v>1</v>
      </c>
      <c r="G26">
        <v>2.00994504057E-3</v>
      </c>
      <c r="H26">
        <v>1</v>
      </c>
      <c r="I26">
        <v>1</v>
      </c>
      <c r="J26">
        <v>-1</v>
      </c>
      <c r="K26">
        <v>1</v>
      </c>
      <c r="L26">
        <v>1</v>
      </c>
      <c r="M26">
        <v>9</v>
      </c>
      <c r="N26" s="194">
        <v>42573</v>
      </c>
      <c r="O26">
        <f t="shared" si="9"/>
        <v>1</v>
      </c>
      <c r="P26">
        <f t="shared" si="10"/>
        <v>-1</v>
      </c>
      <c r="Q26">
        <f t="shared" si="11"/>
        <v>-1</v>
      </c>
      <c r="R26">
        <f t="shared" si="19"/>
        <v>-1</v>
      </c>
      <c r="S26">
        <f t="shared" si="12"/>
        <v>-1</v>
      </c>
      <c r="T26">
        <f t="shared" si="20"/>
        <v>-1</v>
      </c>
      <c r="U26">
        <f>VLOOKUP($A26,'FuturesInfo (3)'!$A$2:$V$80,22)</f>
        <v>4</v>
      </c>
      <c r="V26">
        <v>1</v>
      </c>
      <c r="W26" s="137">
        <v>382868</v>
      </c>
      <c r="X26" s="137">
        <v>382868</v>
      </c>
      <c r="Y26" s="188">
        <f t="shared" si="13"/>
        <v>769.54363779295477</v>
      </c>
      <c r="Z26" s="188">
        <f>IF(IF(sym!$Q15=H26,1,0)=1,ABS(W26*G26),-ABS(W26*G26))</f>
        <v>-769.54363779295477</v>
      </c>
      <c r="AA26" s="188">
        <f>IF(IF(sym!$P15=$H26,1,0)=1,ABS($W26*$G26),-ABS($W26*$G26))</f>
        <v>769.54363779295477</v>
      </c>
      <c r="AB26" s="188">
        <f t="shared" si="21"/>
        <v>-769.54363779295477</v>
      </c>
      <c r="AC26" s="188">
        <f t="shared" si="14"/>
        <v>-769.54363779295477</v>
      </c>
      <c r="AD26" s="188">
        <f t="shared" si="22"/>
        <v>-769.54363779295477</v>
      </c>
      <c r="AE26" s="188">
        <f t="shared" si="23"/>
        <v>-769.54363779295477</v>
      </c>
      <c r="AF26" s="188">
        <f t="shared" si="24"/>
        <v>769.54363779295477</v>
      </c>
      <c r="AG26" s="188">
        <f t="shared" si="25"/>
        <v>769.54363779295477</v>
      </c>
      <c r="AH26" s="188">
        <f t="shared" si="15"/>
        <v>-769.54363779295477</v>
      </c>
      <c r="AI26" s="188">
        <f t="shared" si="16"/>
        <v>-769.54363779295477</v>
      </c>
      <c r="AJ26" s="188">
        <f t="shared" si="17"/>
        <v>-769.54363779295477</v>
      </c>
      <c r="AK26" s="188">
        <f t="shared" si="18"/>
        <v>-769.54363779295477</v>
      </c>
      <c r="AL26" s="188">
        <f t="shared" si="26"/>
        <v>-769.54363779295477</v>
      </c>
    </row>
    <row r="27" spans="1:38" ht="15.75" thickBot="1" x14ac:dyDescent="0.3">
      <c r="A27" s="1" t="s">
        <v>316</v>
      </c>
      <c r="B27" s="149" t="s">
        <v>562</v>
      </c>
      <c r="C27" s="192" t="s">
        <v>1122</v>
      </c>
      <c r="F27" s="201">
        <f>'0803'!H27</f>
        <v>1</v>
      </c>
      <c r="G27">
        <v>5.7009121459400004E-3</v>
      </c>
      <c r="H27">
        <v>1</v>
      </c>
      <c r="I27">
        <v>1</v>
      </c>
      <c r="J27">
        <v>1</v>
      </c>
      <c r="K27">
        <v>-1</v>
      </c>
      <c r="L27">
        <v>1</v>
      </c>
      <c r="M27">
        <v>2</v>
      </c>
      <c r="N27" s="194">
        <v>42580</v>
      </c>
      <c r="O27">
        <f t="shared" si="9"/>
        <v>1</v>
      </c>
      <c r="P27">
        <f t="shared" si="10"/>
        <v>1</v>
      </c>
      <c r="Q27">
        <f t="shared" si="11"/>
        <v>1</v>
      </c>
      <c r="R27">
        <f t="shared" si="19"/>
        <v>-1</v>
      </c>
      <c r="S27">
        <f t="shared" si="12"/>
        <v>1</v>
      </c>
      <c r="T27">
        <f t="shared" si="20"/>
        <v>1</v>
      </c>
      <c r="U27">
        <f>VLOOKUP($A27,'FuturesInfo (3)'!$A$2:$V$80,22)</f>
        <v>3</v>
      </c>
      <c r="V27">
        <v>1</v>
      </c>
      <c r="W27" s="137">
        <v>561041.04299999995</v>
      </c>
      <c r="X27" s="137">
        <v>561041.04299999995</v>
      </c>
      <c r="Y27" s="188">
        <f t="shared" si="13"/>
        <v>3198.4456964095457</v>
      </c>
      <c r="Z27" s="188">
        <f>IF(IF(sym!$Q16=H27,1,0)=1,ABS(W27*G27),-ABS(W27*G27))</f>
        <v>-3198.4456964095457</v>
      </c>
      <c r="AA27" s="188">
        <f>IF(IF(sym!$P16=$H27,1,0)=1,ABS($W27*$G27),-ABS($W27*$G27))</f>
        <v>3198.4456964095457</v>
      </c>
      <c r="AB27" s="188">
        <f t="shared" si="21"/>
        <v>-3198.4456964095457</v>
      </c>
      <c r="AC27" s="188">
        <f t="shared" si="14"/>
        <v>3198.4456964095457</v>
      </c>
      <c r="AD27" s="188">
        <f t="shared" si="22"/>
        <v>-3198.4456964095457</v>
      </c>
      <c r="AE27" s="188">
        <f t="shared" si="23"/>
        <v>3198.4456964095457</v>
      </c>
      <c r="AF27" s="188">
        <f t="shared" si="24"/>
        <v>3198.4456964095457</v>
      </c>
      <c r="AG27" s="188">
        <f t="shared" si="25"/>
        <v>3198.4456964095457</v>
      </c>
      <c r="AH27" s="188">
        <f t="shared" si="15"/>
        <v>3198.4456964095457</v>
      </c>
      <c r="AI27" s="188">
        <f t="shared" si="16"/>
        <v>3198.4456964095457</v>
      </c>
      <c r="AJ27" s="188">
        <f t="shared" si="17"/>
        <v>-3198.4456964095457</v>
      </c>
      <c r="AK27" s="188">
        <f t="shared" si="18"/>
        <v>3198.4456964095457</v>
      </c>
      <c r="AL27" s="188">
        <f t="shared" si="26"/>
        <v>3198.4456964095457</v>
      </c>
    </row>
    <row r="28" spans="1:38" ht="15.75" thickBot="1" x14ac:dyDescent="0.3">
      <c r="A28" s="1" t="s">
        <v>318</v>
      </c>
      <c r="B28" s="149" t="s">
        <v>560</v>
      </c>
      <c r="C28" s="192" t="s">
        <v>1122</v>
      </c>
      <c r="F28" s="201">
        <f>'0803'!H28</f>
        <v>1</v>
      </c>
      <c r="G28">
        <v>2.0244432781E-3</v>
      </c>
      <c r="H28">
        <v>1</v>
      </c>
      <c r="I28">
        <v>1</v>
      </c>
      <c r="J28">
        <v>1</v>
      </c>
      <c r="K28">
        <v>1</v>
      </c>
      <c r="L28">
        <v>1</v>
      </c>
      <c r="M28">
        <v>2</v>
      </c>
      <c r="N28" s="194">
        <v>42580</v>
      </c>
      <c r="O28">
        <f t="shared" si="9"/>
        <v>1</v>
      </c>
      <c r="P28">
        <f t="shared" si="10"/>
        <v>-1</v>
      </c>
      <c r="Q28">
        <f t="shared" si="11"/>
        <v>1</v>
      </c>
      <c r="R28">
        <f t="shared" si="19"/>
        <v>-1</v>
      </c>
      <c r="S28">
        <f t="shared" si="12"/>
        <v>-1</v>
      </c>
      <c r="T28">
        <f t="shared" si="20"/>
        <v>-1</v>
      </c>
      <c r="U28">
        <f>VLOOKUP($A28,'FuturesInfo (3)'!$A$2:$V$80,22)</f>
        <v>9</v>
      </c>
      <c r="V28">
        <v>1</v>
      </c>
      <c r="W28" s="137">
        <v>1342159.8839999998</v>
      </c>
      <c r="X28" s="137">
        <v>1342159.8839999998</v>
      </c>
      <c r="Y28" s="188">
        <f t="shared" si="13"/>
        <v>2717.1265552992754</v>
      </c>
      <c r="Z28" s="188">
        <f>IF(IF(sym!$Q17=H28,1,0)=1,ABS(W28*G28),-ABS(W28*G28))</f>
        <v>-2717.1265552992754</v>
      </c>
      <c r="AA28" s="188">
        <f>IF(IF(sym!$P17=$H28,1,0)=1,ABS($W28*$G28),-ABS($W28*$G28))</f>
        <v>2717.1265552992754</v>
      </c>
      <c r="AB28" s="188">
        <f t="shared" si="21"/>
        <v>-2717.1265552992754</v>
      </c>
      <c r="AC28" s="188">
        <f t="shared" si="14"/>
        <v>2717.1265552992754</v>
      </c>
      <c r="AD28" s="188">
        <f t="shared" si="22"/>
        <v>-2717.1265552992754</v>
      </c>
      <c r="AE28" s="188">
        <f t="shared" si="23"/>
        <v>-2717.1265552992754</v>
      </c>
      <c r="AF28" s="188">
        <f t="shared" si="24"/>
        <v>2717.1265552992754</v>
      </c>
      <c r="AG28" s="188">
        <f t="shared" si="25"/>
        <v>2717.1265552992754</v>
      </c>
      <c r="AH28" s="188">
        <f t="shared" si="15"/>
        <v>-2717.1265552992754</v>
      </c>
      <c r="AI28" s="188">
        <f t="shared" si="16"/>
        <v>2717.1265552992754</v>
      </c>
      <c r="AJ28" s="188">
        <f t="shared" si="17"/>
        <v>-2717.1265552992754</v>
      </c>
      <c r="AK28" s="188">
        <f t="shared" si="18"/>
        <v>-2717.1265552992754</v>
      </c>
      <c r="AL28" s="188">
        <f t="shared" si="26"/>
        <v>-2717.1265552992754</v>
      </c>
    </row>
    <row r="29" spans="1:38" ht="15.75" thickBot="1" x14ac:dyDescent="0.3">
      <c r="A29" s="1" t="s">
        <v>320</v>
      </c>
      <c r="B29" s="149" t="s">
        <v>564</v>
      </c>
      <c r="C29" s="192" t="s">
        <v>1122</v>
      </c>
      <c r="F29" s="201">
        <f>'0803'!H29</f>
        <v>1</v>
      </c>
      <c r="G29">
        <v>3.57270453734E-4</v>
      </c>
      <c r="H29">
        <v>1</v>
      </c>
      <c r="I29">
        <v>-1</v>
      </c>
      <c r="J29">
        <v>1</v>
      </c>
      <c r="K29">
        <v>-1</v>
      </c>
      <c r="L29">
        <v>1</v>
      </c>
      <c r="M29">
        <v>-18</v>
      </c>
      <c r="N29" s="194">
        <v>42562</v>
      </c>
      <c r="O29">
        <f t="shared" si="9"/>
        <v>-1</v>
      </c>
      <c r="P29">
        <f t="shared" si="10"/>
        <v>-1</v>
      </c>
      <c r="Q29">
        <f t="shared" si="11"/>
        <v>-1</v>
      </c>
      <c r="R29">
        <f t="shared" si="19"/>
        <v>1</v>
      </c>
      <c r="S29">
        <f t="shared" si="12"/>
        <v>-1</v>
      </c>
      <c r="T29">
        <f t="shared" si="20"/>
        <v>1</v>
      </c>
      <c r="U29">
        <f>VLOOKUP($A29,'FuturesInfo (3)'!$A$2:$V$80,22)</f>
        <v>0</v>
      </c>
      <c r="V29">
        <v>1</v>
      </c>
      <c r="W29" s="137">
        <v>0</v>
      </c>
      <c r="X29" s="137">
        <v>0</v>
      </c>
      <c r="Y29" s="188">
        <f t="shared" si="13"/>
        <v>0</v>
      </c>
      <c r="Z29" s="188">
        <f>IF(IF(sym!$Q18=H29,1,0)=1,ABS(W29*G29),-ABS(W29*G29))</f>
        <v>0</v>
      </c>
      <c r="AA29" s="188">
        <f>IF(IF(sym!$P18=$H29,1,0)=1,ABS($W29*$G29),-ABS($W29*$G29))</f>
        <v>0</v>
      </c>
      <c r="AB29" s="188">
        <f t="shared" si="21"/>
        <v>0</v>
      </c>
      <c r="AC29" s="188">
        <f t="shared" si="14"/>
        <v>0</v>
      </c>
      <c r="AD29" s="188">
        <f t="shared" si="22"/>
        <v>0</v>
      </c>
      <c r="AE29" s="188">
        <f t="shared" si="23"/>
        <v>0</v>
      </c>
      <c r="AF29" s="188">
        <f t="shared" si="24"/>
        <v>0</v>
      </c>
      <c r="AG29" s="188">
        <f t="shared" si="25"/>
        <v>0</v>
      </c>
      <c r="AH29" s="188">
        <f t="shared" si="15"/>
        <v>0</v>
      </c>
      <c r="AI29" s="188">
        <f t="shared" si="16"/>
        <v>0</v>
      </c>
      <c r="AJ29" s="188">
        <f t="shared" si="17"/>
        <v>0</v>
      </c>
      <c r="AK29" s="188">
        <f t="shared" si="18"/>
        <v>0</v>
      </c>
      <c r="AL29" s="188">
        <f t="shared" si="26"/>
        <v>0</v>
      </c>
    </row>
    <row r="30" spans="1:38" ht="15.75" thickBot="1" x14ac:dyDescent="0.3">
      <c r="A30" s="1" t="s">
        <v>323</v>
      </c>
      <c r="B30" s="149" t="s">
        <v>581</v>
      </c>
      <c r="C30" s="192" t="s">
        <v>1122</v>
      </c>
      <c r="F30" s="201">
        <f>'0803'!H30</f>
        <v>-1</v>
      </c>
      <c r="G30" s="257">
        <v>5.0441361916699999E-5</v>
      </c>
      <c r="H30">
        <v>1</v>
      </c>
      <c r="I30">
        <v>1</v>
      </c>
      <c r="J30">
        <v>1</v>
      </c>
      <c r="K30">
        <v>1</v>
      </c>
      <c r="L30">
        <v>1</v>
      </c>
      <c r="M30">
        <v>8</v>
      </c>
      <c r="N30" s="194">
        <v>42576</v>
      </c>
      <c r="O30">
        <f t="shared" si="9"/>
        <v>1</v>
      </c>
      <c r="P30">
        <f t="shared" si="10"/>
        <v>1</v>
      </c>
      <c r="Q30">
        <f t="shared" si="11"/>
        <v>1</v>
      </c>
      <c r="R30">
        <f t="shared" si="19"/>
        <v>1</v>
      </c>
      <c r="S30">
        <f t="shared" si="12"/>
        <v>1</v>
      </c>
      <c r="T30">
        <f t="shared" si="20"/>
        <v>-1</v>
      </c>
      <c r="U30">
        <f>VLOOKUP($A30,'FuturesInfo (3)'!$A$2:$V$80,22)</f>
        <v>0</v>
      </c>
      <c r="V30">
        <v>1</v>
      </c>
      <c r="W30" s="137">
        <v>0</v>
      </c>
      <c r="X30" s="137">
        <v>0</v>
      </c>
      <c r="Y30" s="188">
        <f t="shared" si="13"/>
        <v>0</v>
      </c>
      <c r="Z30" s="188">
        <f>IF(IF(sym!$Q19=H30,1,0)=1,ABS(W30*G30),-ABS(W30*G30))</f>
        <v>0</v>
      </c>
      <c r="AA30" s="188">
        <f>IF(IF(sym!$P19=$H30,1,0)=1,ABS($W30*$G30),-ABS($W30*$G30))</f>
        <v>0</v>
      </c>
      <c r="AB30" s="188">
        <f t="shared" si="21"/>
        <v>0</v>
      </c>
      <c r="AC30" s="188">
        <f t="shared" si="14"/>
        <v>0</v>
      </c>
      <c r="AD30" s="188">
        <f t="shared" si="22"/>
        <v>0</v>
      </c>
      <c r="AE30" s="188">
        <f t="shared" si="23"/>
        <v>0</v>
      </c>
      <c r="AF30" s="188">
        <f t="shared" si="24"/>
        <v>0</v>
      </c>
      <c r="AG30" s="188">
        <f t="shared" si="25"/>
        <v>0</v>
      </c>
      <c r="AH30" s="188">
        <f t="shared" si="15"/>
        <v>0</v>
      </c>
      <c r="AI30" s="188">
        <f t="shared" si="16"/>
        <v>0</v>
      </c>
      <c r="AJ30" s="188">
        <f t="shared" si="17"/>
        <v>0</v>
      </c>
      <c r="AK30" s="188">
        <f t="shared" si="18"/>
        <v>0</v>
      </c>
      <c r="AL30" s="188">
        <f t="shared" si="26"/>
        <v>0</v>
      </c>
    </row>
    <row r="31" spans="1:38" ht="15.75" thickBot="1" x14ac:dyDescent="0.3">
      <c r="A31" s="1" t="s">
        <v>325</v>
      </c>
      <c r="B31" s="149" t="s">
        <v>653</v>
      </c>
      <c r="C31" s="192" t="s">
        <v>294</v>
      </c>
      <c r="F31" s="201">
        <f>'0803'!H31</f>
        <v>1</v>
      </c>
      <c r="G31" s="257">
        <v>6.4754257592400003E-5</v>
      </c>
      <c r="H31">
        <v>1</v>
      </c>
      <c r="I31">
        <v>1</v>
      </c>
      <c r="J31">
        <v>1</v>
      </c>
      <c r="K31">
        <v>1</v>
      </c>
      <c r="L31">
        <v>1</v>
      </c>
      <c r="M31">
        <v>-16</v>
      </c>
      <c r="N31" s="194">
        <v>42564</v>
      </c>
      <c r="O31">
        <f t="shared" si="9"/>
        <v>-1</v>
      </c>
      <c r="P31">
        <f t="shared" si="10"/>
        <v>-1</v>
      </c>
      <c r="Q31">
        <f t="shared" si="11"/>
        <v>-1</v>
      </c>
      <c r="R31">
        <f t="shared" si="19"/>
        <v>-1</v>
      </c>
      <c r="S31">
        <f t="shared" si="12"/>
        <v>-1</v>
      </c>
      <c r="T31">
        <f t="shared" si="20"/>
        <v>1</v>
      </c>
      <c r="U31">
        <f>VLOOKUP($A31,'FuturesInfo (3)'!$A$2:$V$80,22)</f>
        <v>2</v>
      </c>
      <c r="V31">
        <v>1</v>
      </c>
      <c r="W31" s="137">
        <v>308880</v>
      </c>
      <c r="X31" s="137">
        <v>308880</v>
      </c>
      <c r="Y31" s="188">
        <f t="shared" si="13"/>
        <v>20.001295085140512</v>
      </c>
      <c r="Z31" s="188">
        <f>IF(IF(sym!$Q20=H31,1,0)=1,ABS(W31*G31),-ABS(W31*G31))</f>
        <v>20.001295085140512</v>
      </c>
      <c r="AA31" s="188">
        <f>IF(IF(sym!$P20=$H31,1,0)=1,ABS($W31*$G31),-ABS($W31*$G31))</f>
        <v>-20.001295085140512</v>
      </c>
      <c r="AB31" s="188">
        <f t="shared" si="21"/>
        <v>-20.001295085140512</v>
      </c>
      <c r="AC31" s="188">
        <f t="shared" si="14"/>
        <v>20.001295085140512</v>
      </c>
      <c r="AD31" s="188">
        <f t="shared" si="22"/>
        <v>-20.001295085140512</v>
      </c>
      <c r="AE31" s="188">
        <f t="shared" si="23"/>
        <v>-20.001295085140512</v>
      </c>
      <c r="AF31" s="188">
        <f t="shared" si="24"/>
        <v>20.001295085140512</v>
      </c>
      <c r="AG31" s="188">
        <f t="shared" si="25"/>
        <v>-20.001295085140512</v>
      </c>
      <c r="AH31" s="188">
        <f t="shared" si="15"/>
        <v>-20.001295085140512</v>
      </c>
      <c r="AI31" s="188">
        <f t="shared" si="16"/>
        <v>-20.001295085140512</v>
      </c>
      <c r="AJ31" s="188">
        <f t="shared" si="17"/>
        <v>-20.001295085140512</v>
      </c>
      <c r="AK31" s="188">
        <f t="shared" si="18"/>
        <v>-20.001295085140512</v>
      </c>
      <c r="AL31" s="188">
        <f t="shared" si="26"/>
        <v>20.001295085140512</v>
      </c>
    </row>
    <row r="32" spans="1:38" ht="15.75" thickBot="1" x14ac:dyDescent="0.3">
      <c r="A32" s="1" t="s">
        <v>327</v>
      </c>
      <c r="B32" s="149" t="s">
        <v>552</v>
      </c>
      <c r="C32" s="192" t="s">
        <v>294</v>
      </c>
      <c r="F32" s="201">
        <f>'0803'!H32</f>
        <v>1</v>
      </c>
      <c r="G32">
        <v>1.0431154381099999E-3</v>
      </c>
      <c r="H32">
        <v>1</v>
      </c>
      <c r="I32">
        <v>1</v>
      </c>
      <c r="J32">
        <v>1</v>
      </c>
      <c r="K32">
        <v>1</v>
      </c>
      <c r="L32">
        <v>-1</v>
      </c>
      <c r="M32">
        <v>-14</v>
      </c>
      <c r="N32" s="194">
        <v>42566</v>
      </c>
      <c r="O32">
        <f t="shared" si="9"/>
        <v>1</v>
      </c>
      <c r="P32">
        <f t="shared" si="10"/>
        <v>-1</v>
      </c>
      <c r="Q32">
        <f t="shared" si="11"/>
        <v>1</v>
      </c>
      <c r="R32">
        <f t="shared" si="19"/>
        <v>-1</v>
      </c>
      <c r="S32">
        <f t="shared" si="12"/>
        <v>-1</v>
      </c>
      <c r="T32">
        <f t="shared" si="20"/>
        <v>-1</v>
      </c>
      <c r="U32">
        <f>VLOOKUP($A32,'FuturesInfo (3)'!$A$2:$V$80,22)</f>
        <v>3</v>
      </c>
      <c r="V32">
        <v>1</v>
      </c>
      <c r="W32" s="137">
        <v>323887.5</v>
      </c>
      <c r="X32" s="137">
        <v>323887.5</v>
      </c>
      <c r="Y32" s="188">
        <f t="shared" si="13"/>
        <v>337.85205146085258</v>
      </c>
      <c r="Z32" s="188">
        <f>IF(IF(sym!$Q21=H32,1,0)=1,ABS(W32*G32),-ABS(W32*G32))</f>
        <v>337.85205146085258</v>
      </c>
      <c r="AA32" s="188">
        <f>IF(IF(sym!$P21=$H32,1,0)=1,ABS($W32*$G32),-ABS($W32*$G32))</f>
        <v>-337.85205146085258</v>
      </c>
      <c r="AB32" s="188">
        <f t="shared" si="21"/>
        <v>-337.85205146085258</v>
      </c>
      <c r="AC32" s="188">
        <f t="shared" si="14"/>
        <v>337.85205146085258</v>
      </c>
      <c r="AD32" s="188">
        <f t="shared" si="22"/>
        <v>-337.85205146085258</v>
      </c>
      <c r="AE32" s="188">
        <f t="shared" si="23"/>
        <v>-337.85205146085258</v>
      </c>
      <c r="AF32" s="188">
        <f t="shared" si="24"/>
        <v>-337.85205146085258</v>
      </c>
      <c r="AG32" s="188">
        <f t="shared" si="25"/>
        <v>337.85205146085258</v>
      </c>
      <c r="AH32" s="188">
        <f t="shared" si="15"/>
        <v>-337.85205146085258</v>
      </c>
      <c r="AI32" s="188">
        <f t="shared" si="16"/>
        <v>337.85205146085258</v>
      </c>
      <c r="AJ32" s="188">
        <f t="shared" si="17"/>
        <v>-337.85205146085258</v>
      </c>
      <c r="AK32" s="188">
        <f t="shared" si="18"/>
        <v>-337.85205146085258</v>
      </c>
      <c r="AL32" s="188">
        <f t="shared" si="26"/>
        <v>-337.85205146085258</v>
      </c>
    </row>
    <row r="33" spans="1:38" ht="15.75" thickBot="1" x14ac:dyDescent="0.3">
      <c r="A33" s="1" t="s">
        <v>329</v>
      </c>
      <c r="B33" s="149" t="s">
        <v>589</v>
      </c>
      <c r="C33" s="192" t="s">
        <v>313</v>
      </c>
      <c r="F33" s="201">
        <f>'0803'!H33</f>
        <v>1</v>
      </c>
      <c r="G33">
        <v>6.7808103508700001E-4</v>
      </c>
      <c r="H33">
        <v>1</v>
      </c>
      <c r="I33">
        <v>1</v>
      </c>
      <c r="J33">
        <v>1</v>
      </c>
      <c r="K33">
        <v>1</v>
      </c>
      <c r="L33">
        <v>-1</v>
      </c>
      <c r="M33">
        <v>10</v>
      </c>
      <c r="N33" s="194">
        <v>42572</v>
      </c>
      <c r="O33">
        <f t="shared" si="9"/>
        <v>-1</v>
      </c>
      <c r="P33">
        <f t="shared" si="10"/>
        <v>-1</v>
      </c>
      <c r="Q33">
        <f t="shared" si="11"/>
        <v>-1</v>
      </c>
      <c r="R33">
        <f t="shared" si="19"/>
        <v>-1</v>
      </c>
      <c r="S33">
        <f t="shared" si="12"/>
        <v>-1</v>
      </c>
      <c r="T33">
        <f t="shared" si="20"/>
        <v>1</v>
      </c>
      <c r="U33">
        <f>VLOOKUP($A33,'FuturesInfo (3)'!$A$2:$V$80,22)</f>
        <v>2</v>
      </c>
      <c r="V33">
        <v>1</v>
      </c>
      <c r="W33" s="137">
        <v>145225</v>
      </c>
      <c r="X33" s="137">
        <v>145225</v>
      </c>
      <c r="Y33" s="188">
        <f t="shared" si="13"/>
        <v>98.474318320509582</v>
      </c>
      <c r="Z33" s="188">
        <f>IF(IF(sym!$Q22=H33,1,0)=1,ABS(W33*G33),-ABS(W33*G33))</f>
        <v>98.474318320509582</v>
      </c>
      <c r="AA33" s="188">
        <f>IF(IF(sym!$P22=$H33,1,0)=1,ABS($W33*$G33),-ABS($W33*$G33))</f>
        <v>-98.474318320509582</v>
      </c>
      <c r="AB33" s="188">
        <f t="shared" si="21"/>
        <v>-98.474318320509582</v>
      </c>
      <c r="AC33" s="188">
        <f t="shared" si="14"/>
        <v>98.474318320509582</v>
      </c>
      <c r="AD33" s="188">
        <f t="shared" si="22"/>
        <v>-98.474318320509582</v>
      </c>
      <c r="AE33" s="188">
        <f t="shared" si="23"/>
        <v>-98.474318320509582</v>
      </c>
      <c r="AF33" s="188">
        <f t="shared" si="24"/>
        <v>-98.474318320509582</v>
      </c>
      <c r="AG33" s="188">
        <f t="shared" si="25"/>
        <v>-98.474318320509582</v>
      </c>
      <c r="AH33" s="188">
        <f t="shared" si="15"/>
        <v>-98.474318320509582</v>
      </c>
      <c r="AI33" s="188">
        <f t="shared" si="16"/>
        <v>-98.474318320509582</v>
      </c>
      <c r="AJ33" s="188">
        <f t="shared" si="17"/>
        <v>-98.474318320509582</v>
      </c>
      <c r="AK33" s="188">
        <f t="shared" si="18"/>
        <v>-98.474318320509582</v>
      </c>
      <c r="AL33" s="188">
        <f t="shared" si="26"/>
        <v>98.474318320509582</v>
      </c>
    </row>
    <row r="34" spans="1:38" ht="15.75" thickBot="1" x14ac:dyDescent="0.3">
      <c r="A34" s="1" t="s">
        <v>331</v>
      </c>
      <c r="B34" s="149" t="s">
        <v>481</v>
      </c>
      <c r="C34" s="192" t="s">
        <v>294</v>
      </c>
      <c r="F34" s="201">
        <f>'0803'!H34</f>
        <v>-1</v>
      </c>
      <c r="G34">
        <v>5.5542698449399996E-3</v>
      </c>
      <c r="H34">
        <v>1</v>
      </c>
      <c r="I34">
        <v>1</v>
      </c>
      <c r="J34">
        <v>1</v>
      </c>
      <c r="K34">
        <v>1</v>
      </c>
      <c r="L34">
        <v>-1</v>
      </c>
      <c r="M34">
        <v>6</v>
      </c>
      <c r="N34" s="194">
        <v>42578</v>
      </c>
      <c r="O34">
        <f t="shared" si="9"/>
        <v>-1</v>
      </c>
      <c r="P34">
        <f t="shared" si="10"/>
        <v>-1</v>
      </c>
      <c r="Q34">
        <f t="shared" si="11"/>
        <v>1</v>
      </c>
      <c r="R34">
        <f t="shared" si="19"/>
        <v>-1</v>
      </c>
      <c r="S34">
        <f t="shared" si="12"/>
        <v>-1</v>
      </c>
      <c r="T34">
        <f t="shared" si="20"/>
        <v>-1</v>
      </c>
      <c r="U34">
        <f>VLOOKUP($A34,'FuturesInfo (3)'!$A$2:$V$80,22)</f>
        <v>4</v>
      </c>
      <c r="V34">
        <v>1</v>
      </c>
      <c r="W34" s="137">
        <v>193943.41999999998</v>
      </c>
      <c r="X34" s="137">
        <v>193943.41999999998</v>
      </c>
      <c r="Y34" s="188">
        <f t="shared" si="13"/>
        <v>1077.2140893305332</v>
      </c>
      <c r="Z34" s="188">
        <f>IF(IF(sym!$Q23=H34,1,0)=1,ABS(W34*G34),-ABS(W34*G34))</f>
        <v>1077.2140893305332</v>
      </c>
      <c r="AA34" s="188">
        <f>IF(IF(sym!$P23=$H34,1,0)=1,ABS($W34*$G34),-ABS($W34*$G34))</f>
        <v>-1077.2140893305332</v>
      </c>
      <c r="AB34" s="188">
        <f t="shared" si="21"/>
        <v>1077.2140893305332</v>
      </c>
      <c r="AC34" s="188">
        <f t="shared" si="14"/>
        <v>1077.2140893305332</v>
      </c>
      <c r="AD34" s="188">
        <f t="shared" si="22"/>
        <v>-1077.2140893305332</v>
      </c>
      <c r="AE34" s="188">
        <f t="shared" si="23"/>
        <v>-1077.2140893305332</v>
      </c>
      <c r="AF34" s="188">
        <f t="shared" si="24"/>
        <v>-1077.2140893305332</v>
      </c>
      <c r="AG34" s="188">
        <f t="shared" si="25"/>
        <v>-1077.2140893305332</v>
      </c>
      <c r="AH34" s="188">
        <f t="shared" si="15"/>
        <v>-1077.2140893305332</v>
      </c>
      <c r="AI34" s="188">
        <f t="shared" si="16"/>
        <v>1077.2140893305332</v>
      </c>
      <c r="AJ34" s="188">
        <f t="shared" si="17"/>
        <v>-1077.2140893305332</v>
      </c>
      <c r="AK34" s="188">
        <f t="shared" si="18"/>
        <v>-1077.2140893305332</v>
      </c>
      <c r="AL34" s="188">
        <f t="shared" si="26"/>
        <v>-1077.2140893305332</v>
      </c>
    </row>
    <row r="35" spans="1:38" ht="15.75" thickBot="1" x14ac:dyDescent="0.3">
      <c r="A35" s="1" t="s">
        <v>333</v>
      </c>
      <c r="B35" s="149" t="s">
        <v>663</v>
      </c>
      <c r="C35" s="192" t="s">
        <v>294</v>
      </c>
      <c r="F35" s="201">
        <f>'0803'!H35</f>
        <v>1</v>
      </c>
      <c r="G35">
        <v>4.86989030449E-3</v>
      </c>
      <c r="H35">
        <v>1</v>
      </c>
      <c r="I35">
        <v>1</v>
      </c>
      <c r="J35">
        <v>-1</v>
      </c>
      <c r="K35">
        <v>1</v>
      </c>
      <c r="L35">
        <v>-1</v>
      </c>
      <c r="M35">
        <v>-15</v>
      </c>
      <c r="N35" s="194">
        <v>42565</v>
      </c>
      <c r="O35">
        <f t="shared" si="9"/>
        <v>1</v>
      </c>
      <c r="P35">
        <f t="shared" si="10"/>
        <v>-1</v>
      </c>
      <c r="Q35">
        <f t="shared" si="11"/>
        <v>-1</v>
      </c>
      <c r="R35">
        <f t="shared" si="19"/>
        <v>-1</v>
      </c>
      <c r="S35">
        <f t="shared" si="12"/>
        <v>-1</v>
      </c>
      <c r="T35">
        <f t="shared" si="20"/>
        <v>-1</v>
      </c>
      <c r="U35">
        <f>VLOOKUP($A35,'FuturesInfo (3)'!$A$2:$V$80,22)</f>
        <v>3</v>
      </c>
      <c r="V35">
        <v>1</v>
      </c>
      <c r="W35" s="137">
        <v>170967.03899999999</v>
      </c>
      <c r="X35" s="137">
        <v>170967.03899999999</v>
      </c>
      <c r="Y35" s="188">
        <f t="shared" si="13"/>
        <v>832.59072561346363</v>
      </c>
      <c r="Z35" s="188">
        <f>IF(IF(sym!$Q24=H35,1,0)=1,ABS(W35*G35),-ABS(W35*G35))</f>
        <v>832.59072561346363</v>
      </c>
      <c r="AA35" s="188">
        <f>IF(IF(sym!$P24=$H35,1,0)=1,ABS($W35*$G35),-ABS($W35*$G35))</f>
        <v>-832.59072561346363</v>
      </c>
      <c r="AB35" s="188">
        <f t="shared" si="21"/>
        <v>-832.59072561346363</v>
      </c>
      <c r="AC35" s="188">
        <f t="shared" si="14"/>
        <v>-832.59072561346363</v>
      </c>
      <c r="AD35" s="188">
        <f t="shared" si="22"/>
        <v>-832.59072561346363</v>
      </c>
      <c r="AE35" s="188">
        <f t="shared" si="23"/>
        <v>-832.59072561346363</v>
      </c>
      <c r="AF35" s="188">
        <f t="shared" si="24"/>
        <v>-832.59072561346363</v>
      </c>
      <c r="AG35" s="188">
        <f t="shared" si="25"/>
        <v>832.59072561346363</v>
      </c>
      <c r="AH35" s="188">
        <f t="shared" si="15"/>
        <v>-832.59072561346363</v>
      </c>
      <c r="AI35" s="188">
        <f t="shared" si="16"/>
        <v>-832.59072561346363</v>
      </c>
      <c r="AJ35" s="188">
        <f t="shared" si="17"/>
        <v>-832.59072561346363</v>
      </c>
      <c r="AK35" s="188">
        <f t="shared" si="18"/>
        <v>-832.59072561346363</v>
      </c>
      <c r="AL35" s="188">
        <f t="shared" si="26"/>
        <v>-832.59072561346363</v>
      </c>
    </row>
    <row r="36" spans="1:38" ht="15.75" thickBot="1" x14ac:dyDescent="0.3">
      <c r="A36" s="1" t="s">
        <v>335</v>
      </c>
      <c r="B36" s="149" t="s">
        <v>568</v>
      </c>
      <c r="C36" s="192" t="s">
        <v>1122</v>
      </c>
      <c r="F36" s="201">
        <f>'0803'!H36</f>
        <v>1</v>
      </c>
      <c r="G36" s="257">
        <v>9.9676052828199998E-5</v>
      </c>
      <c r="H36">
        <v>1</v>
      </c>
      <c r="I36">
        <v>-1</v>
      </c>
      <c r="J36">
        <v>1</v>
      </c>
      <c r="K36">
        <v>-1</v>
      </c>
      <c r="L36">
        <v>1</v>
      </c>
      <c r="M36">
        <v>-10</v>
      </c>
      <c r="N36" s="194">
        <v>42572</v>
      </c>
      <c r="O36">
        <f t="shared" si="9"/>
        <v>-1</v>
      </c>
      <c r="P36">
        <f t="shared" si="10"/>
        <v>-1</v>
      </c>
      <c r="Q36">
        <f t="shared" si="11"/>
        <v>-1</v>
      </c>
      <c r="R36">
        <f t="shared" si="19"/>
        <v>1</v>
      </c>
      <c r="S36">
        <f t="shared" si="12"/>
        <v>-1</v>
      </c>
      <c r="T36">
        <f t="shared" si="20"/>
        <v>1</v>
      </c>
      <c r="U36">
        <f>VLOOKUP($A36,'FuturesInfo (3)'!$A$2:$V$80,22)</f>
        <v>0</v>
      </c>
      <c r="V36">
        <v>1</v>
      </c>
      <c r="W36" s="137">
        <v>0</v>
      </c>
      <c r="X36" s="137">
        <v>0</v>
      </c>
      <c r="Y36" s="188">
        <f t="shared" si="13"/>
        <v>0</v>
      </c>
      <c r="Z36" s="188">
        <f>IF(IF(sym!$Q25=H36,1,0)=1,ABS(W36*G36),-ABS(W36*G36))</f>
        <v>0</v>
      </c>
      <c r="AA36" s="188">
        <f>IF(IF(sym!$P25=$H36,1,0)=1,ABS($W36*$G36),-ABS($W36*$G36))</f>
        <v>0</v>
      </c>
      <c r="AB36" s="188">
        <f t="shared" si="21"/>
        <v>0</v>
      </c>
      <c r="AC36" s="188">
        <f t="shared" si="14"/>
        <v>0</v>
      </c>
      <c r="AD36" s="188">
        <f t="shared" si="22"/>
        <v>0</v>
      </c>
      <c r="AE36" s="188">
        <f t="shared" si="23"/>
        <v>0</v>
      </c>
      <c r="AF36" s="188">
        <f t="shared" si="24"/>
        <v>0</v>
      </c>
      <c r="AG36" s="188">
        <f t="shared" si="25"/>
        <v>0</v>
      </c>
      <c r="AH36" s="188">
        <f t="shared" si="15"/>
        <v>0</v>
      </c>
      <c r="AI36" s="188">
        <f t="shared" si="16"/>
        <v>0</v>
      </c>
      <c r="AJ36" s="188">
        <f t="shared" si="17"/>
        <v>0</v>
      </c>
      <c r="AK36" s="188">
        <f t="shared" si="18"/>
        <v>0</v>
      </c>
      <c r="AL36" s="188">
        <f t="shared" si="26"/>
        <v>0</v>
      </c>
    </row>
    <row r="37" spans="1:38" ht="15.75" thickBot="1" x14ac:dyDescent="0.3">
      <c r="A37" s="1" t="s">
        <v>337</v>
      </c>
      <c r="B37" s="149" t="s">
        <v>591</v>
      </c>
      <c r="C37" s="192" t="s">
        <v>294</v>
      </c>
      <c r="F37" s="201">
        <f>'0803'!H37</f>
        <v>-1</v>
      </c>
      <c r="G37">
        <v>1.6178034330899999E-2</v>
      </c>
      <c r="H37">
        <v>1</v>
      </c>
      <c r="I37">
        <v>1</v>
      </c>
      <c r="J37">
        <v>1</v>
      </c>
      <c r="K37">
        <v>-1</v>
      </c>
      <c r="L37">
        <v>1</v>
      </c>
      <c r="M37">
        <v>7</v>
      </c>
      <c r="N37" s="194">
        <v>42577</v>
      </c>
      <c r="O37">
        <f t="shared" si="9"/>
        <v>1</v>
      </c>
      <c r="P37">
        <f t="shared" si="10"/>
        <v>1</v>
      </c>
      <c r="Q37">
        <f t="shared" si="11"/>
        <v>1</v>
      </c>
      <c r="R37">
        <f t="shared" si="19"/>
        <v>1</v>
      </c>
      <c r="S37">
        <f t="shared" si="12"/>
        <v>1</v>
      </c>
      <c r="T37">
        <f t="shared" si="20"/>
        <v>-1</v>
      </c>
      <c r="U37">
        <f>VLOOKUP($A37,'FuturesInfo (3)'!$A$2:$V$80,22)</f>
        <v>3</v>
      </c>
      <c r="V37">
        <v>1</v>
      </c>
      <c r="W37" s="137">
        <v>264462.69300000003</v>
      </c>
      <c r="X37" s="137">
        <v>264462.69300000003</v>
      </c>
      <c r="Y37" s="188">
        <f t="shared" si="13"/>
        <v>4278.4865265962671</v>
      </c>
      <c r="Z37" s="188">
        <f>IF(IF(sym!$Q26=H37,1,0)=1,ABS(W37*G37),-ABS(W37*G37))</f>
        <v>4278.4865265962671</v>
      </c>
      <c r="AA37" s="188">
        <f>IF(IF(sym!$P26=$H37,1,0)=1,ABS($W37*$G37),-ABS($W37*$G37))</f>
        <v>-4278.4865265962671</v>
      </c>
      <c r="AB37" s="188">
        <f t="shared" si="21"/>
        <v>4278.4865265962671</v>
      </c>
      <c r="AC37" s="188">
        <f t="shared" si="14"/>
        <v>4278.4865265962671</v>
      </c>
      <c r="AD37" s="188">
        <f t="shared" si="22"/>
        <v>-4278.4865265962671</v>
      </c>
      <c r="AE37" s="188">
        <f t="shared" si="23"/>
        <v>4278.4865265962671</v>
      </c>
      <c r="AF37" s="188">
        <f t="shared" si="24"/>
        <v>4278.4865265962671</v>
      </c>
      <c r="AG37" s="188">
        <f t="shared" si="25"/>
        <v>4278.4865265962671</v>
      </c>
      <c r="AH37" s="188">
        <f t="shared" si="15"/>
        <v>4278.4865265962671</v>
      </c>
      <c r="AI37" s="188">
        <f t="shared" si="16"/>
        <v>4278.4865265962671</v>
      </c>
      <c r="AJ37" s="188">
        <f t="shared" si="17"/>
        <v>4278.4865265962671</v>
      </c>
      <c r="AK37" s="188">
        <f t="shared" si="18"/>
        <v>4278.4865265962671</v>
      </c>
      <c r="AL37" s="188">
        <f t="shared" si="26"/>
        <v>-4278.4865265962671</v>
      </c>
    </row>
    <row r="38" spans="1:38" ht="15.75" thickBot="1" x14ac:dyDescent="0.3">
      <c r="A38" s="1" t="s">
        <v>339</v>
      </c>
      <c r="B38" s="149" t="s">
        <v>596</v>
      </c>
      <c r="C38" s="192" t="s">
        <v>1122</v>
      </c>
      <c r="F38" s="201">
        <f>'0803'!H38</f>
        <v>1</v>
      </c>
      <c r="G38">
        <v>1.32562620424E-2</v>
      </c>
      <c r="H38">
        <v>1</v>
      </c>
      <c r="I38">
        <v>1</v>
      </c>
      <c r="J38">
        <v>1</v>
      </c>
      <c r="K38">
        <v>1</v>
      </c>
      <c r="L38">
        <v>1</v>
      </c>
      <c r="M38">
        <v>2</v>
      </c>
      <c r="N38" s="194">
        <v>42580</v>
      </c>
      <c r="O38">
        <f t="shared" si="9"/>
        <v>1</v>
      </c>
      <c r="P38">
        <f t="shared" si="10"/>
        <v>-1</v>
      </c>
      <c r="Q38">
        <f t="shared" si="11"/>
        <v>1</v>
      </c>
      <c r="R38">
        <f t="shared" si="19"/>
        <v>-1</v>
      </c>
      <c r="S38">
        <f t="shared" si="12"/>
        <v>-1</v>
      </c>
      <c r="T38">
        <f t="shared" si="20"/>
        <v>-1</v>
      </c>
      <c r="U38">
        <f>VLOOKUP($A38,'FuturesInfo (3)'!$A$2:$V$80,22)</f>
        <v>3</v>
      </c>
      <c r="V38">
        <v>1</v>
      </c>
      <c r="W38" s="137">
        <v>519753.49800000008</v>
      </c>
      <c r="X38" s="137">
        <v>519753.49800000008</v>
      </c>
      <c r="Y38" s="188">
        <f t="shared" si="13"/>
        <v>6889.9885669420255</v>
      </c>
      <c r="Z38" s="188">
        <f>IF(IF(sym!$Q27=H38,1,0)=1,ABS(W38*G38),-ABS(W38*G38))</f>
        <v>-6889.9885669420255</v>
      </c>
      <c r="AA38" s="188">
        <f>IF(IF(sym!$P27=$H38,1,0)=1,ABS($W38*$G38),-ABS($W38*$G38))</f>
        <v>6889.9885669420255</v>
      </c>
      <c r="AB38" s="188">
        <f t="shared" si="21"/>
        <v>-6889.9885669420255</v>
      </c>
      <c r="AC38" s="188">
        <f t="shared" si="14"/>
        <v>6889.9885669420255</v>
      </c>
      <c r="AD38" s="188">
        <f t="shared" si="22"/>
        <v>-6889.9885669420255</v>
      </c>
      <c r="AE38" s="188">
        <f t="shared" si="23"/>
        <v>-6889.9885669420255</v>
      </c>
      <c r="AF38" s="188">
        <f t="shared" si="24"/>
        <v>6889.9885669420255</v>
      </c>
      <c r="AG38" s="188">
        <f t="shared" si="25"/>
        <v>6889.9885669420255</v>
      </c>
      <c r="AH38" s="188">
        <f t="shared" si="15"/>
        <v>-6889.9885669420255</v>
      </c>
      <c r="AI38" s="188">
        <f t="shared" si="16"/>
        <v>6889.9885669420255</v>
      </c>
      <c r="AJ38" s="188">
        <f t="shared" si="17"/>
        <v>-6889.9885669420255</v>
      </c>
      <c r="AK38" s="188">
        <f t="shared" si="18"/>
        <v>-6889.9885669420255</v>
      </c>
      <c r="AL38" s="188">
        <f t="shared" si="26"/>
        <v>-6889.9885669420255</v>
      </c>
    </row>
    <row r="39" spans="1:38" ht="15.75" thickBot="1" x14ac:dyDescent="0.3">
      <c r="A39" s="1" t="s">
        <v>341</v>
      </c>
      <c r="B39" s="149" t="s">
        <v>453</v>
      </c>
      <c r="C39" s="192" t="s">
        <v>1122</v>
      </c>
      <c r="F39" s="201">
        <f>'0803'!H39</f>
        <v>1</v>
      </c>
      <c r="G39">
        <v>7.0217674791899995E-4</v>
      </c>
      <c r="H39">
        <v>1</v>
      </c>
      <c r="I39">
        <v>1</v>
      </c>
      <c r="J39">
        <v>-1</v>
      </c>
      <c r="K39">
        <v>1</v>
      </c>
      <c r="L39">
        <v>1</v>
      </c>
      <c r="M39">
        <v>-15</v>
      </c>
      <c r="N39" s="194">
        <v>42565</v>
      </c>
      <c r="O39">
        <f t="shared" si="9"/>
        <v>-1</v>
      </c>
      <c r="P39">
        <f t="shared" si="10"/>
        <v>-1</v>
      </c>
      <c r="Q39">
        <f t="shared" si="11"/>
        <v>-1</v>
      </c>
      <c r="R39">
        <f t="shared" si="19"/>
        <v>-1</v>
      </c>
      <c r="S39">
        <f t="shared" si="12"/>
        <v>-1</v>
      </c>
      <c r="T39">
        <f t="shared" si="20"/>
        <v>1</v>
      </c>
      <c r="U39">
        <f>VLOOKUP($A39,'FuturesInfo (3)'!$A$2:$V$80,22)</f>
        <v>0</v>
      </c>
      <c r="V39">
        <v>1</v>
      </c>
      <c r="W39" s="137">
        <v>0</v>
      </c>
      <c r="X39" s="137">
        <v>0</v>
      </c>
      <c r="Y39" s="188">
        <f t="shared" si="13"/>
        <v>0</v>
      </c>
      <c r="Z39" s="188">
        <f>IF(IF(sym!$Q28=H39,1,0)=1,ABS(W39*G39),-ABS(W39*G39))</f>
        <v>0</v>
      </c>
      <c r="AA39" s="188">
        <f>IF(IF(sym!$P28=$H39,1,0)=1,ABS($W39*$G39),-ABS($W39*$G39))</f>
        <v>0</v>
      </c>
      <c r="AB39" s="188">
        <f t="shared" si="21"/>
        <v>0</v>
      </c>
      <c r="AC39" s="188">
        <f t="shared" si="14"/>
        <v>0</v>
      </c>
      <c r="AD39" s="188">
        <f t="shared" si="22"/>
        <v>0</v>
      </c>
      <c r="AE39" s="188">
        <f t="shared" si="23"/>
        <v>0</v>
      </c>
      <c r="AF39" s="188">
        <f t="shared" si="24"/>
        <v>0</v>
      </c>
      <c r="AG39" s="188">
        <f t="shared" si="25"/>
        <v>0</v>
      </c>
      <c r="AH39" s="188">
        <f t="shared" si="15"/>
        <v>0</v>
      </c>
      <c r="AI39" s="188">
        <f t="shared" si="16"/>
        <v>0</v>
      </c>
      <c r="AJ39" s="188">
        <f t="shared" si="17"/>
        <v>0</v>
      </c>
      <c r="AK39" s="188">
        <f t="shared" si="18"/>
        <v>0</v>
      </c>
      <c r="AL39" s="188">
        <f t="shared" si="26"/>
        <v>0</v>
      </c>
    </row>
    <row r="40" spans="1:38" ht="15.75" thickBot="1" x14ac:dyDescent="0.3">
      <c r="A40" s="1" t="s">
        <v>343</v>
      </c>
      <c r="B40" s="149" t="s">
        <v>765</v>
      </c>
      <c r="C40" s="192" t="s">
        <v>1122</v>
      </c>
      <c r="F40" s="201">
        <f>'0803'!H40</f>
        <v>1</v>
      </c>
      <c r="G40">
        <v>1.6025641025600001E-3</v>
      </c>
      <c r="H40">
        <v>1</v>
      </c>
      <c r="I40">
        <v>1</v>
      </c>
      <c r="J40">
        <v>-1</v>
      </c>
      <c r="K40">
        <v>1</v>
      </c>
      <c r="L40">
        <v>1</v>
      </c>
      <c r="M40">
        <v>14</v>
      </c>
      <c r="N40" s="194">
        <v>42566</v>
      </c>
      <c r="O40">
        <f t="shared" si="9"/>
        <v>1</v>
      </c>
      <c r="P40">
        <f t="shared" si="10"/>
        <v>-1</v>
      </c>
      <c r="Q40">
        <f t="shared" si="11"/>
        <v>-1</v>
      </c>
      <c r="R40">
        <f t="shared" si="19"/>
        <v>-1</v>
      </c>
      <c r="S40">
        <f t="shared" si="12"/>
        <v>-1</v>
      </c>
      <c r="T40">
        <f t="shared" si="20"/>
        <v>-1</v>
      </c>
      <c r="U40">
        <f>VLOOKUP($A40,'FuturesInfo (3)'!$A$2:$V$80,22)</f>
        <v>7</v>
      </c>
      <c r="V40">
        <v>1</v>
      </c>
      <c r="W40" s="137">
        <v>854492.1875</v>
      </c>
      <c r="X40" s="137">
        <v>854492.1875</v>
      </c>
      <c r="Y40" s="188">
        <f t="shared" si="13"/>
        <v>1369.3785056054689</v>
      </c>
      <c r="Z40" s="188">
        <f>IF(IF(sym!$Q29=H40,1,0)=1,ABS(W40*G40),-ABS(W40*G40))</f>
        <v>-1369.3785056054689</v>
      </c>
      <c r="AA40" s="188">
        <f>IF(IF(sym!$P29=$H40,1,0)=1,ABS($W40*$G40),-ABS($W40*$G40))</f>
        <v>1369.3785056054689</v>
      </c>
      <c r="AB40" s="188">
        <f t="shared" si="21"/>
        <v>-1369.3785056054689</v>
      </c>
      <c r="AC40" s="188">
        <f t="shared" si="14"/>
        <v>-1369.3785056054689</v>
      </c>
      <c r="AD40" s="188">
        <f t="shared" si="22"/>
        <v>-1369.3785056054689</v>
      </c>
      <c r="AE40" s="188">
        <f t="shared" si="23"/>
        <v>-1369.3785056054689</v>
      </c>
      <c r="AF40" s="188">
        <f t="shared" si="24"/>
        <v>1369.3785056054689</v>
      </c>
      <c r="AG40" s="188">
        <f t="shared" si="25"/>
        <v>1369.3785056054689</v>
      </c>
      <c r="AH40" s="188">
        <f t="shared" si="15"/>
        <v>-1369.3785056054689</v>
      </c>
      <c r="AI40" s="188">
        <f t="shared" si="16"/>
        <v>-1369.3785056054689</v>
      </c>
      <c r="AJ40" s="188">
        <f t="shared" si="17"/>
        <v>-1369.3785056054689</v>
      </c>
      <c r="AK40" s="188">
        <f t="shared" si="18"/>
        <v>-1369.3785056054689</v>
      </c>
      <c r="AL40" s="188">
        <f t="shared" si="26"/>
        <v>-1369.3785056054689</v>
      </c>
    </row>
    <row r="41" spans="1:38" ht="15.75" thickBot="1" x14ac:dyDescent="0.3">
      <c r="A41" s="1" t="s">
        <v>345</v>
      </c>
      <c r="B41" s="149" t="s">
        <v>602</v>
      </c>
      <c r="C41" s="192" t="s">
        <v>347</v>
      </c>
      <c r="F41" s="201">
        <f>'0803'!H41</f>
        <v>-1</v>
      </c>
      <c r="G41">
        <v>1.9784568036899999E-3</v>
      </c>
      <c r="H41">
        <v>1</v>
      </c>
      <c r="I41">
        <v>-1</v>
      </c>
      <c r="J41">
        <v>1</v>
      </c>
      <c r="K41">
        <v>-1</v>
      </c>
      <c r="L41">
        <v>1</v>
      </c>
      <c r="M41">
        <v>-21</v>
      </c>
      <c r="N41" s="194">
        <v>42571</v>
      </c>
      <c r="O41">
        <f t="shared" si="9"/>
        <v>-1</v>
      </c>
      <c r="P41">
        <f t="shared" si="10"/>
        <v>1</v>
      </c>
      <c r="Q41">
        <f t="shared" si="11"/>
        <v>1</v>
      </c>
      <c r="R41">
        <f t="shared" si="19"/>
        <v>1</v>
      </c>
      <c r="S41">
        <f t="shared" si="12"/>
        <v>1</v>
      </c>
      <c r="T41">
        <f t="shared" si="20"/>
        <v>1</v>
      </c>
      <c r="U41">
        <f>VLOOKUP($A41,'FuturesInfo (3)'!$A$2:$V$80,22)</f>
        <v>2</v>
      </c>
      <c r="V41">
        <v>1</v>
      </c>
      <c r="W41" s="137">
        <v>273480</v>
      </c>
      <c r="X41" s="137">
        <v>273480</v>
      </c>
      <c r="Y41" s="188">
        <f t="shared" si="13"/>
        <v>541.06836667314121</v>
      </c>
      <c r="Z41" s="188">
        <f>IF(IF(sym!$Q30=H41,1,0)=1,ABS(W41*G41),-ABS(W41*G41))</f>
        <v>-541.06836667314121</v>
      </c>
      <c r="AA41" s="188">
        <f>IF(IF(sym!$P30=$H41,1,0)=1,ABS($W41*$G41),-ABS($W41*$G41))</f>
        <v>541.06836667314121</v>
      </c>
      <c r="AB41" s="188">
        <f t="shared" si="21"/>
        <v>541.06836667314121</v>
      </c>
      <c r="AC41" s="188">
        <f t="shared" si="14"/>
        <v>541.06836667314121</v>
      </c>
      <c r="AD41" s="188">
        <f t="shared" si="22"/>
        <v>541.06836667314121</v>
      </c>
      <c r="AE41" s="188">
        <f t="shared" si="23"/>
        <v>541.06836667314121</v>
      </c>
      <c r="AF41" s="188">
        <f t="shared" si="24"/>
        <v>541.06836667314121</v>
      </c>
      <c r="AG41" s="188">
        <f t="shared" si="25"/>
        <v>-541.06836667314121</v>
      </c>
      <c r="AH41" s="188">
        <f t="shared" si="15"/>
        <v>541.06836667314121</v>
      </c>
      <c r="AI41" s="188">
        <f t="shared" si="16"/>
        <v>541.06836667314121</v>
      </c>
      <c r="AJ41" s="188">
        <f t="shared" si="17"/>
        <v>541.06836667314121</v>
      </c>
      <c r="AK41" s="188">
        <f t="shared" si="18"/>
        <v>541.06836667314121</v>
      </c>
      <c r="AL41" s="188">
        <f t="shared" si="26"/>
        <v>541.06836667314121</v>
      </c>
    </row>
    <row r="42" spans="1:38" ht="15.75" thickBot="1" x14ac:dyDescent="0.3">
      <c r="A42" s="1" t="s">
        <v>1023</v>
      </c>
      <c r="B42" s="149" t="s">
        <v>604</v>
      </c>
      <c r="C42" s="192" t="s">
        <v>294</v>
      </c>
      <c r="F42" s="201">
        <f>'0803'!H42</f>
        <v>-1</v>
      </c>
      <c r="G42">
        <v>5.0178412131999996E-3</v>
      </c>
      <c r="H42">
        <v>1</v>
      </c>
      <c r="I42">
        <v>1</v>
      </c>
      <c r="J42">
        <v>1</v>
      </c>
      <c r="K42">
        <v>1</v>
      </c>
      <c r="L42">
        <v>-1</v>
      </c>
      <c r="M42">
        <v>20</v>
      </c>
      <c r="N42" s="194">
        <v>42557</v>
      </c>
      <c r="O42">
        <f t="shared" si="9"/>
        <v>-1</v>
      </c>
      <c r="P42">
        <f t="shared" si="10"/>
        <v>-1</v>
      </c>
      <c r="Q42">
        <f t="shared" si="11"/>
        <v>1</v>
      </c>
      <c r="R42">
        <f t="shared" si="19"/>
        <v>-1</v>
      </c>
      <c r="S42">
        <f t="shared" si="12"/>
        <v>-1</v>
      </c>
      <c r="T42">
        <f t="shared" si="20"/>
        <v>-1</v>
      </c>
      <c r="U42">
        <f>VLOOKUP($A42,'FuturesInfo (3)'!$A$2:$V$80,22)</f>
        <v>3</v>
      </c>
      <c r="V42">
        <v>1</v>
      </c>
      <c r="W42" s="137">
        <v>173996.13899613899</v>
      </c>
      <c r="X42" s="137">
        <v>173996.13899613899</v>
      </c>
      <c r="Y42" s="188">
        <f t="shared" si="13"/>
        <v>873.08499719250187</v>
      </c>
      <c r="Z42" s="188">
        <f>IF(IF(sym!$Q31=H42,1,0)=1,ABS(W42*G42),-ABS(W42*G42))</f>
        <v>873.08499719250187</v>
      </c>
      <c r="AA42" s="188">
        <f>IF(IF(sym!$P31=$H42,1,0)=1,ABS($W42*$G42),-ABS($W42*$G42))</f>
        <v>-873.08499719250187</v>
      </c>
      <c r="AB42" s="188">
        <f t="shared" si="21"/>
        <v>873.08499719250187</v>
      </c>
      <c r="AC42" s="188">
        <f t="shared" si="14"/>
        <v>873.08499719250187</v>
      </c>
      <c r="AD42" s="188">
        <f t="shared" si="22"/>
        <v>-873.08499719250187</v>
      </c>
      <c r="AE42" s="188">
        <f t="shared" si="23"/>
        <v>-873.08499719250187</v>
      </c>
      <c r="AF42" s="188">
        <f t="shared" si="24"/>
        <v>-873.08499719250187</v>
      </c>
      <c r="AG42" s="188">
        <f t="shared" si="25"/>
        <v>-873.08499719250187</v>
      </c>
      <c r="AH42" s="188">
        <f t="shared" si="15"/>
        <v>-873.08499719250187</v>
      </c>
      <c r="AI42" s="188">
        <f t="shared" si="16"/>
        <v>873.08499719250187</v>
      </c>
      <c r="AJ42" s="188">
        <f t="shared" si="17"/>
        <v>-873.08499719250187</v>
      </c>
      <c r="AK42" s="188">
        <f t="shared" si="18"/>
        <v>-873.08499719250187</v>
      </c>
      <c r="AL42" s="188">
        <f t="shared" si="26"/>
        <v>-873.08499719250187</v>
      </c>
    </row>
    <row r="43" spans="1:38" ht="15.75" thickBot="1" x14ac:dyDescent="0.3">
      <c r="A43" s="1" t="s">
        <v>349</v>
      </c>
      <c r="B43" s="149" t="s">
        <v>515</v>
      </c>
      <c r="C43" s="192" t="s">
        <v>347</v>
      </c>
      <c r="F43" s="201">
        <f>'0803'!H43</f>
        <v>-1</v>
      </c>
      <c r="G43">
        <v>-1.1143961792099999E-2</v>
      </c>
      <c r="H43">
        <v>-1</v>
      </c>
      <c r="I43">
        <v>1</v>
      </c>
      <c r="J43">
        <v>1</v>
      </c>
      <c r="K43">
        <v>1</v>
      </c>
      <c r="L43">
        <v>-1</v>
      </c>
      <c r="M43">
        <v>4</v>
      </c>
      <c r="N43" s="194">
        <v>42580</v>
      </c>
      <c r="O43">
        <f t="shared" si="9"/>
        <v>-1</v>
      </c>
      <c r="P43">
        <f t="shared" si="10"/>
        <v>-1</v>
      </c>
      <c r="Q43">
        <f t="shared" si="11"/>
        <v>1</v>
      </c>
      <c r="R43">
        <f t="shared" si="19"/>
        <v>-1</v>
      </c>
      <c r="S43">
        <f t="shared" si="12"/>
        <v>-1</v>
      </c>
      <c r="T43">
        <f t="shared" si="20"/>
        <v>-1</v>
      </c>
      <c r="U43">
        <f>VLOOKUP($A43,'FuturesInfo (3)'!$A$2:$V$80,22)</f>
        <v>2</v>
      </c>
      <c r="V43">
        <v>1</v>
      </c>
      <c r="W43" s="137">
        <v>108700</v>
      </c>
      <c r="X43" s="137">
        <v>108700</v>
      </c>
      <c r="Y43" s="188">
        <f t="shared" si="13"/>
        <v>1211.34864680127</v>
      </c>
      <c r="Z43" s="188">
        <f>IF(IF(sym!$Q32=H43,1,0)=1,ABS(W43*G43),-ABS(W43*G43))</f>
        <v>-1211.34864680127</v>
      </c>
      <c r="AA43" s="188">
        <f>IF(IF(sym!$P32=$H43,1,0)=1,ABS($W43*$G43),-ABS($W43*$G43))</f>
        <v>1211.34864680127</v>
      </c>
      <c r="AB43" s="188">
        <f t="shared" si="21"/>
        <v>-1211.34864680127</v>
      </c>
      <c r="AC43" s="188">
        <f t="shared" si="14"/>
        <v>-1211.34864680127</v>
      </c>
      <c r="AD43" s="188">
        <f t="shared" si="22"/>
        <v>1211.34864680127</v>
      </c>
      <c r="AE43" s="188">
        <f t="shared" si="23"/>
        <v>1211.34864680127</v>
      </c>
      <c r="AF43" s="188">
        <f t="shared" si="24"/>
        <v>1211.34864680127</v>
      </c>
      <c r="AG43" s="188">
        <f t="shared" si="25"/>
        <v>1211.34864680127</v>
      </c>
      <c r="AH43" s="188">
        <f t="shared" si="15"/>
        <v>1211.34864680127</v>
      </c>
      <c r="AI43" s="188">
        <f t="shared" si="16"/>
        <v>-1211.34864680127</v>
      </c>
      <c r="AJ43" s="188">
        <f t="shared" si="17"/>
        <v>1211.34864680127</v>
      </c>
      <c r="AK43" s="188">
        <f t="shared" si="18"/>
        <v>1211.34864680127</v>
      </c>
      <c r="AL43" s="188">
        <f t="shared" si="26"/>
        <v>1211.34864680127</v>
      </c>
    </row>
    <row r="44" spans="1:38" ht="15.75" thickBot="1" x14ac:dyDescent="0.3">
      <c r="A44" s="1" t="s">
        <v>1024</v>
      </c>
      <c r="B44" s="149" t="s">
        <v>353</v>
      </c>
      <c r="C44" s="192" t="s">
        <v>294</v>
      </c>
      <c r="F44" s="201">
        <f>'0803'!H44</f>
        <v>-1</v>
      </c>
      <c r="G44">
        <v>6.1349693251500003E-3</v>
      </c>
      <c r="H44">
        <v>1</v>
      </c>
      <c r="I44">
        <v>-1</v>
      </c>
      <c r="J44">
        <v>-1</v>
      </c>
      <c r="K44">
        <v>-1</v>
      </c>
      <c r="L44">
        <v>-1</v>
      </c>
      <c r="M44">
        <v>20</v>
      </c>
      <c r="N44" s="194">
        <v>42557</v>
      </c>
      <c r="O44">
        <f t="shared" si="9"/>
        <v>-1</v>
      </c>
      <c r="P44">
        <f t="shared" si="10"/>
        <v>1</v>
      </c>
      <c r="Q44">
        <f t="shared" si="11"/>
        <v>-1</v>
      </c>
      <c r="R44">
        <f t="shared" si="19"/>
        <v>1</v>
      </c>
      <c r="S44">
        <f t="shared" si="12"/>
        <v>1</v>
      </c>
      <c r="T44">
        <f t="shared" si="20"/>
        <v>1</v>
      </c>
      <c r="U44">
        <f>VLOOKUP($A44,'FuturesInfo (3)'!$A$2:$V$80,22)</f>
        <v>2</v>
      </c>
      <c r="V44">
        <v>1</v>
      </c>
      <c r="W44" s="137">
        <v>280720.72072072071</v>
      </c>
      <c r="X44" s="137">
        <v>280720.72072072071</v>
      </c>
      <c r="Y44" s="188">
        <f t="shared" si="13"/>
        <v>1722.2130105556216</v>
      </c>
      <c r="Z44" s="188">
        <f>IF(IF(sym!$Q33=H44,1,0)=1,ABS(W44*G44),-ABS(W44*G44))</f>
        <v>1722.2130105556216</v>
      </c>
      <c r="AA44" s="188">
        <f>IF(IF(sym!$P33=$H44,1,0)=1,ABS($W44*$G44),-ABS($W44*$G44))</f>
        <v>-1722.2130105556216</v>
      </c>
      <c r="AB44" s="188">
        <f t="shared" si="21"/>
        <v>1722.2130105556216</v>
      </c>
      <c r="AC44" s="188">
        <f t="shared" si="14"/>
        <v>-1722.2130105556216</v>
      </c>
      <c r="AD44" s="188">
        <f t="shared" si="22"/>
        <v>1722.2130105556216</v>
      </c>
      <c r="AE44" s="188">
        <f t="shared" si="23"/>
        <v>1722.2130105556216</v>
      </c>
      <c r="AF44" s="188">
        <f t="shared" si="24"/>
        <v>-1722.2130105556216</v>
      </c>
      <c r="AG44" s="188">
        <f t="shared" si="25"/>
        <v>-1722.2130105556216</v>
      </c>
      <c r="AH44" s="188">
        <f t="shared" si="15"/>
        <v>1722.2130105556216</v>
      </c>
      <c r="AI44" s="188">
        <f t="shared" si="16"/>
        <v>-1722.2130105556216</v>
      </c>
      <c r="AJ44" s="188">
        <f t="shared" si="17"/>
        <v>1722.2130105556216</v>
      </c>
      <c r="AK44" s="188">
        <f t="shared" si="18"/>
        <v>1722.2130105556216</v>
      </c>
      <c r="AL44" s="188">
        <f t="shared" si="26"/>
        <v>1722.2130105556216</v>
      </c>
    </row>
    <row r="45" spans="1:38" ht="15.75" thickBot="1" x14ac:dyDescent="0.3">
      <c r="A45" s="1" t="s">
        <v>351</v>
      </c>
      <c r="B45" s="149" t="s">
        <v>617</v>
      </c>
      <c r="C45" s="192" t="s">
        <v>288</v>
      </c>
      <c r="F45" s="201">
        <f>'0803'!H45</f>
        <v>1</v>
      </c>
      <c r="G45">
        <v>2.9825242718400001E-2</v>
      </c>
      <c r="H45">
        <v>1</v>
      </c>
      <c r="I45">
        <v>-1</v>
      </c>
      <c r="J45">
        <v>1</v>
      </c>
      <c r="K45">
        <v>-1</v>
      </c>
      <c r="L45">
        <v>1</v>
      </c>
      <c r="M45">
        <v>3</v>
      </c>
      <c r="N45" s="194">
        <v>42576</v>
      </c>
      <c r="O45">
        <f t="shared" si="9"/>
        <v>1</v>
      </c>
      <c r="P45">
        <f t="shared" si="10"/>
        <v>1</v>
      </c>
      <c r="Q45">
        <f t="shared" si="11"/>
        <v>1</v>
      </c>
      <c r="R45">
        <f t="shared" si="19"/>
        <v>1</v>
      </c>
      <c r="S45">
        <f t="shared" si="12"/>
        <v>1</v>
      </c>
      <c r="T45">
        <f t="shared" si="20"/>
        <v>1</v>
      </c>
      <c r="U45">
        <f>VLOOKUP($A45,'FuturesInfo (3)'!$A$2:$V$80,22)</f>
        <v>2</v>
      </c>
      <c r="V45">
        <v>1</v>
      </c>
      <c r="W45" s="137">
        <v>111375.6</v>
      </c>
      <c r="X45" s="137">
        <v>111375.6</v>
      </c>
      <c r="Y45" s="188">
        <f t="shared" si="13"/>
        <v>3321.8043029074315</v>
      </c>
      <c r="Z45" s="188">
        <f>IF(IF(sym!$Q34=H45,1,0)=1,ABS(W45*G45),-ABS(W45*G45))</f>
        <v>3321.8043029074315</v>
      </c>
      <c r="AA45" s="188">
        <f>IF(IF(sym!$P34=$H45,1,0)=1,ABS($W45*$G45),-ABS($W45*$G45))</f>
        <v>-3321.8043029074315</v>
      </c>
      <c r="AB45" s="188">
        <f t="shared" si="21"/>
        <v>-3321.8043029074315</v>
      </c>
      <c r="AC45" s="188">
        <f t="shared" si="14"/>
        <v>3321.8043029074315</v>
      </c>
      <c r="AD45" s="188">
        <f t="shared" si="22"/>
        <v>3321.8043029074315</v>
      </c>
      <c r="AE45" s="188">
        <f t="shared" si="23"/>
        <v>3321.8043029074315</v>
      </c>
      <c r="AF45" s="188">
        <f t="shared" si="24"/>
        <v>3321.8043029074315</v>
      </c>
      <c r="AG45" s="188">
        <f t="shared" si="25"/>
        <v>3321.8043029074315</v>
      </c>
      <c r="AH45" s="188">
        <f t="shared" si="15"/>
        <v>3321.8043029074315</v>
      </c>
      <c r="AI45" s="188">
        <f t="shared" si="16"/>
        <v>3321.8043029074315</v>
      </c>
      <c r="AJ45" s="188">
        <f t="shared" si="17"/>
        <v>3321.8043029074315</v>
      </c>
      <c r="AK45" s="188">
        <f t="shared" si="18"/>
        <v>3321.8043029074315</v>
      </c>
      <c r="AL45" s="188">
        <f t="shared" si="26"/>
        <v>3321.8043029074315</v>
      </c>
    </row>
    <row r="46" spans="1:38" ht="15.75" thickBot="1" x14ac:dyDescent="0.3">
      <c r="A46" s="1" t="s">
        <v>355</v>
      </c>
      <c r="B46" s="149" t="s">
        <v>623</v>
      </c>
      <c r="C46" s="192" t="s">
        <v>1121</v>
      </c>
      <c r="F46" s="201">
        <f>'0803'!H46</f>
        <v>-1</v>
      </c>
      <c r="G46">
        <v>-3.02953799546E-4</v>
      </c>
      <c r="H46">
        <v>-1</v>
      </c>
      <c r="I46">
        <v>1</v>
      </c>
      <c r="J46">
        <v>-1</v>
      </c>
      <c r="K46">
        <v>1</v>
      </c>
      <c r="L46">
        <v>1</v>
      </c>
      <c r="M46">
        <v>11</v>
      </c>
      <c r="N46" s="194">
        <v>42571</v>
      </c>
      <c r="O46">
        <f t="shared" si="9"/>
        <v>1</v>
      </c>
      <c r="P46">
        <f t="shared" si="10"/>
        <v>1</v>
      </c>
      <c r="Q46">
        <f t="shared" si="11"/>
        <v>1</v>
      </c>
      <c r="R46">
        <f t="shared" si="19"/>
        <v>1</v>
      </c>
      <c r="S46">
        <f t="shared" si="12"/>
        <v>1</v>
      </c>
      <c r="T46">
        <f t="shared" si="20"/>
        <v>-1</v>
      </c>
      <c r="U46">
        <f>VLOOKUP($A46,'FuturesInfo (3)'!$A$2:$V$80,22)</f>
        <v>2</v>
      </c>
      <c r="V46">
        <v>1</v>
      </c>
      <c r="W46" s="137">
        <v>247487.5</v>
      </c>
      <c r="X46" s="137">
        <v>247487.5</v>
      </c>
      <c r="Y46" s="188">
        <f t="shared" si="13"/>
        <v>74.977278465140671</v>
      </c>
      <c r="Z46" s="188">
        <f>IF(IF(sym!$Q35=H46,1,0)=1,ABS(W46*G46),-ABS(W46*G46))</f>
        <v>74.977278465140671</v>
      </c>
      <c r="AA46" s="188">
        <f>IF(IF(sym!$P35=$H46,1,0)=1,ABS($W46*$G46),-ABS($W46*$G46))</f>
        <v>-74.977278465140671</v>
      </c>
      <c r="AB46" s="188">
        <f t="shared" si="21"/>
        <v>-74.977278465140671</v>
      </c>
      <c r="AC46" s="188">
        <f t="shared" si="14"/>
        <v>74.977278465140671</v>
      </c>
      <c r="AD46" s="188">
        <f t="shared" si="22"/>
        <v>74.977278465140671</v>
      </c>
      <c r="AE46" s="188">
        <f t="shared" si="23"/>
        <v>74.977278465140671</v>
      </c>
      <c r="AF46" s="188">
        <f t="shared" si="24"/>
        <v>-74.977278465140671</v>
      </c>
      <c r="AG46" s="188">
        <f t="shared" si="25"/>
        <v>-74.977278465140671</v>
      </c>
      <c r="AH46" s="188">
        <f t="shared" si="15"/>
        <v>-74.977278465140671</v>
      </c>
      <c r="AI46" s="188">
        <f t="shared" si="16"/>
        <v>-74.977278465140671</v>
      </c>
      <c r="AJ46" s="188">
        <f t="shared" si="17"/>
        <v>-74.977278465140671</v>
      </c>
      <c r="AK46" s="188">
        <f t="shared" si="18"/>
        <v>-74.977278465140671</v>
      </c>
      <c r="AL46" s="188">
        <f t="shared" si="26"/>
        <v>74.977278465140671</v>
      </c>
    </row>
    <row r="47" spans="1:38" ht="15.75" thickBot="1" x14ac:dyDescent="0.3">
      <c r="A47" s="1" t="s">
        <v>357</v>
      </c>
      <c r="B47" s="149" t="s">
        <v>513</v>
      </c>
      <c r="C47" s="192" t="s">
        <v>304</v>
      </c>
      <c r="F47" s="201">
        <f>'0803'!H47</f>
        <v>-1</v>
      </c>
      <c r="G47">
        <v>1.2108262108300001E-2</v>
      </c>
      <c r="H47">
        <v>1</v>
      </c>
      <c r="I47">
        <v>-1</v>
      </c>
      <c r="J47">
        <v>1</v>
      </c>
      <c r="K47">
        <v>-1</v>
      </c>
      <c r="L47">
        <v>1</v>
      </c>
      <c r="M47">
        <v>-4</v>
      </c>
      <c r="N47" s="194">
        <v>42580</v>
      </c>
      <c r="O47">
        <f t="shared" si="9"/>
        <v>-1</v>
      </c>
      <c r="P47">
        <f t="shared" si="10"/>
        <v>1</v>
      </c>
      <c r="Q47">
        <f t="shared" si="11"/>
        <v>1</v>
      </c>
      <c r="R47">
        <f t="shared" si="19"/>
        <v>1</v>
      </c>
      <c r="S47">
        <f t="shared" si="12"/>
        <v>1</v>
      </c>
      <c r="T47">
        <f t="shared" si="20"/>
        <v>1</v>
      </c>
      <c r="U47">
        <f>VLOOKUP($A47,'FuturesInfo (3)'!$A$2:$V$80,22)</f>
        <v>2</v>
      </c>
      <c r="V47">
        <v>1</v>
      </c>
      <c r="W47" s="137">
        <v>106575</v>
      </c>
      <c r="X47" s="137">
        <v>106575</v>
      </c>
      <c r="Y47" s="188">
        <f t="shared" si="13"/>
        <v>1290.4380341920726</v>
      </c>
      <c r="Z47" s="188">
        <f>IF(IF(sym!$Q36=H47,1,0)=1,ABS(W47*G47),-ABS(W47*G47))</f>
        <v>1290.4380341920726</v>
      </c>
      <c r="AA47" s="188">
        <f>IF(IF(sym!$P36=$H47,1,0)=1,ABS($W47*$G47),-ABS($W47*$G47))</f>
        <v>-1290.4380341920726</v>
      </c>
      <c r="AB47" s="188">
        <f t="shared" si="21"/>
        <v>1290.4380341920726</v>
      </c>
      <c r="AC47" s="188">
        <f t="shared" si="14"/>
        <v>1290.4380341920726</v>
      </c>
      <c r="AD47" s="188">
        <f t="shared" si="22"/>
        <v>1290.4380341920726</v>
      </c>
      <c r="AE47" s="188">
        <f t="shared" si="23"/>
        <v>1290.4380341920726</v>
      </c>
      <c r="AF47" s="188">
        <f t="shared" si="24"/>
        <v>1290.4380341920726</v>
      </c>
      <c r="AG47" s="188">
        <f t="shared" si="25"/>
        <v>-1290.4380341920726</v>
      </c>
      <c r="AH47" s="188">
        <f t="shared" si="15"/>
        <v>1290.4380341920726</v>
      </c>
      <c r="AI47" s="188">
        <f t="shared" si="16"/>
        <v>1290.4380341920726</v>
      </c>
      <c r="AJ47" s="188">
        <f t="shared" si="17"/>
        <v>1290.4380341920726</v>
      </c>
      <c r="AK47" s="188">
        <f t="shared" si="18"/>
        <v>1290.4380341920726</v>
      </c>
      <c r="AL47" s="188">
        <f t="shared" si="26"/>
        <v>1290.4380341920726</v>
      </c>
    </row>
    <row r="48" spans="1:38" ht="15.75" thickBot="1" x14ac:dyDescent="0.3">
      <c r="A48" s="1" t="s">
        <v>1051</v>
      </c>
      <c r="B48" s="149" t="s">
        <v>614</v>
      </c>
      <c r="C48" s="192" t="s">
        <v>297</v>
      </c>
      <c r="F48" s="201">
        <f>'0803'!H48</f>
        <v>1</v>
      </c>
      <c r="G48">
        <v>-1.5767131594900001E-2</v>
      </c>
      <c r="H48">
        <v>-1</v>
      </c>
      <c r="I48">
        <v>1</v>
      </c>
      <c r="J48">
        <v>-1</v>
      </c>
      <c r="K48">
        <v>1</v>
      </c>
      <c r="L48">
        <v>1</v>
      </c>
      <c r="M48">
        <v>-4</v>
      </c>
      <c r="N48" s="194">
        <v>42580</v>
      </c>
      <c r="O48">
        <f t="shared" si="9"/>
        <v>-1</v>
      </c>
      <c r="P48">
        <f t="shared" si="10"/>
        <v>-1</v>
      </c>
      <c r="Q48">
        <f t="shared" si="11"/>
        <v>-1</v>
      </c>
      <c r="R48">
        <f t="shared" si="19"/>
        <v>-1</v>
      </c>
      <c r="S48">
        <f t="shared" si="12"/>
        <v>-1</v>
      </c>
      <c r="T48">
        <f t="shared" si="20"/>
        <v>1</v>
      </c>
      <c r="U48">
        <f>VLOOKUP($A48,'FuturesInfo (3)'!$A$2:$V$80,22)</f>
        <v>4</v>
      </c>
      <c r="V48">
        <v>1</v>
      </c>
      <c r="W48" s="137">
        <v>81150</v>
      </c>
      <c r="X48" s="137">
        <v>81150</v>
      </c>
      <c r="Y48" s="188">
        <f t="shared" si="13"/>
        <v>1279.502728926135</v>
      </c>
      <c r="Z48" s="188">
        <f>IF(IF(sym!$Q37=H48,1,0)=1,ABS(W48*G48),-ABS(W48*G48))</f>
        <v>-1279.502728926135</v>
      </c>
      <c r="AA48" s="188">
        <f>IF(IF(sym!$P37=$H48,1,0)=1,ABS($W48*$G48),-ABS($W48*$G48))</f>
        <v>1279.502728926135</v>
      </c>
      <c r="AB48" s="188">
        <f t="shared" si="21"/>
        <v>1279.502728926135</v>
      </c>
      <c r="AC48" s="188">
        <f t="shared" si="14"/>
        <v>1279.502728926135</v>
      </c>
      <c r="AD48" s="188">
        <f t="shared" si="22"/>
        <v>1279.502728926135</v>
      </c>
      <c r="AE48" s="188">
        <f t="shared" si="23"/>
        <v>1279.502728926135</v>
      </c>
      <c r="AF48" s="188">
        <f t="shared" si="24"/>
        <v>-1279.502728926135</v>
      </c>
      <c r="AG48" s="188">
        <f t="shared" si="25"/>
        <v>1279.502728926135</v>
      </c>
      <c r="AH48" s="188">
        <f t="shared" si="15"/>
        <v>1279.502728926135</v>
      </c>
      <c r="AI48" s="188">
        <f t="shared" si="16"/>
        <v>1279.502728926135</v>
      </c>
      <c r="AJ48" s="188">
        <f t="shared" si="17"/>
        <v>1279.502728926135</v>
      </c>
      <c r="AK48" s="188">
        <f t="shared" si="18"/>
        <v>1279.502728926135</v>
      </c>
      <c r="AL48" s="188">
        <f t="shared" si="26"/>
        <v>-1279.502728926135</v>
      </c>
    </row>
    <row r="49" spans="1:38" ht="15.75" thickBot="1" x14ac:dyDescent="0.3">
      <c r="A49" s="4" t="s">
        <v>359</v>
      </c>
      <c r="B49" s="149" t="s">
        <v>708</v>
      </c>
      <c r="C49" s="192" t="s">
        <v>304</v>
      </c>
      <c r="F49" s="201">
        <f>'0803'!H49</f>
        <v>1</v>
      </c>
      <c r="G49">
        <v>6.6666666666700004E-3</v>
      </c>
      <c r="H49">
        <v>1</v>
      </c>
      <c r="I49">
        <v>1</v>
      </c>
      <c r="J49">
        <v>-1</v>
      </c>
      <c r="K49">
        <v>1</v>
      </c>
      <c r="L49">
        <v>1</v>
      </c>
      <c r="M49">
        <v>-6</v>
      </c>
      <c r="N49" s="194">
        <v>42578</v>
      </c>
      <c r="O49">
        <f t="shared" si="9"/>
        <v>-1</v>
      </c>
      <c r="P49">
        <f t="shared" si="10"/>
        <v>-1</v>
      </c>
      <c r="Q49">
        <f t="shared" si="11"/>
        <v>-1</v>
      </c>
      <c r="R49">
        <f t="shared" si="19"/>
        <v>-1</v>
      </c>
      <c r="S49">
        <f t="shared" si="12"/>
        <v>-1</v>
      </c>
      <c r="T49">
        <f t="shared" si="20"/>
        <v>1</v>
      </c>
      <c r="U49">
        <f>VLOOKUP($A49,'FuturesInfo (3)'!$A$2:$V$80,22)</f>
        <v>3</v>
      </c>
      <c r="V49">
        <v>1</v>
      </c>
      <c r="W49" s="137">
        <v>104643</v>
      </c>
      <c r="X49" s="137">
        <v>104643</v>
      </c>
      <c r="Y49" s="188">
        <f t="shared" si="13"/>
        <v>697.6200000003488</v>
      </c>
      <c r="Z49" s="188">
        <f>IF(IF(sym!$Q38=H49,1,0)=1,ABS(W49*G49),-ABS(W49*G49))</f>
        <v>697.6200000003488</v>
      </c>
      <c r="AA49" s="188">
        <f>IF(IF(sym!$P38=$H49,1,0)=1,ABS($W49*$G49),-ABS($W49*$G49))</f>
        <v>-697.6200000003488</v>
      </c>
      <c r="AB49" s="188">
        <f t="shared" si="21"/>
        <v>-697.6200000003488</v>
      </c>
      <c r="AC49" s="188">
        <f t="shared" si="14"/>
        <v>-697.6200000003488</v>
      </c>
      <c r="AD49" s="188">
        <f t="shared" si="22"/>
        <v>-697.6200000003488</v>
      </c>
      <c r="AE49" s="188">
        <f t="shared" si="23"/>
        <v>-697.6200000003488</v>
      </c>
      <c r="AF49" s="188">
        <f t="shared" si="24"/>
        <v>697.6200000003488</v>
      </c>
      <c r="AG49" s="188">
        <f t="shared" si="25"/>
        <v>-697.6200000003488</v>
      </c>
      <c r="AH49" s="188">
        <f t="shared" si="15"/>
        <v>-697.6200000003488</v>
      </c>
      <c r="AI49" s="188">
        <f t="shared" si="16"/>
        <v>-697.6200000003488</v>
      </c>
      <c r="AJ49" s="188">
        <f t="shared" si="17"/>
        <v>-697.6200000003488</v>
      </c>
      <c r="AK49" s="188">
        <f t="shared" si="18"/>
        <v>-697.6200000003488</v>
      </c>
      <c r="AL49" s="188">
        <f t="shared" si="26"/>
        <v>697.6200000003488</v>
      </c>
    </row>
    <row r="50" spans="1:38" ht="15.75" thickBot="1" x14ac:dyDescent="0.3">
      <c r="A50" s="1" t="s">
        <v>361</v>
      </c>
      <c r="B50" s="149" t="s">
        <v>631</v>
      </c>
      <c r="C50" s="192" t="s">
        <v>313</v>
      </c>
      <c r="F50" s="201">
        <f>'0803'!H50</f>
        <v>1</v>
      </c>
      <c r="G50">
        <v>-3.6892361111099999E-3</v>
      </c>
      <c r="H50">
        <v>-1</v>
      </c>
      <c r="I50">
        <v>1</v>
      </c>
      <c r="J50">
        <v>-1</v>
      </c>
      <c r="K50">
        <v>1</v>
      </c>
      <c r="L50">
        <v>-1</v>
      </c>
      <c r="M50">
        <v>10</v>
      </c>
      <c r="N50" s="194">
        <v>42572</v>
      </c>
      <c r="O50">
        <f t="shared" si="9"/>
        <v>-1</v>
      </c>
      <c r="P50">
        <f t="shared" si="10"/>
        <v>-1</v>
      </c>
      <c r="Q50">
        <f t="shared" si="11"/>
        <v>-1</v>
      </c>
      <c r="R50">
        <f t="shared" si="19"/>
        <v>-1</v>
      </c>
      <c r="S50">
        <f t="shared" si="12"/>
        <v>-1</v>
      </c>
      <c r="T50">
        <f t="shared" si="20"/>
        <v>1</v>
      </c>
      <c r="U50">
        <f>VLOOKUP($A50,'FuturesInfo (3)'!$A$2:$V$80,22)</f>
        <v>3</v>
      </c>
      <c r="V50">
        <v>1</v>
      </c>
      <c r="W50" s="137">
        <v>137730</v>
      </c>
      <c r="X50" s="137">
        <v>137730</v>
      </c>
      <c r="Y50" s="188">
        <f t="shared" si="13"/>
        <v>508.11848958318029</v>
      </c>
      <c r="Z50" s="188">
        <f>IF(IF(sym!$Q39=H50,1,0)=1,ABS(W50*G50),-ABS(W50*G50))</f>
        <v>-508.11848958318029</v>
      </c>
      <c r="AA50" s="188">
        <f>IF(IF(sym!$P39=$H50,1,0)=1,ABS($W50*$G50),-ABS($W50*$G50))</f>
        <v>508.11848958318029</v>
      </c>
      <c r="AB50" s="188">
        <f t="shared" si="21"/>
        <v>508.11848958318029</v>
      </c>
      <c r="AC50" s="188">
        <f t="shared" si="14"/>
        <v>508.11848958318029</v>
      </c>
      <c r="AD50" s="188">
        <f t="shared" si="22"/>
        <v>508.11848958318029</v>
      </c>
      <c r="AE50" s="188">
        <f t="shared" si="23"/>
        <v>508.11848958318029</v>
      </c>
      <c r="AF50" s="188">
        <f t="shared" si="24"/>
        <v>508.11848958318029</v>
      </c>
      <c r="AG50" s="188">
        <f t="shared" si="25"/>
        <v>508.11848958318029</v>
      </c>
      <c r="AH50" s="188">
        <f t="shared" si="15"/>
        <v>508.11848958318029</v>
      </c>
      <c r="AI50" s="188">
        <f t="shared" si="16"/>
        <v>508.11848958318029</v>
      </c>
      <c r="AJ50" s="188">
        <f t="shared" si="17"/>
        <v>508.11848958318029</v>
      </c>
      <c r="AK50" s="188">
        <f t="shared" si="18"/>
        <v>508.11848958318029</v>
      </c>
      <c r="AL50" s="188">
        <f t="shared" si="26"/>
        <v>-508.11848958318029</v>
      </c>
    </row>
    <row r="51" spans="1:38" ht="15.75" thickBot="1" x14ac:dyDescent="0.3">
      <c r="A51" s="1" t="s">
        <v>363</v>
      </c>
      <c r="B51" s="149" t="s">
        <v>476</v>
      </c>
      <c r="C51" s="192" t="s">
        <v>288</v>
      </c>
      <c r="F51" s="201">
        <f>'0803'!H51</f>
        <v>1</v>
      </c>
      <c r="G51">
        <v>2.5437201907800001E-2</v>
      </c>
      <c r="H51">
        <v>1</v>
      </c>
      <c r="I51">
        <v>1</v>
      </c>
      <c r="J51">
        <v>-1</v>
      </c>
      <c r="K51">
        <v>1</v>
      </c>
      <c r="L51">
        <v>-1</v>
      </c>
      <c r="M51">
        <v>-2</v>
      </c>
      <c r="N51" s="194">
        <v>42564</v>
      </c>
      <c r="O51">
        <f t="shared" si="9"/>
        <v>1</v>
      </c>
      <c r="P51">
        <f t="shared" si="10"/>
        <v>-1</v>
      </c>
      <c r="Q51">
        <f t="shared" si="11"/>
        <v>-1</v>
      </c>
      <c r="R51">
        <f t="shared" si="19"/>
        <v>-1</v>
      </c>
      <c r="S51">
        <f t="shared" si="12"/>
        <v>-1</v>
      </c>
      <c r="T51">
        <f t="shared" si="20"/>
        <v>-1</v>
      </c>
      <c r="U51">
        <f>VLOOKUP($A51,'FuturesInfo (3)'!$A$2:$V$80,22)</f>
        <v>2</v>
      </c>
      <c r="V51">
        <v>1</v>
      </c>
      <c r="W51" s="137">
        <v>90300</v>
      </c>
      <c r="X51" s="137">
        <v>90300</v>
      </c>
      <c r="Y51" s="188">
        <f t="shared" si="13"/>
        <v>2296.9793322743403</v>
      </c>
      <c r="Z51" s="188">
        <f>IF(IF(sym!$Q40=H51,1,0)=1,ABS(W51*G51),-ABS(W51*G51))</f>
        <v>2296.9793322743403</v>
      </c>
      <c r="AA51" s="188">
        <f>IF(IF(sym!$P40=$H51,1,0)=1,ABS($W51*$G51),-ABS($W51*$G51))</f>
        <v>-2296.9793322743403</v>
      </c>
      <c r="AB51" s="188">
        <f t="shared" si="21"/>
        <v>-2296.9793322743403</v>
      </c>
      <c r="AC51" s="188">
        <f t="shared" si="14"/>
        <v>-2296.9793322743403</v>
      </c>
      <c r="AD51" s="188">
        <f t="shared" si="22"/>
        <v>-2296.9793322743403</v>
      </c>
      <c r="AE51" s="188">
        <f t="shared" si="23"/>
        <v>-2296.9793322743403</v>
      </c>
      <c r="AF51" s="188">
        <f t="shared" si="24"/>
        <v>-2296.9793322743403</v>
      </c>
      <c r="AG51" s="188">
        <f t="shared" si="25"/>
        <v>2296.9793322743403</v>
      </c>
      <c r="AH51" s="188">
        <f t="shared" si="15"/>
        <v>-2296.9793322743403</v>
      </c>
      <c r="AI51" s="188">
        <f t="shared" si="16"/>
        <v>-2296.9793322743403</v>
      </c>
      <c r="AJ51" s="188">
        <f t="shared" si="17"/>
        <v>-2296.9793322743403</v>
      </c>
      <c r="AK51" s="188">
        <f t="shared" si="18"/>
        <v>-2296.9793322743403</v>
      </c>
      <c r="AL51" s="188">
        <f t="shared" si="26"/>
        <v>-2296.9793322743403</v>
      </c>
    </row>
    <row r="52" spans="1:38" ht="15.75" thickBot="1" x14ac:dyDescent="0.3">
      <c r="A52" s="1" t="s">
        <v>365</v>
      </c>
      <c r="B52" s="149" t="s">
        <v>1097</v>
      </c>
      <c r="C52" s="192" t="s">
        <v>288</v>
      </c>
      <c r="F52" s="201">
        <f>'0803'!H52</f>
        <v>1</v>
      </c>
      <c r="G52">
        <v>9.4658553076400007E-3</v>
      </c>
      <c r="H52">
        <v>1</v>
      </c>
      <c r="I52">
        <v>-1</v>
      </c>
      <c r="J52">
        <v>-1</v>
      </c>
      <c r="K52">
        <v>-1</v>
      </c>
      <c r="L52">
        <v>1</v>
      </c>
      <c r="M52">
        <v>-26</v>
      </c>
      <c r="N52" s="194">
        <v>42550</v>
      </c>
      <c r="O52">
        <f t="shared" si="9"/>
        <v>-1</v>
      </c>
      <c r="P52">
        <f t="shared" si="10"/>
        <v>-1</v>
      </c>
      <c r="Q52">
        <f t="shared" si="11"/>
        <v>-1</v>
      </c>
      <c r="R52">
        <f t="shared" si="19"/>
        <v>1</v>
      </c>
      <c r="S52">
        <f t="shared" si="12"/>
        <v>-1</v>
      </c>
      <c r="T52">
        <f t="shared" si="20"/>
        <v>1</v>
      </c>
      <c r="U52">
        <f>VLOOKUP($A52,'FuturesInfo (3)'!$A$2:$V$80,22)</f>
        <v>2</v>
      </c>
      <c r="V52">
        <v>1</v>
      </c>
      <c r="W52" s="137">
        <v>74650</v>
      </c>
      <c r="X52" s="137">
        <v>74650</v>
      </c>
      <c r="Y52" s="188">
        <f t="shared" si="13"/>
        <v>706.62609871532607</v>
      </c>
      <c r="Z52" s="188">
        <f>IF(IF(sym!$Q41=H52,1,0)=1,ABS(W52*G52),-ABS(W52*G52))</f>
        <v>706.62609871532607</v>
      </c>
      <c r="AA52" s="188">
        <f>IF(IF(sym!$P41=$H52,1,0)=1,ABS($W52*$G52),-ABS($W52*$G52))</f>
        <v>-706.62609871532607</v>
      </c>
      <c r="AB52" s="188">
        <f t="shared" si="21"/>
        <v>-706.62609871532607</v>
      </c>
      <c r="AC52" s="188">
        <f t="shared" si="14"/>
        <v>-706.62609871532607</v>
      </c>
      <c r="AD52" s="188">
        <f t="shared" si="22"/>
        <v>706.62609871532607</v>
      </c>
      <c r="AE52" s="188">
        <f t="shared" si="23"/>
        <v>706.62609871532607</v>
      </c>
      <c r="AF52" s="188">
        <f t="shared" si="24"/>
        <v>706.62609871532607</v>
      </c>
      <c r="AG52" s="188">
        <f t="shared" si="25"/>
        <v>-706.62609871532607</v>
      </c>
      <c r="AH52" s="188">
        <f t="shared" si="15"/>
        <v>-706.62609871532607</v>
      </c>
      <c r="AI52" s="188">
        <f t="shared" si="16"/>
        <v>-706.62609871532607</v>
      </c>
      <c r="AJ52" s="188">
        <f t="shared" si="17"/>
        <v>706.62609871532607</v>
      </c>
      <c r="AK52" s="188">
        <f t="shared" si="18"/>
        <v>-706.62609871532607</v>
      </c>
      <c r="AL52" s="188">
        <f t="shared" si="26"/>
        <v>706.62609871532607</v>
      </c>
    </row>
    <row r="53" spans="1:38" ht="15.75" thickBot="1" x14ac:dyDescent="0.3">
      <c r="A53" s="1" t="s">
        <v>367</v>
      </c>
      <c r="B53" s="149" t="s">
        <v>625</v>
      </c>
      <c r="C53" s="192" t="s">
        <v>313</v>
      </c>
      <c r="F53" s="201">
        <f>'0803'!H53</f>
        <v>-1</v>
      </c>
      <c r="G53">
        <v>-1.6806722689099999E-2</v>
      </c>
      <c r="H53">
        <v>-1</v>
      </c>
      <c r="I53">
        <v>-1</v>
      </c>
      <c r="J53">
        <v>1</v>
      </c>
      <c r="K53">
        <v>-1</v>
      </c>
      <c r="L53">
        <v>-1</v>
      </c>
      <c r="M53">
        <v>-3</v>
      </c>
      <c r="N53" s="194">
        <v>42580</v>
      </c>
      <c r="O53">
        <f t="shared" si="9"/>
        <v>1</v>
      </c>
      <c r="P53">
        <f t="shared" si="10"/>
        <v>1</v>
      </c>
      <c r="Q53">
        <f t="shared" si="11"/>
        <v>1</v>
      </c>
      <c r="R53">
        <f t="shared" si="19"/>
        <v>1</v>
      </c>
      <c r="S53">
        <f t="shared" si="12"/>
        <v>1</v>
      </c>
      <c r="T53">
        <f t="shared" si="20"/>
        <v>-1</v>
      </c>
      <c r="U53">
        <f>VLOOKUP($A53,'FuturesInfo (3)'!$A$2:$V$80,22)</f>
        <v>4</v>
      </c>
      <c r="V53">
        <v>1</v>
      </c>
      <c r="W53" s="137">
        <v>93600</v>
      </c>
      <c r="X53" s="137">
        <v>93600</v>
      </c>
      <c r="Y53" s="188">
        <f t="shared" si="13"/>
        <v>1573.1092436997599</v>
      </c>
      <c r="Z53" s="188">
        <f>IF(IF(sym!$Q42=H53,1,0)=1,ABS(W53*G53),-ABS(W53*G53))</f>
        <v>-1573.1092436997599</v>
      </c>
      <c r="AA53" s="188">
        <f>IF(IF(sym!$P42=$H53,1,0)=1,ABS($W53*$G53),-ABS($W53*$G53))</f>
        <v>1573.1092436997599</v>
      </c>
      <c r="AB53" s="188">
        <f t="shared" si="21"/>
        <v>-1573.1092436997599</v>
      </c>
      <c r="AC53" s="188">
        <f t="shared" si="14"/>
        <v>-1573.1092436997599</v>
      </c>
      <c r="AD53" s="188">
        <f t="shared" si="22"/>
        <v>-1573.1092436997599</v>
      </c>
      <c r="AE53" s="188">
        <f t="shared" si="23"/>
        <v>-1573.1092436997599</v>
      </c>
      <c r="AF53" s="188">
        <f t="shared" si="24"/>
        <v>1573.1092436997599</v>
      </c>
      <c r="AG53" s="188">
        <f t="shared" si="25"/>
        <v>-1573.1092436997599</v>
      </c>
      <c r="AH53" s="188">
        <f t="shared" si="15"/>
        <v>-1573.1092436997599</v>
      </c>
      <c r="AI53" s="188">
        <f t="shared" si="16"/>
        <v>-1573.1092436997599</v>
      </c>
      <c r="AJ53" s="188">
        <f t="shared" si="17"/>
        <v>-1573.1092436997599</v>
      </c>
      <c r="AK53" s="188">
        <f t="shared" si="18"/>
        <v>-1573.1092436997599</v>
      </c>
      <c r="AL53" s="188">
        <f t="shared" si="26"/>
        <v>1573.1092436997599</v>
      </c>
    </row>
    <row r="54" spans="1:38" ht="15.75" thickBot="1" x14ac:dyDescent="0.3">
      <c r="A54" s="1" t="s">
        <v>511</v>
      </c>
      <c r="B54" s="149" t="s">
        <v>511</v>
      </c>
      <c r="C54" s="192" t="s">
        <v>304</v>
      </c>
      <c r="F54" s="201">
        <f>'0803'!H54</f>
        <v>1</v>
      </c>
      <c r="G54">
        <v>-5.4734537493199998E-3</v>
      </c>
      <c r="H54">
        <v>-1</v>
      </c>
      <c r="I54">
        <v>1</v>
      </c>
      <c r="J54">
        <v>1</v>
      </c>
      <c r="K54">
        <v>1</v>
      </c>
      <c r="L54">
        <v>1</v>
      </c>
      <c r="M54">
        <v>15</v>
      </c>
      <c r="N54" s="194">
        <v>42576</v>
      </c>
      <c r="O54">
        <f t="shared" si="9"/>
        <v>1</v>
      </c>
      <c r="P54">
        <f t="shared" si="10"/>
        <v>-1</v>
      </c>
      <c r="Q54">
        <f t="shared" si="11"/>
        <v>1</v>
      </c>
      <c r="R54">
        <f t="shared" si="19"/>
        <v>-1</v>
      </c>
      <c r="S54">
        <f t="shared" si="12"/>
        <v>-1</v>
      </c>
      <c r="T54">
        <f t="shared" si="20"/>
        <v>-1</v>
      </c>
      <c r="U54">
        <f>VLOOKUP($A54,'FuturesInfo (3)'!$A$2:$V$80,22)</f>
        <v>7</v>
      </c>
      <c r="V54">
        <v>1</v>
      </c>
      <c r="W54" s="137">
        <v>127190</v>
      </c>
      <c r="X54" s="137">
        <v>127190</v>
      </c>
      <c r="Y54" s="188">
        <f t="shared" si="13"/>
        <v>696.16858237601082</v>
      </c>
      <c r="Z54" s="188">
        <f>IF(IF(sym!$Q43=H54,1,0)=1,ABS(W54*G54),-ABS(W54*G54))</f>
        <v>-696.16858237601082</v>
      </c>
      <c r="AA54" s="188">
        <f>IF(IF(sym!$P43=$H54,1,0)=1,ABS($W54*$G54),-ABS($W54*$G54))</f>
        <v>696.16858237601082</v>
      </c>
      <c r="AB54" s="188">
        <f t="shared" si="21"/>
        <v>696.16858237601082</v>
      </c>
      <c r="AC54" s="188">
        <f t="shared" si="14"/>
        <v>-696.16858237601082</v>
      </c>
      <c r="AD54" s="188">
        <f t="shared" si="22"/>
        <v>696.16858237601082</v>
      </c>
      <c r="AE54" s="188">
        <f t="shared" si="23"/>
        <v>696.16858237601082</v>
      </c>
      <c r="AF54" s="188">
        <f t="shared" si="24"/>
        <v>-696.16858237601082</v>
      </c>
      <c r="AG54" s="188">
        <f t="shared" si="25"/>
        <v>-696.16858237601082</v>
      </c>
      <c r="AH54" s="188">
        <f t="shared" si="15"/>
        <v>696.16858237601082</v>
      </c>
      <c r="AI54" s="188">
        <f t="shared" si="16"/>
        <v>-696.16858237601082</v>
      </c>
      <c r="AJ54" s="188">
        <f t="shared" si="17"/>
        <v>696.16858237601082</v>
      </c>
      <c r="AK54" s="188">
        <f t="shared" si="18"/>
        <v>696.16858237601082</v>
      </c>
      <c r="AL54" s="188">
        <f t="shared" si="26"/>
        <v>696.16858237601082</v>
      </c>
    </row>
    <row r="55" spans="1:38" ht="15.75" thickBot="1" x14ac:dyDescent="0.3">
      <c r="A55" s="1" t="s">
        <v>988</v>
      </c>
      <c r="B55" s="149" t="s">
        <v>629</v>
      </c>
      <c r="C55" s="192" t="s">
        <v>304</v>
      </c>
      <c r="F55" s="201">
        <f>'0803'!H55</f>
        <v>1</v>
      </c>
      <c r="G55">
        <v>2.7062831188499999E-2</v>
      </c>
      <c r="H55">
        <v>1</v>
      </c>
      <c r="I55">
        <v>1</v>
      </c>
      <c r="J55">
        <v>1</v>
      </c>
      <c r="K55">
        <v>1</v>
      </c>
      <c r="L55">
        <v>-1</v>
      </c>
      <c r="M55">
        <v>-5</v>
      </c>
      <c r="N55" s="194">
        <v>42579</v>
      </c>
      <c r="O55">
        <f t="shared" si="9"/>
        <v>1</v>
      </c>
      <c r="P55">
        <f t="shared" si="10"/>
        <v>-1</v>
      </c>
      <c r="Q55">
        <f t="shared" si="11"/>
        <v>1</v>
      </c>
      <c r="R55">
        <f t="shared" si="19"/>
        <v>-1</v>
      </c>
      <c r="S55">
        <f t="shared" si="12"/>
        <v>-1</v>
      </c>
      <c r="T55">
        <f t="shared" si="20"/>
        <v>-1</v>
      </c>
      <c r="U55">
        <f>VLOOKUP($A55,'FuturesInfo (3)'!$A$2:$V$80,22)</f>
        <v>4</v>
      </c>
      <c r="V55">
        <v>1</v>
      </c>
      <c r="W55" s="137">
        <v>108540.00000000001</v>
      </c>
      <c r="X55" s="137">
        <v>108540.00000000001</v>
      </c>
      <c r="Y55" s="188">
        <f t="shared" si="13"/>
        <v>2937.3996971997904</v>
      </c>
      <c r="Z55" s="188">
        <f>IF(IF(sym!$Q44=H55,1,0)=1,ABS(W55*G55),-ABS(W55*G55))</f>
        <v>2937.3996971997904</v>
      </c>
      <c r="AA55" s="188">
        <f>IF(IF(sym!$P44=$H55,1,0)=1,ABS($W55*$G55),-ABS($W55*$G55))</f>
        <v>-2937.3996971997904</v>
      </c>
      <c r="AB55" s="188">
        <f t="shared" si="21"/>
        <v>-2937.3996971997904</v>
      </c>
      <c r="AC55" s="188">
        <f t="shared" si="14"/>
        <v>2937.3996971997904</v>
      </c>
      <c r="AD55" s="188">
        <f t="shared" si="22"/>
        <v>-2937.3996971997904</v>
      </c>
      <c r="AE55" s="188">
        <f t="shared" si="23"/>
        <v>-2937.3996971997904</v>
      </c>
      <c r="AF55" s="188">
        <f t="shared" si="24"/>
        <v>-2937.3996971997904</v>
      </c>
      <c r="AG55" s="188">
        <f t="shared" si="25"/>
        <v>2937.3996971997904</v>
      </c>
      <c r="AH55" s="188">
        <f t="shared" si="15"/>
        <v>-2937.3996971997904</v>
      </c>
      <c r="AI55" s="188">
        <f t="shared" si="16"/>
        <v>2937.3996971997904</v>
      </c>
      <c r="AJ55" s="188">
        <f t="shared" si="17"/>
        <v>-2937.3996971997904</v>
      </c>
      <c r="AK55" s="188">
        <f t="shared" si="18"/>
        <v>-2937.3996971997904</v>
      </c>
      <c r="AL55" s="188">
        <f t="shared" si="26"/>
        <v>-2937.3996971997904</v>
      </c>
    </row>
    <row r="56" spans="1:38" ht="15.75" thickBot="1" x14ac:dyDescent="0.3">
      <c r="A56" s="1" t="s">
        <v>989</v>
      </c>
      <c r="B56" s="149" t="s">
        <v>655</v>
      </c>
      <c r="C56" s="192" t="s">
        <v>294</v>
      </c>
      <c r="F56" s="201">
        <f>'0803'!H56</f>
        <v>1</v>
      </c>
      <c r="G56">
        <v>6.2821245002899996E-3</v>
      </c>
      <c r="H56">
        <v>1</v>
      </c>
      <c r="I56">
        <v>1</v>
      </c>
      <c r="J56">
        <v>1</v>
      </c>
      <c r="K56">
        <v>1</v>
      </c>
      <c r="L56">
        <v>1</v>
      </c>
      <c r="M56">
        <v>-13</v>
      </c>
      <c r="N56" s="194">
        <v>42569</v>
      </c>
      <c r="O56">
        <f t="shared" si="9"/>
        <v>-1</v>
      </c>
      <c r="P56">
        <f t="shared" si="10"/>
        <v>-1</v>
      </c>
      <c r="Q56">
        <f t="shared" si="11"/>
        <v>-1</v>
      </c>
      <c r="R56">
        <f t="shared" si="19"/>
        <v>-1</v>
      </c>
      <c r="S56">
        <f t="shared" si="12"/>
        <v>-1</v>
      </c>
      <c r="T56">
        <f t="shared" si="20"/>
        <v>1</v>
      </c>
      <c r="U56">
        <f>VLOOKUP($A56,'FuturesInfo (3)'!$A$2:$V$80,22)</f>
        <v>4</v>
      </c>
      <c r="V56">
        <v>1</v>
      </c>
      <c r="W56" s="137">
        <v>176200</v>
      </c>
      <c r="X56" s="137">
        <v>176200</v>
      </c>
      <c r="Y56" s="188">
        <f t="shared" si="13"/>
        <v>1106.9103369510979</v>
      </c>
      <c r="Z56" s="188">
        <f>IF(IF(sym!$Q45=H56,1,0)=1,ABS(W56*G56),-ABS(W56*G56))</f>
        <v>1106.9103369510979</v>
      </c>
      <c r="AA56" s="188">
        <f>IF(IF(sym!$P45=$H56,1,0)=1,ABS($W56*$G56),-ABS($W56*$G56))</f>
        <v>-1106.9103369510979</v>
      </c>
      <c r="AB56" s="188">
        <f t="shared" si="21"/>
        <v>-1106.9103369510979</v>
      </c>
      <c r="AC56" s="188">
        <f t="shared" si="14"/>
        <v>1106.9103369510979</v>
      </c>
      <c r="AD56" s="188">
        <f t="shared" si="22"/>
        <v>-1106.9103369510979</v>
      </c>
      <c r="AE56" s="188">
        <f t="shared" si="23"/>
        <v>-1106.9103369510979</v>
      </c>
      <c r="AF56" s="188">
        <f t="shared" si="24"/>
        <v>1106.9103369510979</v>
      </c>
      <c r="AG56" s="188">
        <f t="shared" si="25"/>
        <v>-1106.9103369510979</v>
      </c>
      <c r="AH56" s="188">
        <f t="shared" si="15"/>
        <v>-1106.9103369510979</v>
      </c>
      <c r="AI56" s="188">
        <f t="shared" si="16"/>
        <v>-1106.9103369510979</v>
      </c>
      <c r="AJ56" s="188">
        <f t="shared" si="17"/>
        <v>-1106.9103369510979</v>
      </c>
      <c r="AK56" s="188">
        <f t="shared" si="18"/>
        <v>-1106.9103369510979</v>
      </c>
      <c r="AL56" s="188">
        <f t="shared" si="26"/>
        <v>1106.9103369510979</v>
      </c>
    </row>
    <row r="57" spans="1:38" ht="15.75" thickBot="1" x14ac:dyDescent="0.3">
      <c r="A57" s="1" t="s">
        <v>369</v>
      </c>
      <c r="B57" s="149" t="s">
        <v>620</v>
      </c>
      <c r="C57" s="192" t="s">
        <v>294</v>
      </c>
      <c r="F57" s="201">
        <f>'0803'!H57</f>
        <v>-1</v>
      </c>
      <c r="G57">
        <v>1.3425337449300001E-2</v>
      </c>
      <c r="H57">
        <v>1</v>
      </c>
      <c r="I57">
        <v>-1</v>
      </c>
      <c r="J57">
        <v>1</v>
      </c>
      <c r="K57">
        <v>-1</v>
      </c>
      <c r="L57">
        <v>1</v>
      </c>
      <c r="M57">
        <v>4</v>
      </c>
      <c r="N57" s="194">
        <v>42580</v>
      </c>
      <c r="O57">
        <f t="shared" si="9"/>
        <v>1</v>
      </c>
      <c r="P57">
        <f t="shared" si="10"/>
        <v>1</v>
      </c>
      <c r="Q57">
        <f t="shared" si="11"/>
        <v>1</v>
      </c>
      <c r="R57">
        <f t="shared" si="19"/>
        <v>1</v>
      </c>
      <c r="S57">
        <f t="shared" si="12"/>
        <v>1</v>
      </c>
      <c r="T57">
        <f t="shared" si="20"/>
        <v>-1</v>
      </c>
      <c r="U57">
        <f>VLOOKUP($A57,'FuturesInfo (3)'!$A$2:$V$80,22)</f>
        <v>2</v>
      </c>
      <c r="V57">
        <v>1</v>
      </c>
      <c r="W57" s="137">
        <v>186832.90519999998</v>
      </c>
      <c r="X57" s="137">
        <v>186832.90519999998</v>
      </c>
      <c r="Y57" s="188">
        <f t="shared" si="13"/>
        <v>2508.2947989430768</v>
      </c>
      <c r="Z57" s="188">
        <f>IF(IF(sym!$Q46=H57,1,0)=1,ABS(W57*G57),-ABS(W57*G57))</f>
        <v>2508.2947989430768</v>
      </c>
      <c r="AA57" s="188">
        <f>IF(IF(sym!$P46=$H57,1,0)=1,ABS($W57*$G57),-ABS($W57*$G57))</f>
        <v>-2508.2947989430768</v>
      </c>
      <c r="AB57" s="188">
        <f t="shared" si="21"/>
        <v>2508.2947989430768</v>
      </c>
      <c r="AC57" s="188">
        <f t="shared" si="14"/>
        <v>2508.2947989430768</v>
      </c>
      <c r="AD57" s="188">
        <f t="shared" si="22"/>
        <v>2508.2947989430768</v>
      </c>
      <c r="AE57" s="188">
        <f t="shared" si="23"/>
        <v>2508.2947989430768</v>
      </c>
      <c r="AF57" s="188">
        <f t="shared" si="24"/>
        <v>2508.2947989430768</v>
      </c>
      <c r="AG57" s="188">
        <f t="shared" si="25"/>
        <v>2508.2947989430768</v>
      </c>
      <c r="AH57" s="188">
        <f t="shared" si="15"/>
        <v>2508.2947989430768</v>
      </c>
      <c r="AI57" s="188">
        <f t="shared" si="16"/>
        <v>2508.2947989430768</v>
      </c>
      <c r="AJ57" s="188">
        <f t="shared" si="17"/>
        <v>2508.2947989430768</v>
      </c>
      <c r="AK57" s="188">
        <f t="shared" si="18"/>
        <v>2508.2947989430768</v>
      </c>
      <c r="AL57" s="188">
        <f t="shared" si="26"/>
        <v>-2508.2947989430768</v>
      </c>
    </row>
    <row r="58" spans="1:38" ht="15.75" thickBot="1" x14ac:dyDescent="0.3">
      <c r="A58" s="1" t="s">
        <v>371</v>
      </c>
      <c r="B58" s="149" t="s">
        <v>635</v>
      </c>
      <c r="C58" s="192" t="s">
        <v>1121</v>
      </c>
      <c r="F58" s="201">
        <f>'0803'!H58</f>
        <v>1</v>
      </c>
      <c r="G58">
        <v>1.5223596574699999E-3</v>
      </c>
      <c r="H58">
        <v>1</v>
      </c>
      <c r="I58">
        <v>-1</v>
      </c>
      <c r="J58">
        <v>1</v>
      </c>
      <c r="K58">
        <v>-1</v>
      </c>
      <c r="L58">
        <v>-1</v>
      </c>
      <c r="M58">
        <v>10</v>
      </c>
      <c r="N58" s="194">
        <v>42572</v>
      </c>
      <c r="O58">
        <f t="shared" si="9"/>
        <v>-1</v>
      </c>
      <c r="P58">
        <f t="shared" si="10"/>
        <v>-1</v>
      </c>
      <c r="Q58">
        <f t="shared" si="11"/>
        <v>-1</v>
      </c>
      <c r="R58">
        <f t="shared" si="19"/>
        <v>-1</v>
      </c>
      <c r="S58">
        <f t="shared" si="12"/>
        <v>-1</v>
      </c>
      <c r="T58">
        <f t="shared" si="20"/>
        <v>1</v>
      </c>
      <c r="U58">
        <f>VLOOKUP($A58,'FuturesInfo (3)'!$A$2:$V$80,22)</f>
        <v>8</v>
      </c>
      <c r="V58">
        <v>1</v>
      </c>
      <c r="W58" s="137">
        <v>210520</v>
      </c>
      <c r="X58" s="137">
        <v>210520</v>
      </c>
      <c r="Y58" s="188">
        <f t="shared" si="13"/>
        <v>320.48715509058439</v>
      </c>
      <c r="Z58" s="188">
        <f>IF(IF(sym!$Q47=H58,1,0)=1,ABS(W58*G58),-ABS(W58*G58))</f>
        <v>320.48715509058439</v>
      </c>
      <c r="AA58" s="188">
        <f>IF(IF(sym!$P47=$H58,1,0)=1,ABS($W58*$G58),-ABS($W58*$G58))</f>
        <v>-320.48715509058439</v>
      </c>
      <c r="AB58" s="188">
        <f t="shared" si="21"/>
        <v>-320.48715509058439</v>
      </c>
      <c r="AC58" s="188">
        <f t="shared" si="14"/>
        <v>320.48715509058439</v>
      </c>
      <c r="AD58" s="188">
        <f t="shared" si="22"/>
        <v>320.48715509058439</v>
      </c>
      <c r="AE58" s="188">
        <f t="shared" si="23"/>
        <v>320.48715509058439</v>
      </c>
      <c r="AF58" s="188">
        <f t="shared" si="24"/>
        <v>-320.48715509058439</v>
      </c>
      <c r="AG58" s="188">
        <f t="shared" si="25"/>
        <v>-320.48715509058439</v>
      </c>
      <c r="AH58" s="188">
        <f t="shared" si="15"/>
        <v>-320.48715509058439</v>
      </c>
      <c r="AI58" s="188">
        <f t="shared" si="16"/>
        <v>-320.48715509058439</v>
      </c>
      <c r="AJ58" s="188">
        <f t="shared" si="17"/>
        <v>-320.48715509058439</v>
      </c>
      <c r="AK58" s="188">
        <f t="shared" si="18"/>
        <v>-320.48715509058439</v>
      </c>
      <c r="AL58" s="188">
        <f t="shared" si="26"/>
        <v>320.48715509058439</v>
      </c>
    </row>
    <row r="59" spans="1:38" ht="15.75" thickBot="1" x14ac:dyDescent="0.3">
      <c r="A59" s="1" t="s">
        <v>1052</v>
      </c>
      <c r="B59" s="149" t="s">
        <v>611</v>
      </c>
      <c r="C59" s="192" t="s">
        <v>297</v>
      </c>
      <c r="F59" s="201">
        <f>'0803'!H59</f>
        <v>1</v>
      </c>
      <c r="G59">
        <v>-7.6142131979699997E-3</v>
      </c>
      <c r="H59">
        <v>-1</v>
      </c>
      <c r="I59">
        <v>1</v>
      </c>
      <c r="J59">
        <v>-1</v>
      </c>
      <c r="K59">
        <v>1</v>
      </c>
      <c r="L59">
        <v>1</v>
      </c>
      <c r="M59">
        <v>8</v>
      </c>
      <c r="N59" s="194">
        <v>42576</v>
      </c>
      <c r="O59">
        <f t="shared" si="9"/>
        <v>1</v>
      </c>
      <c r="P59">
        <f t="shared" si="10"/>
        <v>-1</v>
      </c>
      <c r="Q59">
        <f t="shared" si="11"/>
        <v>-1</v>
      </c>
      <c r="R59">
        <f t="shared" si="19"/>
        <v>-1</v>
      </c>
      <c r="S59">
        <f t="shared" si="12"/>
        <v>-1</v>
      </c>
      <c r="T59">
        <f t="shared" si="20"/>
        <v>-1</v>
      </c>
      <c r="U59">
        <f>VLOOKUP($A59,'FuturesInfo (3)'!$A$2:$V$80,22)</f>
        <v>5</v>
      </c>
      <c r="V59">
        <v>1</v>
      </c>
      <c r="W59" s="137">
        <v>122187.5</v>
      </c>
      <c r="X59" s="137">
        <v>122187.5</v>
      </c>
      <c r="Y59" s="188">
        <f t="shared" si="13"/>
        <v>930.36167512695931</v>
      </c>
      <c r="Z59" s="188">
        <f>IF(IF(sym!$Q48=H59,1,0)=1,ABS(W59*G59),-ABS(W59*G59))</f>
        <v>-930.36167512695931</v>
      </c>
      <c r="AA59" s="188">
        <f>IF(IF(sym!$P48=$H59,1,0)=1,ABS($W59*$G59),-ABS($W59*$G59))</f>
        <v>930.36167512695931</v>
      </c>
      <c r="AB59" s="188">
        <f t="shared" si="21"/>
        <v>930.36167512695931</v>
      </c>
      <c r="AC59" s="188">
        <f t="shared" si="14"/>
        <v>930.36167512695931</v>
      </c>
      <c r="AD59" s="188">
        <f t="shared" si="22"/>
        <v>930.36167512695931</v>
      </c>
      <c r="AE59" s="188">
        <f t="shared" si="23"/>
        <v>930.36167512695931</v>
      </c>
      <c r="AF59" s="188">
        <f t="shared" si="24"/>
        <v>-930.36167512695931</v>
      </c>
      <c r="AG59" s="188">
        <f t="shared" si="25"/>
        <v>-930.36167512695931</v>
      </c>
      <c r="AH59" s="188">
        <f t="shared" si="15"/>
        <v>930.36167512695931</v>
      </c>
      <c r="AI59" s="188">
        <f t="shared" si="16"/>
        <v>930.36167512695931</v>
      </c>
      <c r="AJ59" s="188">
        <f t="shared" si="17"/>
        <v>930.36167512695931</v>
      </c>
      <c r="AK59" s="188">
        <f t="shared" si="18"/>
        <v>930.36167512695931</v>
      </c>
      <c r="AL59" s="188">
        <f t="shared" si="26"/>
        <v>930.36167512695931</v>
      </c>
    </row>
    <row r="60" spans="1:38" ht="15.75" thickBot="1" x14ac:dyDescent="0.3">
      <c r="A60" s="1" t="s">
        <v>373</v>
      </c>
      <c r="B60" s="149" t="s">
        <v>692</v>
      </c>
      <c r="C60" s="192" t="s">
        <v>1121</v>
      </c>
      <c r="F60" s="201">
        <f>'0803'!H60</f>
        <v>-1</v>
      </c>
      <c r="G60">
        <v>3.783632287E-3</v>
      </c>
      <c r="H60">
        <v>1</v>
      </c>
      <c r="I60">
        <v>-1</v>
      </c>
      <c r="J60">
        <v>1</v>
      </c>
      <c r="K60">
        <v>-1</v>
      </c>
      <c r="L60">
        <v>-1</v>
      </c>
      <c r="M60">
        <v>-10</v>
      </c>
      <c r="N60" s="194">
        <v>42572</v>
      </c>
      <c r="O60">
        <f t="shared" si="9"/>
        <v>1</v>
      </c>
      <c r="P60">
        <f t="shared" si="10"/>
        <v>1</v>
      </c>
      <c r="Q60">
        <f t="shared" si="11"/>
        <v>1</v>
      </c>
      <c r="R60">
        <f t="shared" si="19"/>
        <v>1</v>
      </c>
      <c r="S60">
        <f t="shared" si="12"/>
        <v>1</v>
      </c>
      <c r="T60">
        <f t="shared" si="20"/>
        <v>-1</v>
      </c>
      <c r="U60">
        <f>VLOOKUP($A60,'FuturesInfo (3)'!$A$2:$V$80,22)</f>
        <v>3</v>
      </c>
      <c r="V60">
        <v>1</v>
      </c>
      <c r="W60" s="137">
        <v>214890</v>
      </c>
      <c r="X60" s="137">
        <v>214890</v>
      </c>
      <c r="Y60" s="188">
        <f t="shared" si="13"/>
        <v>813.06474215342996</v>
      </c>
      <c r="Z60" s="188">
        <f>IF(IF(sym!$Q49=H60,1,0)=1,ABS(W60*G60),-ABS(W60*G60))</f>
        <v>813.06474215342996</v>
      </c>
      <c r="AA60" s="188">
        <f>IF(IF(sym!$P49=$H60,1,0)=1,ABS($W60*$G60),-ABS($W60*$G60))</f>
        <v>-813.06474215342996</v>
      </c>
      <c r="AB60" s="188">
        <f t="shared" si="21"/>
        <v>813.06474215342996</v>
      </c>
      <c r="AC60" s="188">
        <f t="shared" si="14"/>
        <v>813.06474215342996</v>
      </c>
      <c r="AD60" s="188">
        <f t="shared" si="22"/>
        <v>813.06474215342996</v>
      </c>
      <c r="AE60" s="188">
        <f t="shared" si="23"/>
        <v>813.06474215342996</v>
      </c>
      <c r="AF60" s="188">
        <f t="shared" si="24"/>
        <v>-813.06474215342996</v>
      </c>
      <c r="AG60" s="188">
        <f t="shared" si="25"/>
        <v>813.06474215342996</v>
      </c>
      <c r="AH60" s="188">
        <f t="shared" si="15"/>
        <v>813.06474215342996</v>
      </c>
      <c r="AI60" s="188">
        <f t="shared" si="16"/>
        <v>813.06474215342996</v>
      </c>
      <c r="AJ60" s="188">
        <f t="shared" si="17"/>
        <v>813.06474215342996</v>
      </c>
      <c r="AK60" s="188">
        <f t="shared" si="18"/>
        <v>813.06474215342996</v>
      </c>
      <c r="AL60" s="188">
        <f t="shared" si="26"/>
        <v>-813.06474215342996</v>
      </c>
    </row>
    <row r="61" spans="1:38" ht="15.75" thickBot="1" x14ac:dyDescent="0.3">
      <c r="A61" s="1" t="s">
        <v>375</v>
      </c>
      <c r="B61" s="149" t="s">
        <v>690</v>
      </c>
      <c r="C61" s="192" t="s">
        <v>288</v>
      </c>
      <c r="F61" s="201">
        <f>'0803'!H61</f>
        <v>1</v>
      </c>
      <c r="G61">
        <v>-1.7611835153199999E-3</v>
      </c>
      <c r="H61">
        <v>-1</v>
      </c>
      <c r="I61">
        <v>-1</v>
      </c>
      <c r="J61">
        <v>1</v>
      </c>
      <c r="K61">
        <v>-1</v>
      </c>
      <c r="L61">
        <v>-1</v>
      </c>
      <c r="M61">
        <v>-2</v>
      </c>
      <c r="N61" s="194">
        <v>42580</v>
      </c>
      <c r="O61">
        <f t="shared" si="9"/>
        <v>1</v>
      </c>
      <c r="P61">
        <f t="shared" si="10"/>
        <v>1</v>
      </c>
      <c r="Q61">
        <f t="shared" si="11"/>
        <v>1</v>
      </c>
      <c r="R61">
        <f t="shared" si="19"/>
        <v>-1</v>
      </c>
      <c r="S61">
        <f t="shared" si="12"/>
        <v>1</v>
      </c>
      <c r="T61">
        <f t="shared" si="20"/>
        <v>1</v>
      </c>
      <c r="U61">
        <f>VLOOKUP($A61,'FuturesInfo (3)'!$A$2:$V$80,22)</f>
        <v>3</v>
      </c>
      <c r="V61">
        <v>1</v>
      </c>
      <c r="W61" s="137">
        <v>85020</v>
      </c>
      <c r="X61" s="137">
        <v>85020</v>
      </c>
      <c r="Y61" s="188">
        <f t="shared" si="13"/>
        <v>149.73582247250638</v>
      </c>
      <c r="Z61" s="188">
        <f>IF(IF(sym!$Q50=H61,1,0)=1,ABS(W61*G61),-ABS(W61*G61))</f>
        <v>-149.73582247250638</v>
      </c>
      <c r="AA61" s="188">
        <f>IF(IF(sym!$P50=$H61,1,0)=1,ABS($W61*$G61),-ABS($W61*$G61))</f>
        <v>149.73582247250638</v>
      </c>
      <c r="AB61" s="188">
        <f t="shared" si="21"/>
        <v>149.73582247250638</v>
      </c>
      <c r="AC61" s="188">
        <f t="shared" si="14"/>
        <v>-149.73582247250638</v>
      </c>
      <c r="AD61" s="188">
        <f t="shared" si="22"/>
        <v>-149.73582247250638</v>
      </c>
      <c r="AE61" s="188">
        <f t="shared" si="23"/>
        <v>-149.73582247250638</v>
      </c>
      <c r="AF61" s="188">
        <f t="shared" si="24"/>
        <v>149.73582247250638</v>
      </c>
      <c r="AG61" s="188">
        <f t="shared" si="25"/>
        <v>-149.73582247250638</v>
      </c>
      <c r="AH61" s="188">
        <f t="shared" si="15"/>
        <v>-149.73582247250638</v>
      </c>
      <c r="AI61" s="188">
        <f t="shared" si="16"/>
        <v>-149.73582247250638</v>
      </c>
      <c r="AJ61" s="188">
        <f t="shared" si="17"/>
        <v>149.73582247250638</v>
      </c>
      <c r="AK61" s="188">
        <f t="shared" si="18"/>
        <v>-149.73582247250638</v>
      </c>
      <c r="AL61" s="188">
        <f t="shared" si="26"/>
        <v>-149.73582247250638</v>
      </c>
    </row>
    <row r="62" spans="1:38" ht="15.75" thickBot="1" x14ac:dyDescent="0.3">
      <c r="A62" s="1" t="s">
        <v>377</v>
      </c>
      <c r="B62" s="149" t="s">
        <v>694</v>
      </c>
      <c r="C62" s="192" t="s">
        <v>294</v>
      </c>
      <c r="F62" s="201">
        <f>'0803'!H62</f>
        <v>-1</v>
      </c>
      <c r="G62">
        <v>9.9626400996300005E-3</v>
      </c>
      <c r="H62">
        <v>1</v>
      </c>
      <c r="I62">
        <v>-1</v>
      </c>
      <c r="J62">
        <v>1</v>
      </c>
      <c r="K62">
        <v>-1</v>
      </c>
      <c r="L62">
        <v>-1</v>
      </c>
      <c r="M62">
        <v>11</v>
      </c>
      <c r="N62" s="194">
        <v>42571</v>
      </c>
      <c r="O62">
        <f t="shared" si="9"/>
        <v>-1</v>
      </c>
      <c r="P62">
        <f t="shared" si="10"/>
        <v>1</v>
      </c>
      <c r="Q62">
        <f t="shared" si="11"/>
        <v>1</v>
      </c>
      <c r="R62">
        <f t="shared" si="19"/>
        <v>1</v>
      </c>
      <c r="S62">
        <f t="shared" si="12"/>
        <v>1</v>
      </c>
      <c r="T62">
        <f t="shared" si="20"/>
        <v>1</v>
      </c>
      <c r="U62">
        <f>VLOOKUP($A62,'FuturesInfo (3)'!$A$2:$V$80,22)</f>
        <v>2</v>
      </c>
      <c r="V62">
        <v>1</v>
      </c>
      <c r="W62" s="137">
        <v>158382.97041304561</v>
      </c>
      <c r="X62" s="137">
        <v>158382.97041304561</v>
      </c>
      <c r="Y62" s="188">
        <f t="shared" si="13"/>
        <v>1577.9125321355202</v>
      </c>
      <c r="Z62" s="188">
        <f>IF(IF(sym!$Q51=H62,1,0)=1,ABS(W62*G62),-ABS(W62*G62))</f>
        <v>1577.9125321355202</v>
      </c>
      <c r="AA62" s="188">
        <f>IF(IF(sym!$P51=$H62,1,0)=1,ABS($W62*$G62),-ABS($W62*$G62))</f>
        <v>-1577.9125321355202</v>
      </c>
      <c r="AB62" s="188">
        <f t="shared" si="21"/>
        <v>1577.9125321355202</v>
      </c>
      <c r="AC62" s="188">
        <f t="shared" si="14"/>
        <v>1577.9125321355202</v>
      </c>
      <c r="AD62" s="188">
        <f t="shared" si="22"/>
        <v>1577.9125321355202</v>
      </c>
      <c r="AE62" s="188">
        <f t="shared" si="23"/>
        <v>1577.9125321355202</v>
      </c>
      <c r="AF62" s="188">
        <f t="shared" si="24"/>
        <v>-1577.9125321355202</v>
      </c>
      <c r="AG62" s="188">
        <f t="shared" si="25"/>
        <v>-1577.9125321355202</v>
      </c>
      <c r="AH62" s="188">
        <f t="shared" si="15"/>
        <v>1577.9125321355202</v>
      </c>
      <c r="AI62" s="188">
        <f t="shared" si="16"/>
        <v>1577.9125321355202</v>
      </c>
      <c r="AJ62" s="188">
        <f t="shared" si="17"/>
        <v>1577.9125321355202</v>
      </c>
      <c r="AK62" s="188">
        <f t="shared" si="18"/>
        <v>1577.9125321355202</v>
      </c>
      <c r="AL62" s="188">
        <f t="shared" si="26"/>
        <v>1577.9125321355202</v>
      </c>
    </row>
    <row r="63" spans="1:38" ht="15.75" thickBot="1" x14ac:dyDescent="0.3">
      <c r="A63" s="1" t="s">
        <v>379</v>
      </c>
      <c r="B63" s="149" t="s">
        <v>550</v>
      </c>
      <c r="C63" s="192" t="s">
        <v>294</v>
      </c>
      <c r="F63" s="201">
        <f>'0803'!H63</f>
        <v>1</v>
      </c>
      <c r="G63">
        <v>3.27816845556E-3</v>
      </c>
      <c r="H63">
        <v>1</v>
      </c>
      <c r="I63">
        <v>1</v>
      </c>
      <c r="J63">
        <v>1</v>
      </c>
      <c r="K63">
        <v>1</v>
      </c>
      <c r="L63">
        <v>-1</v>
      </c>
      <c r="M63">
        <v>-12</v>
      </c>
      <c r="N63" s="194">
        <v>42570</v>
      </c>
      <c r="O63">
        <f t="shared" si="9"/>
        <v>1</v>
      </c>
      <c r="P63">
        <f t="shared" si="10"/>
        <v>-1</v>
      </c>
      <c r="Q63">
        <f t="shared" si="11"/>
        <v>1</v>
      </c>
      <c r="R63">
        <f t="shared" si="19"/>
        <v>-1</v>
      </c>
      <c r="S63">
        <f t="shared" si="12"/>
        <v>-1</v>
      </c>
      <c r="T63">
        <f t="shared" si="20"/>
        <v>-1</v>
      </c>
      <c r="U63">
        <f>VLOOKUP($A63,'FuturesInfo (3)'!$A$2:$V$80,22)</f>
        <v>3</v>
      </c>
      <c r="V63">
        <v>1</v>
      </c>
      <c r="W63" s="137">
        <v>284625</v>
      </c>
      <c r="X63" s="137">
        <v>284625</v>
      </c>
      <c r="Y63" s="188">
        <f t="shared" si="13"/>
        <v>933.04869666376499</v>
      </c>
      <c r="Z63" s="188">
        <f>IF(IF(sym!$Q52=H63,1,0)=1,ABS(W63*G63),-ABS(W63*G63))</f>
        <v>933.04869666376499</v>
      </c>
      <c r="AA63" s="188">
        <f>IF(IF(sym!$P52=$H63,1,0)=1,ABS($W63*$G63),-ABS($W63*$G63))</f>
        <v>-933.04869666376499</v>
      </c>
      <c r="AB63" s="188">
        <f t="shared" si="21"/>
        <v>-933.04869666376499</v>
      </c>
      <c r="AC63" s="188">
        <f t="shared" si="14"/>
        <v>933.04869666376499</v>
      </c>
      <c r="AD63" s="188">
        <f t="shared" si="22"/>
        <v>-933.04869666376499</v>
      </c>
      <c r="AE63" s="188">
        <f t="shared" si="23"/>
        <v>-933.04869666376499</v>
      </c>
      <c r="AF63" s="188">
        <f t="shared" si="24"/>
        <v>-933.04869666376499</v>
      </c>
      <c r="AG63" s="188">
        <f t="shared" si="25"/>
        <v>933.04869666376499</v>
      </c>
      <c r="AH63" s="188">
        <f t="shared" si="15"/>
        <v>-933.04869666376499</v>
      </c>
      <c r="AI63" s="188">
        <f t="shared" si="16"/>
        <v>933.04869666376499</v>
      </c>
      <c r="AJ63" s="188">
        <f t="shared" si="17"/>
        <v>-933.04869666376499</v>
      </c>
      <c r="AK63" s="188">
        <f t="shared" si="18"/>
        <v>-933.04869666376499</v>
      </c>
      <c r="AL63" s="188">
        <f t="shared" si="26"/>
        <v>-933.04869666376499</v>
      </c>
    </row>
    <row r="64" spans="1:38" ht="15.75" thickBot="1" x14ac:dyDescent="0.3">
      <c r="A64" s="4" t="s">
        <v>1050</v>
      </c>
      <c r="B64" s="149" t="s">
        <v>700</v>
      </c>
      <c r="C64" s="192" t="s">
        <v>297</v>
      </c>
      <c r="F64" s="201">
        <f>'0803'!H64</f>
        <v>-1</v>
      </c>
      <c r="G64">
        <v>-1.7195767195799998E-2</v>
      </c>
      <c r="H64">
        <v>-1</v>
      </c>
      <c r="I64">
        <v>1</v>
      </c>
      <c r="J64">
        <v>1</v>
      </c>
      <c r="K64">
        <v>-1</v>
      </c>
      <c r="L64">
        <v>1</v>
      </c>
      <c r="M64">
        <v>2</v>
      </c>
      <c r="N64" s="194">
        <v>42572</v>
      </c>
      <c r="O64">
        <f t="shared" si="9"/>
        <v>1</v>
      </c>
      <c r="P64">
        <f t="shared" si="10"/>
        <v>1</v>
      </c>
      <c r="Q64">
        <f t="shared" si="11"/>
        <v>1</v>
      </c>
      <c r="R64">
        <f t="shared" si="19"/>
        <v>1</v>
      </c>
      <c r="S64">
        <f t="shared" si="12"/>
        <v>1</v>
      </c>
      <c r="T64">
        <f t="shared" si="20"/>
        <v>-1</v>
      </c>
      <c r="U64">
        <f>VLOOKUP($A64,'FuturesInfo (3)'!$A$2:$V$80,22)</f>
        <v>8</v>
      </c>
      <c r="V64">
        <v>1</v>
      </c>
      <c r="W64" s="137">
        <v>74300</v>
      </c>
      <c r="X64" s="137">
        <v>74300</v>
      </c>
      <c r="Y64" s="188">
        <f t="shared" si="13"/>
        <v>1277.6455026479398</v>
      </c>
      <c r="Z64" s="188">
        <f>IF(IF(sym!$Q53=H64,1,0)=1,ABS(W64*G64),-ABS(W64*G64))</f>
        <v>-1277.6455026479398</v>
      </c>
      <c r="AA64" s="188">
        <f>IF(IF(sym!$P53=$H64,1,0)=1,ABS($W64*$G64),-ABS($W64*$G64))</f>
        <v>1277.6455026479398</v>
      </c>
      <c r="AB64" s="188">
        <f t="shared" si="21"/>
        <v>-1277.6455026479398</v>
      </c>
      <c r="AC64" s="188">
        <f t="shared" si="14"/>
        <v>-1277.6455026479398</v>
      </c>
      <c r="AD64" s="188">
        <f t="shared" si="22"/>
        <v>1277.6455026479398</v>
      </c>
      <c r="AE64" s="188">
        <f t="shared" si="23"/>
        <v>-1277.6455026479398</v>
      </c>
      <c r="AF64" s="188">
        <f t="shared" si="24"/>
        <v>-1277.6455026479398</v>
      </c>
      <c r="AG64" s="188">
        <f t="shared" si="25"/>
        <v>-1277.6455026479398</v>
      </c>
      <c r="AH64" s="188">
        <f t="shared" si="15"/>
        <v>-1277.6455026479398</v>
      </c>
      <c r="AI64" s="188">
        <f t="shared" si="16"/>
        <v>-1277.6455026479398</v>
      </c>
      <c r="AJ64" s="188">
        <f t="shared" si="17"/>
        <v>-1277.6455026479398</v>
      </c>
      <c r="AK64" s="188">
        <f t="shared" si="18"/>
        <v>-1277.6455026479398</v>
      </c>
      <c r="AL64" s="188">
        <f t="shared" si="26"/>
        <v>1277.6455026479398</v>
      </c>
    </row>
    <row r="65" spans="1:38" ht="15.75" thickBot="1" x14ac:dyDescent="0.3">
      <c r="A65" s="1" t="s">
        <v>0</v>
      </c>
      <c r="B65" s="149" t="s">
        <v>702</v>
      </c>
      <c r="C65" s="192" t="s">
        <v>304</v>
      </c>
      <c r="F65" s="201">
        <f>'0803'!H65</f>
        <v>1</v>
      </c>
      <c r="G65">
        <v>1.3013302487E-2</v>
      </c>
      <c r="H65">
        <v>1</v>
      </c>
      <c r="I65">
        <v>-1</v>
      </c>
      <c r="J65">
        <v>1</v>
      </c>
      <c r="K65">
        <v>-1</v>
      </c>
      <c r="L65">
        <v>-1</v>
      </c>
      <c r="M65">
        <v>3</v>
      </c>
      <c r="N65" s="194">
        <v>42580</v>
      </c>
      <c r="O65">
        <f t="shared" si="9"/>
        <v>-1</v>
      </c>
      <c r="P65">
        <f t="shared" si="10"/>
        <v>-1</v>
      </c>
      <c r="Q65">
        <f t="shared" si="11"/>
        <v>-1</v>
      </c>
      <c r="R65">
        <f t="shared" si="19"/>
        <v>-1</v>
      </c>
      <c r="S65">
        <f t="shared" si="12"/>
        <v>-1</v>
      </c>
      <c r="T65">
        <f t="shared" si="20"/>
        <v>1</v>
      </c>
      <c r="U65">
        <f>VLOOKUP($A65,'FuturesInfo (3)'!$A$2:$V$80,22)</f>
        <v>3</v>
      </c>
      <c r="V65">
        <v>1</v>
      </c>
      <c r="W65" s="137">
        <v>78817.5</v>
      </c>
      <c r="X65" s="137">
        <v>78817.5</v>
      </c>
      <c r="Y65" s="188">
        <f t="shared" si="13"/>
        <v>1025.6759687691226</v>
      </c>
      <c r="Z65" s="188">
        <f>IF(IF(sym!$Q54=H65,1,0)=1,ABS(W65*G65),-ABS(W65*G65))</f>
        <v>1025.6759687691226</v>
      </c>
      <c r="AA65" s="188">
        <f>IF(IF(sym!$P54=$H65,1,0)=1,ABS($W65*$G65),-ABS($W65*$G65))</f>
        <v>-1025.6759687691226</v>
      </c>
      <c r="AB65" s="188">
        <f t="shared" si="21"/>
        <v>-1025.6759687691226</v>
      </c>
      <c r="AC65" s="188">
        <f t="shared" si="14"/>
        <v>1025.6759687691226</v>
      </c>
      <c r="AD65" s="188">
        <f t="shared" si="22"/>
        <v>1025.6759687691226</v>
      </c>
      <c r="AE65" s="188">
        <f t="shared" si="23"/>
        <v>1025.6759687691226</v>
      </c>
      <c r="AF65" s="188">
        <f t="shared" si="24"/>
        <v>-1025.6759687691226</v>
      </c>
      <c r="AG65" s="188">
        <f t="shared" si="25"/>
        <v>-1025.6759687691226</v>
      </c>
      <c r="AH65" s="188">
        <f t="shared" si="15"/>
        <v>-1025.6759687691226</v>
      </c>
      <c r="AI65" s="188">
        <f t="shared" si="16"/>
        <v>-1025.6759687691226</v>
      </c>
      <c r="AJ65" s="188">
        <f t="shared" si="17"/>
        <v>-1025.6759687691226</v>
      </c>
      <c r="AK65" s="188">
        <f t="shared" si="18"/>
        <v>-1025.6759687691226</v>
      </c>
      <c r="AL65" s="188">
        <f t="shared" si="26"/>
        <v>1025.6759687691226</v>
      </c>
    </row>
    <row r="66" spans="1:38" ht="15.75" thickBot="1" x14ac:dyDescent="0.3">
      <c r="A66" s="1" t="s">
        <v>384</v>
      </c>
      <c r="B66" s="149" t="s">
        <v>704</v>
      </c>
      <c r="C66" s="192" t="s">
        <v>347</v>
      </c>
      <c r="F66" s="201">
        <f>'0803'!H66</f>
        <v>-1</v>
      </c>
      <c r="G66">
        <v>-1.0996707991899999E-2</v>
      </c>
      <c r="H66">
        <v>-1</v>
      </c>
      <c r="I66">
        <v>1</v>
      </c>
      <c r="J66">
        <v>-1</v>
      </c>
      <c r="K66">
        <v>1</v>
      </c>
      <c r="L66">
        <v>-1</v>
      </c>
      <c r="M66">
        <v>-3</v>
      </c>
      <c r="N66" s="194">
        <v>42548</v>
      </c>
      <c r="O66">
        <f t="shared" si="9"/>
        <v>1</v>
      </c>
      <c r="P66">
        <f t="shared" si="10"/>
        <v>1</v>
      </c>
      <c r="Q66">
        <f t="shared" si="11"/>
        <v>1</v>
      </c>
      <c r="R66">
        <f t="shared" si="19"/>
        <v>-1</v>
      </c>
      <c r="S66">
        <f t="shared" si="12"/>
        <v>1</v>
      </c>
      <c r="T66">
        <f t="shared" si="20"/>
        <v>-1</v>
      </c>
      <c r="U66">
        <f>VLOOKUP($A66,'FuturesInfo (3)'!$A$2:$V$80,22)</f>
        <v>2</v>
      </c>
      <c r="V66">
        <v>1</v>
      </c>
      <c r="W66" s="137">
        <v>141200</v>
      </c>
      <c r="X66" s="137">
        <v>141200</v>
      </c>
      <c r="Y66" s="188">
        <f t="shared" si="13"/>
        <v>1552.73516845628</v>
      </c>
      <c r="Z66" s="188">
        <f>IF(IF(sym!$Q55=H66,1,0)=1,ABS(W66*G66),-ABS(W66*G66))</f>
        <v>-1552.73516845628</v>
      </c>
      <c r="AA66" s="188">
        <f>IF(IF(sym!$P55=$H66,1,0)=1,ABS($W66*$G66),-ABS($W66*$G66))</f>
        <v>1552.73516845628</v>
      </c>
      <c r="AB66" s="188">
        <f t="shared" si="21"/>
        <v>-1552.73516845628</v>
      </c>
      <c r="AC66" s="188">
        <f t="shared" si="14"/>
        <v>1552.73516845628</v>
      </c>
      <c r="AD66" s="188">
        <f t="shared" si="22"/>
        <v>1552.73516845628</v>
      </c>
      <c r="AE66" s="188">
        <f t="shared" si="23"/>
        <v>1552.73516845628</v>
      </c>
      <c r="AF66" s="188">
        <f t="shared" si="24"/>
        <v>1552.73516845628</v>
      </c>
      <c r="AG66" s="188">
        <f t="shared" si="25"/>
        <v>-1552.73516845628</v>
      </c>
      <c r="AH66" s="188">
        <f t="shared" si="15"/>
        <v>-1552.73516845628</v>
      </c>
      <c r="AI66" s="188">
        <f t="shared" si="16"/>
        <v>-1552.73516845628</v>
      </c>
      <c r="AJ66" s="188">
        <f t="shared" si="17"/>
        <v>1552.73516845628</v>
      </c>
      <c r="AK66" s="188">
        <f t="shared" si="18"/>
        <v>-1552.73516845628</v>
      </c>
      <c r="AL66" s="188">
        <f t="shared" si="26"/>
        <v>1552.73516845628</v>
      </c>
    </row>
    <row r="67" spans="1:38" ht="15.75" thickBot="1" x14ac:dyDescent="0.3">
      <c r="A67" s="1" t="s">
        <v>386</v>
      </c>
      <c r="B67" s="149" t="s">
        <v>706</v>
      </c>
      <c r="C67" s="192" t="s">
        <v>347</v>
      </c>
      <c r="F67" s="201">
        <f>'0803'!H67</f>
        <v>-1</v>
      </c>
      <c r="G67">
        <v>-3.9329685362500004E-3</v>
      </c>
      <c r="H67">
        <v>-1</v>
      </c>
      <c r="I67">
        <v>1</v>
      </c>
      <c r="J67">
        <v>-1</v>
      </c>
      <c r="K67">
        <v>1</v>
      </c>
      <c r="L67">
        <v>-1</v>
      </c>
      <c r="M67">
        <v>-15</v>
      </c>
      <c r="N67" s="194">
        <v>42565</v>
      </c>
      <c r="O67">
        <f t="shared" si="9"/>
        <v>1</v>
      </c>
      <c r="P67">
        <f t="shared" si="10"/>
        <v>1</v>
      </c>
      <c r="Q67">
        <f t="shared" si="11"/>
        <v>1</v>
      </c>
      <c r="R67">
        <f t="shared" si="19"/>
        <v>-1</v>
      </c>
      <c r="S67">
        <f t="shared" si="12"/>
        <v>1</v>
      </c>
      <c r="T67">
        <f t="shared" si="20"/>
        <v>-1</v>
      </c>
      <c r="U67">
        <f>VLOOKUP($A67,'FuturesInfo (3)'!$A$2:$V$80,22)</f>
        <v>2</v>
      </c>
      <c r="V67">
        <v>1</v>
      </c>
      <c r="W67" s="137">
        <v>116500</v>
      </c>
      <c r="X67" s="137">
        <v>116500</v>
      </c>
      <c r="Y67" s="188">
        <f t="shared" si="13"/>
        <v>458.19083447312505</v>
      </c>
      <c r="Z67" s="188">
        <f>IF(IF(sym!$Q56=H67,1,0)=1,ABS(W67*G67),-ABS(W67*G67))</f>
        <v>458.19083447312505</v>
      </c>
      <c r="AA67" s="188">
        <f>IF(IF(sym!$P56=$H67,1,0)=1,ABS($W67*$G67),-ABS($W67*$G67))</f>
        <v>-458.19083447312505</v>
      </c>
      <c r="AB67" s="188">
        <f t="shared" si="21"/>
        <v>-458.19083447312505</v>
      </c>
      <c r="AC67" s="188">
        <f t="shared" si="14"/>
        <v>458.19083447312505</v>
      </c>
      <c r="AD67" s="188">
        <f t="shared" si="22"/>
        <v>458.19083447312505</v>
      </c>
      <c r="AE67" s="188">
        <f t="shared" si="23"/>
        <v>458.19083447312505</v>
      </c>
      <c r="AF67" s="188">
        <f t="shared" si="24"/>
        <v>458.19083447312505</v>
      </c>
      <c r="AG67" s="188">
        <f t="shared" si="25"/>
        <v>-458.19083447312505</v>
      </c>
      <c r="AH67" s="188">
        <f t="shared" si="15"/>
        <v>-458.19083447312505</v>
      </c>
      <c r="AI67" s="188">
        <f t="shared" si="16"/>
        <v>-458.19083447312505</v>
      </c>
      <c r="AJ67" s="188">
        <f t="shared" si="17"/>
        <v>458.19083447312505</v>
      </c>
      <c r="AK67" s="188">
        <f t="shared" si="18"/>
        <v>-458.19083447312505</v>
      </c>
      <c r="AL67" s="188">
        <f t="shared" si="26"/>
        <v>458.19083447312505</v>
      </c>
    </row>
    <row r="68" spans="1:38" ht="15.75" thickBot="1" x14ac:dyDescent="0.3">
      <c r="A68" s="1" t="s">
        <v>388</v>
      </c>
      <c r="B68" s="149" t="s">
        <v>710</v>
      </c>
      <c r="C68" s="192" t="s">
        <v>288</v>
      </c>
      <c r="F68" s="201">
        <f>'0803'!H68</f>
        <v>1</v>
      </c>
      <c r="G68">
        <v>1.3408400622300001E-2</v>
      </c>
      <c r="H68">
        <v>1</v>
      </c>
      <c r="I68">
        <v>1</v>
      </c>
      <c r="J68">
        <v>1</v>
      </c>
      <c r="K68">
        <v>1</v>
      </c>
      <c r="L68">
        <v>-1</v>
      </c>
      <c r="M68">
        <v>5</v>
      </c>
      <c r="N68" s="194">
        <v>42579</v>
      </c>
      <c r="O68">
        <f t="shared" si="9"/>
        <v>-1</v>
      </c>
      <c r="P68">
        <f t="shared" si="10"/>
        <v>-1</v>
      </c>
      <c r="Q68">
        <f t="shared" si="11"/>
        <v>-1</v>
      </c>
      <c r="R68">
        <f t="shared" si="19"/>
        <v>-1</v>
      </c>
      <c r="S68">
        <f t="shared" si="12"/>
        <v>-1</v>
      </c>
      <c r="T68">
        <f t="shared" si="20"/>
        <v>1</v>
      </c>
      <c r="U68">
        <f>VLOOKUP($A68,'FuturesInfo (3)'!$A$2:$V$80,22)</f>
        <v>2</v>
      </c>
      <c r="V68">
        <v>1</v>
      </c>
      <c r="W68" s="137">
        <v>114912.00000000001</v>
      </c>
      <c r="X68" s="137">
        <v>114912.00000000001</v>
      </c>
      <c r="Y68" s="188">
        <f t="shared" si="13"/>
        <v>1540.7861323097379</v>
      </c>
      <c r="Z68" s="188">
        <f>IF(IF(sym!$Q57=H68,1,0)=1,ABS(W68*G68),-ABS(W68*G68))</f>
        <v>1540.7861323097379</v>
      </c>
      <c r="AA68" s="188">
        <f>IF(IF(sym!$P57=$H68,1,0)=1,ABS($W68*$G68),-ABS($W68*$G68))</f>
        <v>-1540.7861323097379</v>
      </c>
      <c r="AB68" s="188">
        <f t="shared" si="21"/>
        <v>-1540.7861323097379</v>
      </c>
      <c r="AC68" s="188">
        <f t="shared" si="14"/>
        <v>1540.7861323097379</v>
      </c>
      <c r="AD68" s="188">
        <f t="shared" si="22"/>
        <v>-1540.7861323097379</v>
      </c>
      <c r="AE68" s="188">
        <f t="shared" si="23"/>
        <v>-1540.7861323097379</v>
      </c>
      <c r="AF68" s="188">
        <f t="shared" si="24"/>
        <v>-1540.7861323097379</v>
      </c>
      <c r="AG68" s="188">
        <f t="shared" si="25"/>
        <v>-1540.7861323097379</v>
      </c>
      <c r="AH68" s="188">
        <f t="shared" si="15"/>
        <v>-1540.7861323097379</v>
      </c>
      <c r="AI68" s="188">
        <f t="shared" si="16"/>
        <v>-1540.7861323097379</v>
      </c>
      <c r="AJ68" s="188">
        <f t="shared" si="17"/>
        <v>-1540.7861323097379</v>
      </c>
      <c r="AK68" s="188">
        <f t="shared" si="18"/>
        <v>-1540.7861323097379</v>
      </c>
      <c r="AL68" s="188">
        <f t="shared" si="26"/>
        <v>1540.7861323097379</v>
      </c>
    </row>
    <row r="69" spans="1:38" s="2" customFormat="1" ht="15.75" thickBot="1" x14ac:dyDescent="0.3">
      <c r="A69" s="1" t="s">
        <v>389</v>
      </c>
      <c r="B69" s="149" t="s">
        <v>712</v>
      </c>
      <c r="C69" s="192" t="s">
        <v>297</v>
      </c>
      <c r="D69"/>
      <c r="F69" s="201">
        <f>'0803'!H69</f>
        <v>-1</v>
      </c>
      <c r="G69">
        <v>-2.3048716605600001E-2</v>
      </c>
      <c r="H69">
        <v>-1</v>
      </c>
      <c r="I69">
        <v>-1</v>
      </c>
      <c r="J69">
        <v>1</v>
      </c>
      <c r="K69">
        <v>-1</v>
      </c>
      <c r="L69">
        <v>1</v>
      </c>
      <c r="M69">
        <v>3</v>
      </c>
      <c r="N69" s="194">
        <v>42571</v>
      </c>
      <c r="O69">
        <f t="shared" si="9"/>
        <v>1</v>
      </c>
      <c r="P69">
        <f t="shared" si="10"/>
        <v>1</v>
      </c>
      <c r="Q69">
        <f t="shared" si="11"/>
        <v>1</v>
      </c>
      <c r="R69">
        <f t="shared" si="19"/>
        <v>1</v>
      </c>
      <c r="S69">
        <f t="shared" si="12"/>
        <v>1</v>
      </c>
      <c r="T69">
        <f t="shared" si="20"/>
        <v>-1</v>
      </c>
      <c r="U69">
        <f>VLOOKUP($A69,'FuturesInfo (3)'!$A$2:$V$80,22)</f>
        <v>5</v>
      </c>
      <c r="V69">
        <v>1</v>
      </c>
      <c r="W69" s="137">
        <v>93250</v>
      </c>
      <c r="X69" s="137">
        <v>93250</v>
      </c>
      <c r="Y69" s="188">
        <f t="shared" si="13"/>
        <v>2149.2928234721999</v>
      </c>
      <c r="Z69" s="188">
        <f>IF(IF(sym!$Q58=H69,1,0)=1,ABS(W69*G69),-ABS(W69*G69))</f>
        <v>-2149.2928234721999</v>
      </c>
      <c r="AA69" s="188">
        <f>IF(IF(sym!$P58=$H69,1,0)=1,ABS($W69*$G69),-ABS($W69*$G69))</f>
        <v>2149.2928234721999</v>
      </c>
      <c r="AB69" s="188">
        <f t="shared" si="21"/>
        <v>-2149.2928234721999</v>
      </c>
      <c r="AC69" s="188">
        <f t="shared" si="14"/>
        <v>-2149.2928234721999</v>
      </c>
      <c r="AD69" s="188">
        <f t="shared" si="22"/>
        <v>-2149.2928234721999</v>
      </c>
      <c r="AE69" s="188">
        <f t="shared" si="23"/>
        <v>-2149.2928234721999</v>
      </c>
      <c r="AF69" s="188">
        <f t="shared" si="24"/>
        <v>-2149.2928234721999</v>
      </c>
      <c r="AG69" s="188">
        <f t="shared" si="25"/>
        <v>-2149.2928234721999</v>
      </c>
      <c r="AH69" s="188">
        <f t="shared" si="15"/>
        <v>-2149.2928234721999</v>
      </c>
      <c r="AI69" s="188">
        <f t="shared" si="16"/>
        <v>-2149.2928234721999</v>
      </c>
      <c r="AJ69" s="188">
        <f t="shared" si="17"/>
        <v>-2149.2928234721999</v>
      </c>
      <c r="AK69" s="188">
        <f t="shared" si="18"/>
        <v>-2149.2928234721999</v>
      </c>
      <c r="AL69" s="188">
        <f t="shared" si="26"/>
        <v>2149.2928234721999</v>
      </c>
    </row>
    <row r="70" spans="1:38" s="2" customFormat="1" ht="15.75" thickBot="1" x14ac:dyDescent="0.3">
      <c r="A70" s="1" t="s">
        <v>391</v>
      </c>
      <c r="B70" s="149" t="s">
        <v>490</v>
      </c>
      <c r="C70" s="192" t="s">
        <v>297</v>
      </c>
      <c r="D70"/>
      <c r="F70" s="201">
        <f>'0803'!H70</f>
        <v>-1</v>
      </c>
      <c r="G70">
        <v>2.0179372197299998E-3</v>
      </c>
      <c r="H70">
        <v>1</v>
      </c>
      <c r="I70">
        <v>-1</v>
      </c>
      <c r="J70">
        <v>1</v>
      </c>
      <c r="K70">
        <v>-1</v>
      </c>
      <c r="L70">
        <v>1</v>
      </c>
      <c r="M70">
        <v>-7</v>
      </c>
      <c r="N70" s="194">
        <v>42578</v>
      </c>
      <c r="O70">
        <f t="shared" si="9"/>
        <v>-1</v>
      </c>
      <c r="P70">
        <f t="shared" si="10"/>
        <v>1</v>
      </c>
      <c r="Q70">
        <f t="shared" si="11"/>
        <v>1</v>
      </c>
      <c r="R70">
        <f t="shared" si="19"/>
        <v>1</v>
      </c>
      <c r="S70">
        <f t="shared" si="12"/>
        <v>1</v>
      </c>
      <c r="T70">
        <f t="shared" si="20"/>
        <v>1</v>
      </c>
      <c r="U70">
        <f>VLOOKUP($A70,'FuturesInfo (3)'!$A$2:$V$80,22)</f>
        <v>15</v>
      </c>
      <c r="V70">
        <v>1</v>
      </c>
      <c r="W70" s="137">
        <v>102164.13929741675</v>
      </c>
      <c r="X70" s="137">
        <v>102164.13929741675</v>
      </c>
      <c r="Y70" s="188">
        <f t="shared" si="13"/>
        <v>206.16081920993759</v>
      </c>
      <c r="Z70" s="188">
        <f>IF(IF(sym!$Q59=H70,1,0)=1,ABS(W70*G70),-ABS(W70*G70))</f>
        <v>206.16081920993759</v>
      </c>
      <c r="AA70" s="188">
        <f>IF(IF(sym!$P59=$H70,1,0)=1,ABS($W70*$G70),-ABS($W70*$G70))</f>
        <v>-206.16081920993759</v>
      </c>
      <c r="AB70" s="188">
        <f t="shared" si="21"/>
        <v>206.16081920993759</v>
      </c>
      <c r="AC70" s="188">
        <f t="shared" si="14"/>
        <v>206.16081920993759</v>
      </c>
      <c r="AD70" s="188">
        <f t="shared" si="22"/>
        <v>206.16081920993759</v>
      </c>
      <c r="AE70" s="188">
        <f t="shared" si="23"/>
        <v>206.16081920993759</v>
      </c>
      <c r="AF70" s="188">
        <f t="shared" si="24"/>
        <v>206.16081920993759</v>
      </c>
      <c r="AG70" s="188">
        <f t="shared" si="25"/>
        <v>-206.16081920993759</v>
      </c>
      <c r="AH70" s="188">
        <f t="shared" si="15"/>
        <v>206.16081920993759</v>
      </c>
      <c r="AI70" s="188">
        <f t="shared" si="16"/>
        <v>206.16081920993759</v>
      </c>
      <c r="AJ70" s="188">
        <f t="shared" si="17"/>
        <v>206.16081920993759</v>
      </c>
      <c r="AK70" s="188">
        <f t="shared" si="18"/>
        <v>206.16081920993759</v>
      </c>
      <c r="AL70" s="188">
        <f t="shared" si="26"/>
        <v>206.16081920993759</v>
      </c>
    </row>
    <row r="71" spans="1:38" ht="15.75" thickBot="1" x14ac:dyDescent="0.3">
      <c r="A71" s="1" t="s">
        <v>29</v>
      </c>
      <c r="B71" s="149" t="s">
        <v>730</v>
      </c>
      <c r="C71" s="192" t="s">
        <v>297</v>
      </c>
      <c r="D71" s="2"/>
      <c r="F71" s="201">
        <f>'0803'!H71</f>
        <v>1</v>
      </c>
      <c r="G71">
        <v>1.30821559393E-3</v>
      </c>
      <c r="H71">
        <v>1</v>
      </c>
      <c r="I71">
        <v>1</v>
      </c>
      <c r="J71">
        <v>-1</v>
      </c>
      <c r="K71">
        <v>1</v>
      </c>
      <c r="L71">
        <v>-1</v>
      </c>
      <c r="M71">
        <v>4</v>
      </c>
      <c r="N71" s="194">
        <v>42580</v>
      </c>
      <c r="O71">
        <f t="shared" si="9"/>
        <v>-1</v>
      </c>
      <c r="P71">
        <f t="shared" si="10"/>
        <v>-1</v>
      </c>
      <c r="Q71">
        <f t="shared" si="11"/>
        <v>-1</v>
      </c>
      <c r="R71">
        <f t="shared" si="19"/>
        <v>-1</v>
      </c>
      <c r="S71">
        <f t="shared" si="12"/>
        <v>-1</v>
      </c>
      <c r="T71">
        <f t="shared" si="20"/>
        <v>1</v>
      </c>
      <c r="U71">
        <f>VLOOKUP($A71,'FuturesInfo (3)'!$A$2:$V$80,22)</f>
        <v>2</v>
      </c>
      <c r="V71">
        <v>1</v>
      </c>
      <c r="W71" s="137">
        <v>95675</v>
      </c>
      <c r="X71" s="137">
        <v>95675</v>
      </c>
      <c r="Y71" s="188">
        <f t="shared" si="13"/>
        <v>125.16352694925274</v>
      </c>
      <c r="Z71" s="188">
        <f>IF(IF(sym!$Q60=H71,1,0)=1,ABS(W71*G71),-ABS(W71*G71))</f>
        <v>125.16352694925274</v>
      </c>
      <c r="AA71" s="188">
        <f>IF(IF(sym!$P60=$H71,1,0)=1,ABS($W71*$G71),-ABS($W71*$G71))</f>
        <v>-125.16352694925274</v>
      </c>
      <c r="AB71" s="188">
        <f t="shared" si="21"/>
        <v>-125.16352694925274</v>
      </c>
      <c r="AC71" s="188">
        <f t="shared" si="14"/>
        <v>-125.16352694925274</v>
      </c>
      <c r="AD71" s="188">
        <f t="shared" si="22"/>
        <v>-125.16352694925274</v>
      </c>
      <c r="AE71" s="188">
        <f t="shared" si="23"/>
        <v>-125.16352694925274</v>
      </c>
      <c r="AF71" s="188">
        <f t="shared" si="24"/>
        <v>-125.16352694925274</v>
      </c>
      <c r="AG71" s="188">
        <f t="shared" si="25"/>
        <v>-125.16352694925274</v>
      </c>
      <c r="AH71" s="188">
        <f t="shared" si="15"/>
        <v>-125.16352694925274</v>
      </c>
      <c r="AI71" s="188">
        <f t="shared" si="16"/>
        <v>-125.16352694925274</v>
      </c>
      <c r="AJ71" s="188">
        <f t="shared" si="17"/>
        <v>-125.16352694925274</v>
      </c>
      <c r="AK71" s="188">
        <f t="shared" si="18"/>
        <v>-125.16352694925274</v>
      </c>
      <c r="AL71" s="188">
        <f t="shared" si="26"/>
        <v>125.16352694925274</v>
      </c>
    </row>
    <row r="72" spans="1:38" ht="15.75" thickBot="1" x14ac:dyDescent="0.3">
      <c r="A72" s="1" t="s">
        <v>394</v>
      </c>
      <c r="B72" s="149" t="s">
        <v>742</v>
      </c>
      <c r="C72" s="192" t="s">
        <v>304</v>
      </c>
      <c r="F72" s="201">
        <f>'0803'!H72</f>
        <v>-1</v>
      </c>
      <c r="G72">
        <v>3.4663865546199997E-2</v>
      </c>
      <c r="H72">
        <v>1</v>
      </c>
      <c r="I72">
        <v>-1</v>
      </c>
      <c r="J72">
        <v>1</v>
      </c>
      <c r="K72">
        <v>-1</v>
      </c>
      <c r="L72">
        <v>-1</v>
      </c>
      <c r="M72">
        <v>-5</v>
      </c>
      <c r="N72" s="194">
        <v>42579</v>
      </c>
      <c r="O72">
        <f t="shared" si="9"/>
        <v>1</v>
      </c>
      <c r="P72">
        <f t="shared" si="10"/>
        <v>1</v>
      </c>
      <c r="Q72">
        <f t="shared" si="11"/>
        <v>1</v>
      </c>
      <c r="R72">
        <f t="shared" si="19"/>
        <v>1</v>
      </c>
      <c r="S72">
        <f t="shared" si="12"/>
        <v>1</v>
      </c>
      <c r="T72">
        <f t="shared" si="20"/>
        <v>-1</v>
      </c>
      <c r="U72">
        <f>VLOOKUP($A72,'FuturesInfo (3)'!$A$2:$V$80,22)</f>
        <v>4</v>
      </c>
      <c r="V72">
        <v>1</v>
      </c>
      <c r="W72" s="137">
        <v>88256</v>
      </c>
      <c r="X72" s="137">
        <v>88256</v>
      </c>
      <c r="Y72" s="188">
        <f t="shared" si="13"/>
        <v>3059.2941176454269</v>
      </c>
      <c r="Z72" s="188">
        <f>IF(IF(sym!$Q61=H72,1,0)=1,ABS(W72*G72),-ABS(W72*G72))</f>
        <v>3059.2941176454269</v>
      </c>
      <c r="AA72" s="188">
        <f>IF(IF(sym!$P61=$H72,1,0)=1,ABS($W72*$G72),-ABS($W72*$G72))</f>
        <v>-3059.2941176454269</v>
      </c>
      <c r="AB72" s="188">
        <f t="shared" si="21"/>
        <v>3059.2941176454269</v>
      </c>
      <c r="AC72" s="188">
        <f t="shared" si="14"/>
        <v>3059.2941176454269</v>
      </c>
      <c r="AD72" s="188">
        <f t="shared" si="22"/>
        <v>3059.2941176454269</v>
      </c>
      <c r="AE72" s="188">
        <f t="shared" si="23"/>
        <v>3059.2941176454269</v>
      </c>
      <c r="AF72" s="188">
        <f t="shared" si="24"/>
        <v>-3059.2941176454269</v>
      </c>
      <c r="AG72" s="188">
        <f t="shared" si="25"/>
        <v>3059.2941176454269</v>
      </c>
      <c r="AH72" s="188">
        <f t="shared" si="15"/>
        <v>3059.2941176454269</v>
      </c>
      <c r="AI72" s="188">
        <f t="shared" si="16"/>
        <v>3059.2941176454269</v>
      </c>
      <c r="AJ72" s="188">
        <f t="shared" si="17"/>
        <v>3059.2941176454269</v>
      </c>
      <c r="AK72" s="188">
        <f t="shared" si="18"/>
        <v>3059.2941176454269</v>
      </c>
      <c r="AL72" s="188">
        <f t="shared" si="26"/>
        <v>-3059.2941176454269</v>
      </c>
    </row>
    <row r="73" spans="1:38" ht="15.75" thickBot="1" x14ac:dyDescent="0.3">
      <c r="A73" s="1" t="s">
        <v>396</v>
      </c>
      <c r="B73" s="149" t="s">
        <v>744</v>
      </c>
      <c r="C73" s="192" t="s">
        <v>1121</v>
      </c>
      <c r="F73" s="201">
        <f>'0803'!H73</f>
        <v>-1</v>
      </c>
      <c r="G73">
        <v>-5.8258083308999995E-4</v>
      </c>
      <c r="H73">
        <v>-1</v>
      </c>
      <c r="I73">
        <v>1</v>
      </c>
      <c r="J73">
        <v>-1</v>
      </c>
      <c r="K73">
        <v>1</v>
      </c>
      <c r="L73">
        <v>1</v>
      </c>
      <c r="M73">
        <v>-2</v>
      </c>
      <c r="N73" s="194">
        <v>42577</v>
      </c>
      <c r="O73">
        <f t="shared" si="9"/>
        <v>-1</v>
      </c>
      <c r="P73">
        <f t="shared" si="10"/>
        <v>-1</v>
      </c>
      <c r="Q73">
        <f t="shared" si="11"/>
        <v>-1</v>
      </c>
      <c r="R73">
        <f t="shared" si="19"/>
        <v>1</v>
      </c>
      <c r="S73">
        <f t="shared" si="12"/>
        <v>-1</v>
      </c>
      <c r="T73">
        <f t="shared" si="20"/>
        <v>-1</v>
      </c>
      <c r="U73">
        <f>VLOOKUP($A73,'FuturesInfo (3)'!$A$2:$V$80,22)</f>
        <v>3</v>
      </c>
      <c r="V73">
        <v>1</v>
      </c>
      <c r="W73" s="137">
        <v>385987.50000000006</v>
      </c>
      <c r="X73" s="137">
        <v>385987.50000000006</v>
      </c>
      <c r="Y73" s="188">
        <f t="shared" si="13"/>
        <v>224.8689193123264</v>
      </c>
      <c r="Z73" s="188">
        <f>IF(IF(sym!$Q62=H73,1,0)=1,ABS(W73*G73),-ABS(W73*G73))</f>
        <v>-224.8689193123264</v>
      </c>
      <c r="AA73" s="188">
        <f>IF(IF(sym!$P62=$H73,1,0)=1,ABS($W73*$G73),-ABS($W73*$G73))</f>
        <v>224.8689193123264</v>
      </c>
      <c r="AB73" s="188">
        <f t="shared" si="21"/>
        <v>-224.8689193123264</v>
      </c>
      <c r="AC73" s="188">
        <f t="shared" si="14"/>
        <v>224.8689193123264</v>
      </c>
      <c r="AD73" s="188">
        <f t="shared" si="22"/>
        <v>224.8689193123264</v>
      </c>
      <c r="AE73" s="188">
        <f t="shared" si="23"/>
        <v>224.8689193123264</v>
      </c>
      <c r="AF73" s="188">
        <f t="shared" si="24"/>
        <v>-224.8689193123264</v>
      </c>
      <c r="AG73" s="188">
        <f t="shared" si="25"/>
        <v>224.8689193123264</v>
      </c>
      <c r="AH73" s="188">
        <f t="shared" si="15"/>
        <v>224.8689193123264</v>
      </c>
      <c r="AI73" s="188">
        <f t="shared" si="16"/>
        <v>224.8689193123264</v>
      </c>
      <c r="AJ73" s="188">
        <f t="shared" si="17"/>
        <v>-224.8689193123264</v>
      </c>
      <c r="AK73" s="188">
        <f t="shared" si="18"/>
        <v>224.8689193123264</v>
      </c>
      <c r="AL73" s="188">
        <f t="shared" si="26"/>
        <v>224.8689193123264</v>
      </c>
    </row>
    <row r="74" spans="1:38" ht="15.75" thickBot="1" x14ac:dyDescent="0.3">
      <c r="A74" s="1" t="s">
        <v>398</v>
      </c>
      <c r="B74" s="149" t="s">
        <v>722</v>
      </c>
      <c r="C74" s="192" t="s">
        <v>347</v>
      </c>
      <c r="F74" s="201">
        <f>'0803'!H74</f>
        <v>-1</v>
      </c>
      <c r="G74">
        <v>-1.36778857897E-3</v>
      </c>
      <c r="H74">
        <v>-1</v>
      </c>
      <c r="I74">
        <v>1</v>
      </c>
      <c r="J74">
        <v>-1</v>
      </c>
      <c r="K74">
        <v>1</v>
      </c>
      <c r="L74">
        <v>-1</v>
      </c>
      <c r="M74">
        <v>-2</v>
      </c>
      <c r="N74" s="194">
        <v>42571</v>
      </c>
      <c r="O74">
        <f t="shared" si="9"/>
        <v>1</v>
      </c>
      <c r="P74">
        <f t="shared" si="10"/>
        <v>1</v>
      </c>
      <c r="Q74">
        <f t="shared" si="11"/>
        <v>1</v>
      </c>
      <c r="R74">
        <f t="shared" si="19"/>
        <v>-1</v>
      </c>
      <c r="S74">
        <f t="shared" si="12"/>
        <v>1</v>
      </c>
      <c r="T74">
        <f t="shared" si="20"/>
        <v>-1</v>
      </c>
      <c r="U74">
        <f>VLOOKUP($A74,'FuturesInfo (3)'!$A$2:$V$80,22)</f>
        <v>1</v>
      </c>
      <c r="V74">
        <v>1</v>
      </c>
      <c r="W74" s="137">
        <v>102215</v>
      </c>
      <c r="X74" s="137">
        <v>102215</v>
      </c>
      <c r="Y74" s="188">
        <f t="shared" si="13"/>
        <v>139.80850959941856</v>
      </c>
      <c r="Z74" s="188">
        <f>IF(IF(sym!$Q63=H74,1,0)=1,ABS(W74*G74),-ABS(W74*G74))</f>
        <v>139.80850959941856</v>
      </c>
      <c r="AA74" s="188">
        <f>IF(IF(sym!$P63=$H74,1,0)=1,ABS($W74*$G74),-ABS($W74*$G74))</f>
        <v>-139.80850959941856</v>
      </c>
      <c r="AB74" s="188">
        <f t="shared" si="21"/>
        <v>-139.80850959941856</v>
      </c>
      <c r="AC74" s="188">
        <f t="shared" si="14"/>
        <v>139.80850959941856</v>
      </c>
      <c r="AD74" s="188">
        <f t="shared" si="22"/>
        <v>139.80850959941856</v>
      </c>
      <c r="AE74" s="188">
        <f t="shared" si="23"/>
        <v>139.80850959941856</v>
      </c>
      <c r="AF74" s="188">
        <f t="shared" si="24"/>
        <v>139.80850959941856</v>
      </c>
      <c r="AG74" s="188">
        <f t="shared" si="25"/>
        <v>-139.80850959941856</v>
      </c>
      <c r="AH74" s="188">
        <f t="shared" si="15"/>
        <v>-139.80850959941856</v>
      </c>
      <c r="AI74" s="188">
        <f t="shared" si="16"/>
        <v>-139.80850959941856</v>
      </c>
      <c r="AJ74" s="188">
        <f t="shared" si="17"/>
        <v>139.80850959941856</v>
      </c>
      <c r="AK74" s="188">
        <f t="shared" si="18"/>
        <v>-139.80850959941856</v>
      </c>
      <c r="AL74" s="188">
        <f t="shared" si="26"/>
        <v>139.80850959941856</v>
      </c>
    </row>
    <row r="75" spans="1:38" ht="15.75" thickBot="1" x14ac:dyDescent="0.3">
      <c r="A75" s="1" t="s">
        <v>400</v>
      </c>
      <c r="B75" s="149" t="s">
        <v>732</v>
      </c>
      <c r="C75" s="192" t="s">
        <v>294</v>
      </c>
      <c r="F75" s="201">
        <f>'0803'!H75</f>
        <v>-1</v>
      </c>
      <c r="G75">
        <v>2.2715359077399998E-3</v>
      </c>
      <c r="H75">
        <v>1</v>
      </c>
      <c r="I75">
        <v>1</v>
      </c>
      <c r="J75">
        <v>1</v>
      </c>
      <c r="K75">
        <v>1</v>
      </c>
      <c r="L75">
        <v>1</v>
      </c>
      <c r="M75">
        <v>-10</v>
      </c>
      <c r="N75" s="194">
        <v>42572</v>
      </c>
      <c r="O75">
        <f t="shared" si="9"/>
        <v>-1</v>
      </c>
      <c r="P75">
        <f t="shared" si="10"/>
        <v>-1</v>
      </c>
      <c r="Q75">
        <f t="shared" si="11"/>
        <v>1</v>
      </c>
      <c r="R75">
        <f t="shared" si="19"/>
        <v>1</v>
      </c>
      <c r="S75">
        <f t="shared" si="12"/>
        <v>1</v>
      </c>
      <c r="T75">
        <f t="shared" si="20"/>
        <v>-1</v>
      </c>
      <c r="U75">
        <f>VLOOKUP($A75,'FuturesInfo (3)'!$A$2:$V$80,22)</f>
        <v>12</v>
      </c>
      <c r="V75">
        <v>1</v>
      </c>
      <c r="W75" s="137">
        <v>206496</v>
      </c>
      <c r="X75" s="137">
        <v>206496</v>
      </c>
      <c r="Y75" s="188">
        <f t="shared" si="13"/>
        <v>469.06307880467898</v>
      </c>
      <c r="Z75" s="188">
        <f>IF(IF(sym!$Q64=H75,1,0)=1,ABS(W75*G75),-ABS(W75*G75))</f>
        <v>469.06307880467898</v>
      </c>
      <c r="AA75" s="188">
        <f>IF(IF(sym!$P64=$H75,1,0)=1,ABS($W75*$G75),-ABS($W75*$G75))</f>
        <v>-469.06307880467898</v>
      </c>
      <c r="AB75" s="188">
        <f t="shared" si="21"/>
        <v>469.06307880467898</v>
      </c>
      <c r="AC75" s="188">
        <f t="shared" si="14"/>
        <v>469.06307880467898</v>
      </c>
      <c r="AD75" s="188">
        <f t="shared" si="22"/>
        <v>-469.06307880467898</v>
      </c>
      <c r="AE75" s="188">
        <f t="shared" si="23"/>
        <v>-469.06307880467898</v>
      </c>
      <c r="AF75" s="188">
        <f t="shared" si="24"/>
        <v>469.06307880467898</v>
      </c>
      <c r="AG75" s="188">
        <f t="shared" si="25"/>
        <v>-469.06307880467898</v>
      </c>
      <c r="AH75" s="188">
        <f t="shared" si="15"/>
        <v>-469.06307880467898</v>
      </c>
      <c r="AI75" s="188">
        <f t="shared" si="16"/>
        <v>469.06307880467898</v>
      </c>
      <c r="AJ75" s="188">
        <f t="shared" si="17"/>
        <v>469.06307880467898</v>
      </c>
      <c r="AK75" s="188">
        <f t="shared" si="18"/>
        <v>469.06307880467898</v>
      </c>
      <c r="AL75" s="188">
        <f t="shared" si="26"/>
        <v>-469.06307880467898</v>
      </c>
    </row>
    <row r="76" spans="1:38" ht="15.75" thickBot="1" x14ac:dyDescent="0.3">
      <c r="A76" s="1" t="s">
        <v>992</v>
      </c>
      <c r="B76" s="149" t="s">
        <v>443</v>
      </c>
      <c r="C76" s="192" t="s">
        <v>1122</v>
      </c>
      <c r="F76" s="201">
        <f>'0803'!H76</f>
        <v>-1</v>
      </c>
      <c r="G76">
        <v>-1.2532154871099999E-3</v>
      </c>
      <c r="H76">
        <v>-1</v>
      </c>
      <c r="I76">
        <v>-1</v>
      </c>
      <c r="J76">
        <v>1</v>
      </c>
      <c r="K76">
        <v>-1</v>
      </c>
      <c r="L76">
        <v>1</v>
      </c>
      <c r="M76">
        <v>-6</v>
      </c>
      <c r="N76" s="194">
        <v>42578</v>
      </c>
      <c r="O76">
        <f t="shared" si="9"/>
        <v>-1</v>
      </c>
      <c r="P76">
        <f t="shared" si="10"/>
        <v>1</v>
      </c>
      <c r="Q76">
        <f t="shared" si="11"/>
        <v>1</v>
      </c>
      <c r="R76">
        <f t="shared" si="19"/>
        <v>1</v>
      </c>
      <c r="S76">
        <f t="shared" si="12"/>
        <v>1</v>
      </c>
      <c r="T76">
        <f t="shared" si="20"/>
        <v>1</v>
      </c>
      <c r="U76">
        <f>VLOOKUP($A76,'FuturesInfo (3)'!$A$2:$V$80,22)</f>
        <v>5</v>
      </c>
      <c r="V76">
        <v>1</v>
      </c>
      <c r="W76" s="137">
        <v>739283.2731178595</v>
      </c>
      <c r="X76" s="137">
        <v>739283.2731178595</v>
      </c>
      <c r="Y76" s="188">
        <f t="shared" si="13"/>
        <v>926.48124723267335</v>
      </c>
      <c r="Z76" s="188">
        <f>IF(IF(sym!$Q65=H76,1,0)=1,ABS(W76*G76),-ABS(W76*G76))</f>
        <v>926.48124723267335</v>
      </c>
      <c r="AA76" s="188">
        <f>IF(IF(sym!$P65=$H76,1,0)=1,ABS($W76*$G76),-ABS($W76*$G76))</f>
        <v>-926.48124723267335</v>
      </c>
      <c r="AB76" s="188">
        <f t="shared" si="21"/>
        <v>-926.48124723267335</v>
      </c>
      <c r="AC76" s="188">
        <f t="shared" si="14"/>
        <v>-926.48124723267335</v>
      </c>
      <c r="AD76" s="188">
        <f t="shared" si="22"/>
        <v>-926.48124723267335</v>
      </c>
      <c r="AE76" s="188">
        <f t="shared" si="23"/>
        <v>-926.48124723267335</v>
      </c>
      <c r="AF76" s="188">
        <f t="shared" si="24"/>
        <v>-926.48124723267335</v>
      </c>
      <c r="AG76" s="188">
        <f t="shared" si="25"/>
        <v>926.48124723267335</v>
      </c>
      <c r="AH76" s="188">
        <f t="shared" si="15"/>
        <v>-926.48124723267335</v>
      </c>
      <c r="AI76" s="188">
        <f t="shared" si="16"/>
        <v>-926.48124723267335</v>
      </c>
      <c r="AJ76" s="188">
        <f t="shared" si="17"/>
        <v>-926.48124723267335</v>
      </c>
      <c r="AK76" s="188">
        <f t="shared" si="18"/>
        <v>-926.48124723267335</v>
      </c>
      <c r="AL76" s="188">
        <f t="shared" si="26"/>
        <v>-926.48124723267335</v>
      </c>
    </row>
    <row r="77" spans="1:38" ht="15.75" thickBot="1" x14ac:dyDescent="0.3">
      <c r="A77" s="1" t="s">
        <v>401</v>
      </c>
      <c r="B77" s="149" t="s">
        <v>726</v>
      </c>
      <c r="C77" s="192" t="s">
        <v>297</v>
      </c>
      <c r="F77" s="201">
        <f>'0803'!H77</f>
        <v>-1</v>
      </c>
      <c r="G77">
        <v>-7.3529411764700001E-3</v>
      </c>
      <c r="H77">
        <v>-1</v>
      </c>
      <c r="I77">
        <v>-1</v>
      </c>
      <c r="J77">
        <v>1</v>
      </c>
      <c r="K77">
        <v>-1</v>
      </c>
      <c r="L77">
        <v>1</v>
      </c>
      <c r="M77">
        <v>4</v>
      </c>
      <c r="N77" s="194">
        <v>42580</v>
      </c>
      <c r="O77">
        <f t="shared" si="9"/>
        <v>1</v>
      </c>
      <c r="P77">
        <f t="shared" si="10"/>
        <v>1</v>
      </c>
      <c r="Q77">
        <f t="shared" si="11"/>
        <v>1</v>
      </c>
      <c r="R77">
        <f t="shared" si="19"/>
        <v>1</v>
      </c>
      <c r="S77">
        <f t="shared" si="12"/>
        <v>1</v>
      </c>
      <c r="T77">
        <f t="shared" si="20"/>
        <v>-1</v>
      </c>
      <c r="U77">
        <f>VLOOKUP($A77,'FuturesInfo (3)'!$A$2:$V$80,22)</f>
        <v>2</v>
      </c>
      <c r="V77">
        <v>1</v>
      </c>
      <c r="W77" s="137">
        <v>64800</v>
      </c>
      <c r="X77" s="137">
        <v>64800</v>
      </c>
      <c r="Y77" s="188">
        <f t="shared" si="13"/>
        <v>476.470588235256</v>
      </c>
      <c r="Z77" s="188">
        <f>IF(IF(sym!$Q66=H77,1,0)=1,ABS(W77*G77),-ABS(W77*G77))</f>
        <v>-476.470588235256</v>
      </c>
      <c r="AA77" s="188">
        <f>IF(IF(sym!$P66=$H77,1,0)=1,ABS($W77*$G77),-ABS($W77*$G77))</f>
        <v>476.470588235256</v>
      </c>
      <c r="AB77" s="188">
        <f t="shared" si="21"/>
        <v>-476.470588235256</v>
      </c>
      <c r="AC77" s="188">
        <f t="shared" si="14"/>
        <v>-476.470588235256</v>
      </c>
      <c r="AD77" s="188">
        <f t="shared" si="22"/>
        <v>-476.470588235256</v>
      </c>
      <c r="AE77" s="188">
        <f t="shared" si="23"/>
        <v>-476.470588235256</v>
      </c>
      <c r="AF77" s="188">
        <f t="shared" si="24"/>
        <v>-476.470588235256</v>
      </c>
      <c r="AG77" s="188">
        <f t="shared" si="25"/>
        <v>-476.470588235256</v>
      </c>
      <c r="AH77" s="188">
        <f t="shared" si="15"/>
        <v>-476.470588235256</v>
      </c>
      <c r="AI77" s="188">
        <f t="shared" si="16"/>
        <v>-476.470588235256</v>
      </c>
      <c r="AJ77" s="188">
        <f t="shared" si="17"/>
        <v>-476.470588235256</v>
      </c>
      <c r="AK77" s="188">
        <f t="shared" si="18"/>
        <v>-476.470588235256</v>
      </c>
      <c r="AL77" s="188">
        <f t="shared" si="26"/>
        <v>476.470588235256</v>
      </c>
    </row>
    <row r="78" spans="1:38" ht="15.75" thickBot="1" x14ac:dyDescent="0.3">
      <c r="A78" s="1" t="s">
        <v>868</v>
      </c>
      <c r="B78" s="149" t="s">
        <v>746</v>
      </c>
      <c r="C78" s="192" t="s">
        <v>294</v>
      </c>
      <c r="F78" s="201">
        <f>'0803'!H78</f>
        <v>-1</v>
      </c>
      <c r="G78">
        <v>9.5011876484600005E-3</v>
      </c>
      <c r="H78">
        <v>1</v>
      </c>
      <c r="I78">
        <v>-1</v>
      </c>
      <c r="J78">
        <v>1</v>
      </c>
      <c r="K78">
        <v>-1</v>
      </c>
      <c r="L78">
        <v>-1</v>
      </c>
      <c r="M78">
        <v>-6</v>
      </c>
      <c r="N78" s="194">
        <v>42577</v>
      </c>
      <c r="O78">
        <f t="shared" ref="O78:O92" si="27">IF(M78&lt;0,L78*-1,L78)</f>
        <v>1</v>
      </c>
      <c r="P78">
        <f t="shared" ref="P78:P92" si="28">IF(-F78+-K78+O78&gt;0,1,-1)</f>
        <v>1</v>
      </c>
      <c r="Q78">
        <f t="shared" ref="Q78:Q92" si="29">IF(J78+O78+-1*F78&gt;0,1,-1)</f>
        <v>1</v>
      </c>
      <c r="R78">
        <f t="shared" si="19"/>
        <v>1</v>
      </c>
      <c r="S78">
        <f t="shared" ref="S78:S92" si="30">IF(P78+R78+Q78&lt;0,-1,1)</f>
        <v>1</v>
      </c>
      <c r="T78">
        <f t="shared" si="20"/>
        <v>-1</v>
      </c>
      <c r="U78">
        <f>VLOOKUP($A78,'FuturesInfo (3)'!$A$2:$V$80,22)</f>
        <v>3</v>
      </c>
      <c r="V78">
        <v>1</v>
      </c>
      <c r="W78" s="137">
        <v>250154.8946716233</v>
      </c>
      <c r="X78" s="137">
        <v>250154.8946716233</v>
      </c>
      <c r="Y78" s="188">
        <f t="shared" ref="Y78:Y92" si="31">ABS(W78*G78)</f>
        <v>2376.7685954558397</v>
      </c>
      <c r="Z78" s="188">
        <f>IF(IF(sym!$Q67=H78,1,0)=1,ABS(W78*G78),-ABS(W78*G78))</f>
        <v>2376.7685954558397</v>
      </c>
      <c r="AA78" s="188">
        <f>IF(IF(sym!$P67=$H78,1,0)=1,ABS($W78*$G78),-ABS($W78*$G78))</f>
        <v>-2376.7685954558397</v>
      </c>
      <c r="AB78" s="188">
        <f t="shared" si="21"/>
        <v>2376.7685954558397</v>
      </c>
      <c r="AC78" s="188">
        <f t="shared" ref="AC78:AC92" si="32">IF(IF(J78=H78,1,0)=1,ABS(W78*G78),-ABS(W78*G78))</f>
        <v>2376.7685954558397</v>
      </c>
      <c r="AD78" s="188">
        <f t="shared" si="22"/>
        <v>2376.7685954558397</v>
      </c>
      <c r="AE78" s="188">
        <f t="shared" si="23"/>
        <v>2376.7685954558397</v>
      </c>
      <c r="AF78" s="188">
        <f t="shared" si="24"/>
        <v>-2376.7685954558397</v>
      </c>
      <c r="AG78" s="188">
        <f t="shared" si="25"/>
        <v>2376.7685954558397</v>
      </c>
      <c r="AH78" s="188">
        <f t="shared" ref="AH78:AH92" si="33">IF(IF(P78=H78,1,0)=1,ABS(W78*G78),-ABS(W78*G78))</f>
        <v>2376.7685954558397</v>
      </c>
      <c r="AI78" s="188">
        <f t="shared" ref="AI78:AI92" si="34">IF(IF(H78=Q78,1,0)=1,ABS(W78*G78),-ABS(W78*G78))</f>
        <v>2376.7685954558397</v>
      </c>
      <c r="AJ78" s="188">
        <f t="shared" ref="AJ78:AJ92" si="35">IF(IF(R78=H78,1,0)=1,ABS(W78*G78),-ABS(W78*G78))</f>
        <v>2376.7685954558397</v>
      </c>
      <c r="AK78" s="188">
        <f t="shared" ref="AK78:AK92" si="36">IF(IF(S78=H78,1,0)=1,ABS(W78*G78),-ABS(W78*G78))</f>
        <v>2376.7685954558397</v>
      </c>
      <c r="AL78" s="188">
        <f t="shared" si="26"/>
        <v>-2376.7685954558397</v>
      </c>
    </row>
    <row r="79" spans="1:38" ht="15.75" thickBot="1" x14ac:dyDescent="0.3">
      <c r="A79" s="1" t="s">
        <v>403</v>
      </c>
      <c r="B79" s="149" t="s">
        <v>681</v>
      </c>
      <c r="C79" s="192" t="s">
        <v>294</v>
      </c>
      <c r="F79" s="201">
        <f>'0803'!H79</f>
        <v>-1</v>
      </c>
      <c r="G79">
        <v>1.9342359767900001E-3</v>
      </c>
      <c r="H79">
        <v>1</v>
      </c>
      <c r="I79">
        <v>1</v>
      </c>
      <c r="J79">
        <v>1</v>
      </c>
      <c r="K79">
        <v>1</v>
      </c>
      <c r="L79">
        <v>-1</v>
      </c>
      <c r="M79">
        <v>10</v>
      </c>
      <c r="N79" s="194">
        <v>42572</v>
      </c>
      <c r="O79">
        <f t="shared" si="27"/>
        <v>-1</v>
      </c>
      <c r="P79">
        <f t="shared" si="28"/>
        <v>-1</v>
      </c>
      <c r="Q79">
        <f t="shared" si="29"/>
        <v>1</v>
      </c>
      <c r="R79">
        <f t="shared" ref="R79:R92" si="37">IF(-I79+L79+-1*F79&gt;0,1,-1)</f>
        <v>-1</v>
      </c>
      <c r="S79">
        <f t="shared" si="30"/>
        <v>-1</v>
      </c>
      <c r="T79">
        <f t="shared" ref="T79:T92" si="38">IF(F79-K79-O79&lt;0,-1,1)</f>
        <v>-1</v>
      </c>
      <c r="U79">
        <f>VLOOKUP($A79,'FuturesInfo (3)'!$A$2:$V$80,22)</f>
        <v>4</v>
      </c>
      <c r="V79">
        <v>1</v>
      </c>
      <c r="W79" s="137">
        <v>185552.23880597015</v>
      </c>
      <c r="X79" s="137">
        <v>185552.23880597015</v>
      </c>
      <c r="Y79" s="188">
        <f t="shared" si="31"/>
        <v>358.90181587243706</v>
      </c>
      <c r="Z79" s="188">
        <f>IF(IF(sym!$Q68=H79,1,0)=1,ABS(W79*G79),-ABS(W79*G79))</f>
        <v>358.90181587243706</v>
      </c>
      <c r="AA79" s="188">
        <f>IF(IF(sym!$P68=$H79,1,0)=1,ABS($W79*$G79),-ABS($W79*$G79))</f>
        <v>-358.90181587243706</v>
      </c>
      <c r="AB79" s="188">
        <f t="shared" ref="AB79:AB92" si="39">IF(IF(-F79=H79,1,0)=1,ABS(W79*G79),-ABS(W79*G79))</f>
        <v>358.90181587243706</v>
      </c>
      <c r="AC79" s="188">
        <f t="shared" si="32"/>
        <v>358.90181587243706</v>
      </c>
      <c r="AD79" s="188">
        <f t="shared" ref="AD79:AD92" si="40">IF(IF(-I79=H79,1,0)=1,ABS(W79*G79),-ABS(W79*G79))</f>
        <v>-358.90181587243706</v>
      </c>
      <c r="AE79" s="188">
        <f t="shared" ref="AE79:AE92" si="41">IF(IF(-K79=H79,1,0)=1,ABS(W79*G79),-ABS(W79*G79))</f>
        <v>-358.90181587243706</v>
      </c>
      <c r="AF79" s="188">
        <f t="shared" ref="AF79:AF92" si="42">IF(IF(L79=H79,1,0)=1,ABS(W79*G79),-ABS(W79*G79))</f>
        <v>-358.90181587243706</v>
      </c>
      <c r="AG79" s="188">
        <f t="shared" ref="AG79:AG92" si="43">IF(IF(O79=H79,1,0)=1,ABS(W79*G79),-ABS(W79*G79))</f>
        <v>-358.90181587243706</v>
      </c>
      <c r="AH79" s="188">
        <f t="shared" si="33"/>
        <v>-358.90181587243706</v>
      </c>
      <c r="AI79" s="188">
        <f t="shared" si="34"/>
        <v>358.90181587243706</v>
      </c>
      <c r="AJ79" s="188">
        <f t="shared" si="35"/>
        <v>-358.90181587243706</v>
      </c>
      <c r="AK79" s="188">
        <f t="shared" si="36"/>
        <v>-358.90181587243706</v>
      </c>
      <c r="AL79" s="188">
        <f t="shared" ref="AL79:AL92" si="44">IF(IF(T79=$H79,1,0)=1,ABS($W79*$G79),-ABS($W79*$G79))</f>
        <v>-358.90181587243706</v>
      </c>
    </row>
    <row r="80" spans="1:38" ht="15.75" thickBot="1" x14ac:dyDescent="0.3">
      <c r="A80" s="1" t="s">
        <v>405</v>
      </c>
      <c r="B80" s="149" t="s">
        <v>686</v>
      </c>
      <c r="C80" s="192" t="s">
        <v>294</v>
      </c>
      <c r="F80" s="201">
        <f>'0803'!H80</f>
        <v>-1</v>
      </c>
      <c r="G80">
        <v>3.89571471381E-3</v>
      </c>
      <c r="H80">
        <v>1</v>
      </c>
      <c r="I80">
        <v>-1</v>
      </c>
      <c r="J80">
        <v>-1</v>
      </c>
      <c r="K80">
        <v>1</v>
      </c>
      <c r="L80">
        <v>-1</v>
      </c>
      <c r="M80">
        <v>-15</v>
      </c>
      <c r="N80" s="194">
        <v>42565</v>
      </c>
      <c r="O80">
        <f t="shared" si="27"/>
        <v>1</v>
      </c>
      <c r="P80">
        <f t="shared" si="28"/>
        <v>1</v>
      </c>
      <c r="Q80">
        <f t="shared" si="29"/>
        <v>1</v>
      </c>
      <c r="R80">
        <f t="shared" si="37"/>
        <v>1</v>
      </c>
      <c r="S80">
        <f t="shared" si="30"/>
        <v>1</v>
      </c>
      <c r="T80">
        <f t="shared" si="38"/>
        <v>-1</v>
      </c>
      <c r="U80">
        <f>VLOOKUP($A80,'FuturesInfo (3)'!$A$2:$V$80,22)</f>
        <v>5</v>
      </c>
      <c r="V80">
        <v>1</v>
      </c>
      <c r="W80" s="137">
        <v>167500</v>
      </c>
      <c r="X80" s="137">
        <v>167500</v>
      </c>
      <c r="Y80" s="188">
        <f t="shared" si="31"/>
        <v>652.53221456317499</v>
      </c>
      <c r="Z80" s="188">
        <f>IF(IF(sym!$Q69=H80,1,0)=1,ABS(W80*G80),-ABS(W80*G80))</f>
        <v>652.53221456317499</v>
      </c>
      <c r="AA80" s="188">
        <f>IF(IF(sym!$P69=$H80,1,0)=1,ABS($W80*$G80),-ABS($W80*$G80))</f>
        <v>-652.53221456317499</v>
      </c>
      <c r="AB80" s="188">
        <f t="shared" si="39"/>
        <v>652.53221456317499</v>
      </c>
      <c r="AC80" s="188">
        <f t="shared" si="32"/>
        <v>-652.53221456317499</v>
      </c>
      <c r="AD80" s="188">
        <f t="shared" si="40"/>
        <v>652.53221456317499</v>
      </c>
      <c r="AE80" s="188">
        <f t="shared" si="41"/>
        <v>-652.53221456317499</v>
      </c>
      <c r="AF80" s="188">
        <f t="shared" si="42"/>
        <v>-652.53221456317499</v>
      </c>
      <c r="AG80" s="188">
        <f t="shared" si="43"/>
        <v>652.53221456317499</v>
      </c>
      <c r="AH80" s="188">
        <f t="shared" si="33"/>
        <v>652.53221456317499</v>
      </c>
      <c r="AI80" s="188">
        <f t="shared" si="34"/>
        <v>652.53221456317499</v>
      </c>
      <c r="AJ80" s="188">
        <f t="shared" si="35"/>
        <v>652.53221456317499</v>
      </c>
      <c r="AK80" s="188">
        <f t="shared" si="36"/>
        <v>652.53221456317499</v>
      </c>
      <c r="AL80" s="188">
        <f t="shared" si="44"/>
        <v>-652.53221456317499</v>
      </c>
    </row>
    <row r="81" spans="1:38" ht="15.75" thickBot="1" x14ac:dyDescent="0.3">
      <c r="A81" s="1" t="s">
        <v>408</v>
      </c>
      <c r="B81" s="149" t="s">
        <v>527</v>
      </c>
      <c r="C81" s="192" t="s">
        <v>294</v>
      </c>
      <c r="D81" s="2"/>
      <c r="F81" s="201">
        <f>'0803'!H81</f>
        <v>1</v>
      </c>
      <c r="G81">
        <v>6.1919504644000001E-3</v>
      </c>
      <c r="H81">
        <v>1</v>
      </c>
      <c r="I81">
        <v>1</v>
      </c>
      <c r="J81">
        <v>1</v>
      </c>
      <c r="K81">
        <v>-1</v>
      </c>
      <c r="L81">
        <v>-1</v>
      </c>
      <c r="M81">
        <v>5</v>
      </c>
      <c r="N81" s="194">
        <v>42579</v>
      </c>
      <c r="O81">
        <f t="shared" si="27"/>
        <v>-1</v>
      </c>
      <c r="P81">
        <f t="shared" si="28"/>
        <v>-1</v>
      </c>
      <c r="Q81">
        <f t="shared" si="29"/>
        <v>-1</v>
      </c>
      <c r="R81">
        <f t="shared" si="37"/>
        <v>-1</v>
      </c>
      <c r="S81">
        <f t="shared" si="30"/>
        <v>-1</v>
      </c>
      <c r="T81">
        <f t="shared" si="38"/>
        <v>1</v>
      </c>
      <c r="U81">
        <f>VLOOKUP($A81,'FuturesInfo (3)'!$A$2:$V$80,22)</f>
        <v>5</v>
      </c>
      <c r="V81">
        <v>1</v>
      </c>
      <c r="W81" s="137">
        <v>163200.375</v>
      </c>
      <c r="X81" s="137">
        <v>163200.375</v>
      </c>
      <c r="Y81" s="188">
        <f t="shared" si="31"/>
        <v>1010.5286377715041</v>
      </c>
      <c r="Z81" s="188">
        <f>IF(IF(sym!$Q70=H81,1,0)=1,ABS(W81*G81),-ABS(W81*G81))</f>
        <v>1010.5286377715041</v>
      </c>
      <c r="AA81" s="188">
        <f>IF(IF(sym!$P70=$H81,1,0)=1,ABS($W81*$G81),-ABS($W81*$G81))</f>
        <v>-1010.5286377715041</v>
      </c>
      <c r="AB81" s="188">
        <f t="shared" si="39"/>
        <v>-1010.5286377715041</v>
      </c>
      <c r="AC81" s="188">
        <f t="shared" si="32"/>
        <v>1010.5286377715041</v>
      </c>
      <c r="AD81" s="188">
        <f t="shared" si="40"/>
        <v>-1010.5286377715041</v>
      </c>
      <c r="AE81" s="188">
        <f t="shared" si="41"/>
        <v>1010.5286377715041</v>
      </c>
      <c r="AF81" s="188">
        <f t="shared" si="42"/>
        <v>-1010.5286377715041</v>
      </c>
      <c r="AG81" s="188">
        <f t="shared" si="43"/>
        <v>-1010.5286377715041</v>
      </c>
      <c r="AH81" s="188">
        <f t="shared" si="33"/>
        <v>-1010.5286377715041</v>
      </c>
      <c r="AI81" s="188">
        <f t="shared" si="34"/>
        <v>-1010.5286377715041</v>
      </c>
      <c r="AJ81" s="188">
        <f t="shared" si="35"/>
        <v>-1010.5286377715041</v>
      </c>
      <c r="AK81" s="188">
        <f t="shared" si="36"/>
        <v>-1010.5286377715041</v>
      </c>
      <c r="AL81" s="188">
        <f t="shared" si="44"/>
        <v>1010.5286377715041</v>
      </c>
    </row>
    <row r="82" spans="1:38" ht="15.75" thickBot="1" x14ac:dyDescent="0.3">
      <c r="A82" s="1" t="s">
        <v>410</v>
      </c>
      <c r="B82" s="149" t="s">
        <v>556</v>
      </c>
      <c r="C82" s="192" t="s">
        <v>294</v>
      </c>
      <c r="F82" s="201">
        <f>'0803'!H82</f>
        <v>1</v>
      </c>
      <c r="G82">
        <v>-4.1288191577199999E-4</v>
      </c>
      <c r="H82">
        <v>-1</v>
      </c>
      <c r="I82">
        <v>1</v>
      </c>
      <c r="J82">
        <v>-1</v>
      </c>
      <c r="K82">
        <v>1</v>
      </c>
      <c r="L82">
        <v>1</v>
      </c>
      <c r="M82">
        <v>-21</v>
      </c>
      <c r="N82" s="194">
        <v>42557</v>
      </c>
      <c r="O82">
        <f t="shared" si="27"/>
        <v>-1</v>
      </c>
      <c r="P82">
        <f t="shared" si="28"/>
        <v>-1</v>
      </c>
      <c r="Q82">
        <f t="shared" si="29"/>
        <v>-1</v>
      </c>
      <c r="R82">
        <f t="shared" si="37"/>
        <v>-1</v>
      </c>
      <c r="S82">
        <f t="shared" si="30"/>
        <v>-1</v>
      </c>
      <c r="T82">
        <f t="shared" si="38"/>
        <v>1</v>
      </c>
      <c r="U82">
        <f>VLOOKUP($A82,'FuturesInfo (3)'!$A$2:$V$80,22)</f>
        <v>2</v>
      </c>
      <c r="V82">
        <v>1</v>
      </c>
      <c r="W82" s="137">
        <v>242100</v>
      </c>
      <c r="X82" s="137">
        <v>242100</v>
      </c>
      <c r="Y82" s="188">
        <f t="shared" si="31"/>
        <v>99.958711808401191</v>
      </c>
      <c r="Z82" s="188">
        <f>IF(IF(sym!$Q71=H82,1,0)=1,ABS(W82*G82),-ABS(W82*G82))</f>
        <v>-99.958711808401191</v>
      </c>
      <c r="AA82" s="188">
        <f>IF(IF(sym!$P71=$H82,1,0)=1,ABS($W82*$G82),-ABS($W82*$G82))</f>
        <v>99.958711808401191</v>
      </c>
      <c r="AB82" s="188">
        <f t="shared" si="39"/>
        <v>99.958711808401191</v>
      </c>
      <c r="AC82" s="188">
        <f t="shared" si="32"/>
        <v>99.958711808401191</v>
      </c>
      <c r="AD82" s="188">
        <f t="shared" si="40"/>
        <v>99.958711808401191</v>
      </c>
      <c r="AE82" s="188">
        <f t="shared" si="41"/>
        <v>99.958711808401191</v>
      </c>
      <c r="AF82" s="188">
        <f t="shared" si="42"/>
        <v>-99.958711808401191</v>
      </c>
      <c r="AG82" s="188">
        <f t="shared" si="43"/>
        <v>99.958711808401191</v>
      </c>
      <c r="AH82" s="188">
        <f t="shared" si="33"/>
        <v>99.958711808401191</v>
      </c>
      <c r="AI82" s="188">
        <f t="shared" si="34"/>
        <v>99.958711808401191</v>
      </c>
      <c r="AJ82" s="188">
        <f t="shared" si="35"/>
        <v>99.958711808401191</v>
      </c>
      <c r="AK82" s="188">
        <f t="shared" si="36"/>
        <v>99.958711808401191</v>
      </c>
      <c r="AL82" s="188">
        <f t="shared" si="44"/>
        <v>-99.958711808401191</v>
      </c>
    </row>
    <row r="83" spans="1:38" ht="15.75" thickBot="1" x14ac:dyDescent="0.3">
      <c r="A83" s="1" t="s">
        <v>412</v>
      </c>
      <c r="B83" s="149" t="s">
        <v>763</v>
      </c>
      <c r="C83" s="192" t="s">
        <v>1122</v>
      </c>
      <c r="F83" s="201">
        <f>'0803'!H83</f>
        <v>-1</v>
      </c>
      <c r="G83">
        <v>4.9960745128800003E-4</v>
      </c>
      <c r="H83">
        <v>1</v>
      </c>
      <c r="I83">
        <v>-1</v>
      </c>
      <c r="J83">
        <v>1</v>
      </c>
      <c r="K83">
        <v>-1</v>
      </c>
      <c r="L83">
        <v>1</v>
      </c>
      <c r="M83">
        <v>8</v>
      </c>
      <c r="N83" s="194">
        <v>42576</v>
      </c>
      <c r="O83">
        <f t="shared" si="27"/>
        <v>1</v>
      </c>
      <c r="P83">
        <f t="shared" si="28"/>
        <v>1</v>
      </c>
      <c r="Q83">
        <f t="shared" si="29"/>
        <v>1</v>
      </c>
      <c r="R83">
        <f t="shared" si="37"/>
        <v>1</v>
      </c>
      <c r="S83">
        <f t="shared" si="30"/>
        <v>1</v>
      </c>
      <c r="T83">
        <f t="shared" si="38"/>
        <v>-1</v>
      </c>
      <c r="U83">
        <f>VLOOKUP($A83,'FuturesInfo (3)'!$A$2:$V$80,22)</f>
        <v>11</v>
      </c>
      <c r="V83">
        <v>1</v>
      </c>
      <c r="W83" s="137">
        <v>2409343.75</v>
      </c>
      <c r="X83" s="137">
        <v>2409343.75</v>
      </c>
      <c r="Y83" s="188">
        <f t="shared" si="31"/>
        <v>1203.7260902141722</v>
      </c>
      <c r="Z83" s="188">
        <f>IF(IF(sym!$Q72=H83,1,0)=1,ABS(W83*G83),-ABS(W83*G83))</f>
        <v>-1203.7260902141722</v>
      </c>
      <c r="AA83" s="188">
        <f>IF(IF(sym!$P72=$H83,1,0)=1,ABS($W83*$G83),-ABS($W83*$G83))</f>
        <v>1203.7260902141722</v>
      </c>
      <c r="AB83" s="188">
        <f t="shared" si="39"/>
        <v>1203.7260902141722</v>
      </c>
      <c r="AC83" s="188">
        <f t="shared" si="32"/>
        <v>1203.7260902141722</v>
      </c>
      <c r="AD83" s="188">
        <f t="shared" si="40"/>
        <v>1203.7260902141722</v>
      </c>
      <c r="AE83" s="188">
        <f t="shared" si="41"/>
        <v>1203.7260902141722</v>
      </c>
      <c r="AF83" s="188">
        <f t="shared" si="42"/>
        <v>1203.7260902141722</v>
      </c>
      <c r="AG83" s="188">
        <f t="shared" si="43"/>
        <v>1203.7260902141722</v>
      </c>
      <c r="AH83" s="188">
        <f t="shared" si="33"/>
        <v>1203.7260902141722</v>
      </c>
      <c r="AI83" s="188">
        <f t="shared" si="34"/>
        <v>1203.7260902141722</v>
      </c>
      <c r="AJ83" s="188">
        <f t="shared" si="35"/>
        <v>1203.7260902141722</v>
      </c>
      <c r="AK83" s="188">
        <f t="shared" si="36"/>
        <v>1203.7260902141722</v>
      </c>
      <c r="AL83" s="188">
        <f t="shared" si="44"/>
        <v>-1203.7260902141722</v>
      </c>
    </row>
    <row r="84" spans="1:38" ht="15.75" thickBot="1" x14ac:dyDescent="0.3">
      <c r="A84" s="1" t="s">
        <v>413</v>
      </c>
      <c r="B84" s="149" t="s">
        <v>761</v>
      </c>
      <c r="C84" s="192" t="s">
        <v>1122</v>
      </c>
      <c r="F84" s="201">
        <f>'0803'!H84</f>
        <v>1</v>
      </c>
      <c r="G84">
        <v>2.8285209192700001E-3</v>
      </c>
      <c r="H84">
        <v>1</v>
      </c>
      <c r="I84">
        <v>1</v>
      </c>
      <c r="J84">
        <v>-1</v>
      </c>
      <c r="K84">
        <v>1</v>
      </c>
      <c r="L84">
        <v>1</v>
      </c>
      <c r="M84">
        <v>14</v>
      </c>
      <c r="N84" s="194">
        <v>42566</v>
      </c>
      <c r="O84">
        <f t="shared" si="27"/>
        <v>1</v>
      </c>
      <c r="P84">
        <f t="shared" si="28"/>
        <v>-1</v>
      </c>
      <c r="Q84">
        <f t="shared" si="29"/>
        <v>-1</v>
      </c>
      <c r="R84">
        <f t="shared" si="37"/>
        <v>-1</v>
      </c>
      <c r="S84">
        <f t="shared" si="30"/>
        <v>-1</v>
      </c>
      <c r="T84">
        <f t="shared" si="38"/>
        <v>-1</v>
      </c>
      <c r="U84">
        <f>VLOOKUP($A84,'FuturesInfo (3)'!$A$2:$V$80,22)</f>
        <v>4</v>
      </c>
      <c r="V84">
        <v>1</v>
      </c>
      <c r="W84" s="137">
        <v>531812.5</v>
      </c>
      <c r="X84" s="137">
        <v>531812.5</v>
      </c>
      <c r="Y84" s="188">
        <f t="shared" si="31"/>
        <v>1504.2427813792769</v>
      </c>
      <c r="Z84" s="188">
        <f>IF(IF(sym!$Q73=H84,1,0)=1,ABS(W84*G84),-ABS(W84*G84))</f>
        <v>-1504.2427813792769</v>
      </c>
      <c r="AA84" s="188">
        <f>IF(IF(sym!$P73=$H84,1,0)=1,ABS($W84*$G84),-ABS($W84*$G84))</f>
        <v>1504.2427813792769</v>
      </c>
      <c r="AB84" s="188">
        <f t="shared" si="39"/>
        <v>-1504.2427813792769</v>
      </c>
      <c r="AC84" s="188">
        <f t="shared" si="32"/>
        <v>-1504.2427813792769</v>
      </c>
      <c r="AD84" s="188">
        <f t="shared" si="40"/>
        <v>-1504.2427813792769</v>
      </c>
      <c r="AE84" s="188">
        <f t="shared" si="41"/>
        <v>-1504.2427813792769</v>
      </c>
      <c r="AF84" s="188">
        <f t="shared" si="42"/>
        <v>1504.2427813792769</v>
      </c>
      <c r="AG84" s="188">
        <f t="shared" si="43"/>
        <v>1504.2427813792769</v>
      </c>
      <c r="AH84" s="188">
        <f t="shared" si="33"/>
        <v>-1504.2427813792769</v>
      </c>
      <c r="AI84" s="188">
        <f t="shared" si="34"/>
        <v>-1504.2427813792769</v>
      </c>
      <c r="AJ84" s="188">
        <f t="shared" si="35"/>
        <v>-1504.2427813792769</v>
      </c>
      <c r="AK84" s="188">
        <f t="shared" si="36"/>
        <v>-1504.2427813792769</v>
      </c>
      <c r="AL84" s="188">
        <f t="shared" si="44"/>
        <v>-1504.2427813792769</v>
      </c>
    </row>
    <row r="85" spans="1:38" ht="15.75" thickBot="1" x14ac:dyDescent="0.3">
      <c r="A85" s="1" t="s">
        <v>414</v>
      </c>
      <c r="B85" s="149" t="s">
        <v>759</v>
      </c>
      <c r="C85" s="192" t="s">
        <v>1122</v>
      </c>
      <c r="F85" s="201">
        <f>'0803'!H85</f>
        <v>-1</v>
      </c>
      <c r="G85">
        <v>5.8086767108400002E-3</v>
      </c>
      <c r="H85">
        <v>1</v>
      </c>
      <c r="I85">
        <v>-1</v>
      </c>
      <c r="J85">
        <v>-1</v>
      </c>
      <c r="K85">
        <v>-1</v>
      </c>
      <c r="L85">
        <v>1</v>
      </c>
      <c r="M85">
        <v>-4</v>
      </c>
      <c r="N85" s="194">
        <v>42580</v>
      </c>
      <c r="O85">
        <f t="shared" si="27"/>
        <v>-1</v>
      </c>
      <c r="P85">
        <f t="shared" si="28"/>
        <v>1</v>
      </c>
      <c r="Q85">
        <f t="shared" si="29"/>
        <v>-1</v>
      </c>
      <c r="R85">
        <f t="shared" si="37"/>
        <v>1</v>
      </c>
      <c r="S85">
        <f t="shared" si="30"/>
        <v>1</v>
      </c>
      <c r="T85">
        <f t="shared" si="38"/>
        <v>1</v>
      </c>
      <c r="U85">
        <f>VLOOKUP($A85,'FuturesInfo (3)'!$A$2:$V$80,22)</f>
        <v>2</v>
      </c>
      <c r="V85">
        <v>1</v>
      </c>
      <c r="W85" s="137">
        <v>346312.5</v>
      </c>
      <c r="X85" s="137">
        <v>346312.5</v>
      </c>
      <c r="Y85" s="188">
        <f t="shared" si="31"/>
        <v>2011.6173534227776</v>
      </c>
      <c r="Z85" s="188">
        <f>IF(IF(sym!$Q74=H85,1,0)=1,ABS(W85*G85),-ABS(W85*G85))</f>
        <v>-2011.6173534227776</v>
      </c>
      <c r="AA85" s="188">
        <f>IF(IF(sym!$P74=$H85,1,0)=1,ABS($W85*$G85),-ABS($W85*$G85))</f>
        <v>2011.6173534227776</v>
      </c>
      <c r="AB85" s="188">
        <f t="shared" si="39"/>
        <v>2011.6173534227776</v>
      </c>
      <c r="AC85" s="188">
        <f t="shared" si="32"/>
        <v>-2011.6173534227776</v>
      </c>
      <c r="AD85" s="188">
        <f t="shared" si="40"/>
        <v>2011.6173534227776</v>
      </c>
      <c r="AE85" s="188">
        <f t="shared" si="41"/>
        <v>2011.6173534227776</v>
      </c>
      <c r="AF85" s="188">
        <f t="shared" si="42"/>
        <v>2011.6173534227776</v>
      </c>
      <c r="AG85" s="188">
        <f t="shared" si="43"/>
        <v>-2011.6173534227776</v>
      </c>
      <c r="AH85" s="188">
        <f t="shared" si="33"/>
        <v>2011.6173534227776</v>
      </c>
      <c r="AI85" s="188">
        <f t="shared" si="34"/>
        <v>-2011.6173534227776</v>
      </c>
      <c r="AJ85" s="188">
        <f t="shared" si="35"/>
        <v>2011.6173534227776</v>
      </c>
      <c r="AK85" s="188">
        <f t="shared" si="36"/>
        <v>2011.6173534227776</v>
      </c>
      <c r="AL85" s="188">
        <f t="shared" si="44"/>
        <v>2011.6173534227776</v>
      </c>
    </row>
    <row r="86" spans="1:38" ht="15.75" thickBot="1" x14ac:dyDescent="0.3">
      <c r="A86" s="1" t="s">
        <v>416</v>
      </c>
      <c r="B86" s="149" t="s">
        <v>494</v>
      </c>
      <c r="C86" s="192" t="s">
        <v>294</v>
      </c>
      <c r="F86" s="201">
        <f>'0803'!H86</f>
        <v>-1</v>
      </c>
      <c r="G86">
        <v>-2.8933092224199999E-2</v>
      </c>
      <c r="H86">
        <v>-1</v>
      </c>
      <c r="I86">
        <v>1</v>
      </c>
      <c r="J86">
        <v>-1</v>
      </c>
      <c r="K86">
        <v>1</v>
      </c>
      <c r="L86">
        <v>1</v>
      </c>
      <c r="M86">
        <v>-9</v>
      </c>
      <c r="N86" s="194">
        <v>42573</v>
      </c>
      <c r="O86">
        <f t="shared" si="27"/>
        <v>-1</v>
      </c>
      <c r="P86">
        <f t="shared" si="28"/>
        <v>-1</v>
      </c>
      <c r="Q86">
        <f t="shared" si="29"/>
        <v>-1</v>
      </c>
      <c r="R86">
        <f t="shared" si="37"/>
        <v>1</v>
      </c>
      <c r="S86">
        <f t="shared" si="30"/>
        <v>-1</v>
      </c>
      <c r="T86">
        <f t="shared" si="38"/>
        <v>-1</v>
      </c>
      <c r="U86">
        <f>VLOOKUP($A86,'FuturesInfo (3)'!$A$2:$V$80,22)</f>
        <v>3</v>
      </c>
      <c r="V86">
        <v>1</v>
      </c>
      <c r="W86" s="137">
        <v>40275</v>
      </c>
      <c r="X86" s="137">
        <v>40275</v>
      </c>
      <c r="Y86" s="188">
        <f t="shared" si="31"/>
        <v>1165.280289329655</v>
      </c>
      <c r="Z86" s="188">
        <f>IF(IF(sym!$Q75=H86,1,0)=1,ABS(W86*G86),-ABS(W86*G86))</f>
        <v>1165.280289329655</v>
      </c>
      <c r="AA86" s="188">
        <f>IF(IF(sym!$P75=$H86,1,0)=1,ABS($W86*$G86),-ABS($W86*$G86))</f>
        <v>-1165.280289329655</v>
      </c>
      <c r="AB86" s="188">
        <f t="shared" si="39"/>
        <v>-1165.280289329655</v>
      </c>
      <c r="AC86" s="188">
        <f t="shared" si="32"/>
        <v>1165.280289329655</v>
      </c>
      <c r="AD86" s="188">
        <f t="shared" si="40"/>
        <v>1165.280289329655</v>
      </c>
      <c r="AE86" s="188">
        <f t="shared" si="41"/>
        <v>1165.280289329655</v>
      </c>
      <c r="AF86" s="188">
        <f t="shared" si="42"/>
        <v>-1165.280289329655</v>
      </c>
      <c r="AG86" s="188">
        <f t="shared" si="43"/>
        <v>1165.280289329655</v>
      </c>
      <c r="AH86" s="188">
        <f t="shared" si="33"/>
        <v>1165.280289329655</v>
      </c>
      <c r="AI86" s="188">
        <f t="shared" si="34"/>
        <v>1165.280289329655</v>
      </c>
      <c r="AJ86" s="188">
        <f t="shared" si="35"/>
        <v>-1165.280289329655</v>
      </c>
      <c r="AK86" s="188">
        <f t="shared" si="36"/>
        <v>1165.280289329655</v>
      </c>
      <c r="AL86" s="188">
        <f t="shared" si="44"/>
        <v>1165.280289329655</v>
      </c>
    </row>
    <row r="87" spans="1:38" s="2" customFormat="1" ht="15.75" thickBot="1" x14ac:dyDescent="0.3">
      <c r="A87" s="1" t="s">
        <v>418</v>
      </c>
      <c r="B87" s="149" t="s">
        <v>767</v>
      </c>
      <c r="C87" s="192" t="s">
        <v>297</v>
      </c>
      <c r="D87"/>
      <c r="F87" s="201">
        <f>'0803'!H87</f>
        <v>1</v>
      </c>
      <c r="G87">
        <v>-1.7062766605700001E-2</v>
      </c>
      <c r="H87">
        <v>-1</v>
      </c>
      <c r="I87">
        <v>-1</v>
      </c>
      <c r="J87">
        <v>1</v>
      </c>
      <c r="K87">
        <v>-1</v>
      </c>
      <c r="L87">
        <v>1</v>
      </c>
      <c r="M87">
        <v>-4</v>
      </c>
      <c r="N87" s="194">
        <v>42580</v>
      </c>
      <c r="O87">
        <f t="shared" si="27"/>
        <v>-1</v>
      </c>
      <c r="P87">
        <f t="shared" si="28"/>
        <v>-1</v>
      </c>
      <c r="Q87">
        <f t="shared" si="29"/>
        <v>-1</v>
      </c>
      <c r="R87">
        <f t="shared" si="37"/>
        <v>1</v>
      </c>
      <c r="S87">
        <f t="shared" si="30"/>
        <v>-1</v>
      </c>
      <c r="T87">
        <f t="shared" si="38"/>
        <v>1</v>
      </c>
      <c r="U87">
        <f>VLOOKUP($A87,'FuturesInfo (3)'!$A$2:$V$80,22)</f>
        <v>4</v>
      </c>
      <c r="V87">
        <v>1</v>
      </c>
      <c r="W87" s="137">
        <v>80650</v>
      </c>
      <c r="X87" s="137">
        <v>80650</v>
      </c>
      <c r="Y87" s="188">
        <f t="shared" si="31"/>
        <v>1376.1121267497051</v>
      </c>
      <c r="Z87" s="188">
        <f>IF(IF(sym!$Q76=H87,1,0)=1,ABS(W87*G87),-ABS(W87*G87))</f>
        <v>-1376.1121267497051</v>
      </c>
      <c r="AA87" s="188">
        <f>IF(IF(sym!$P76=$H87,1,0)=1,ABS($W87*$G87),-ABS($W87*$G87))</f>
        <v>1376.1121267497051</v>
      </c>
      <c r="AB87" s="188">
        <f t="shared" si="39"/>
        <v>1376.1121267497051</v>
      </c>
      <c r="AC87" s="188">
        <f t="shared" si="32"/>
        <v>-1376.1121267497051</v>
      </c>
      <c r="AD87" s="188">
        <f t="shared" si="40"/>
        <v>-1376.1121267497051</v>
      </c>
      <c r="AE87" s="188">
        <f t="shared" si="41"/>
        <v>-1376.1121267497051</v>
      </c>
      <c r="AF87" s="188">
        <f t="shared" si="42"/>
        <v>-1376.1121267497051</v>
      </c>
      <c r="AG87" s="188">
        <f t="shared" si="43"/>
        <v>1376.1121267497051</v>
      </c>
      <c r="AH87" s="188">
        <f t="shared" si="33"/>
        <v>1376.1121267497051</v>
      </c>
      <c r="AI87" s="188">
        <f t="shared" si="34"/>
        <v>1376.1121267497051</v>
      </c>
      <c r="AJ87" s="188">
        <f t="shared" si="35"/>
        <v>-1376.1121267497051</v>
      </c>
      <c r="AK87" s="188">
        <f t="shared" si="36"/>
        <v>1376.1121267497051</v>
      </c>
      <c r="AL87" s="188">
        <f t="shared" si="44"/>
        <v>-1376.1121267497051</v>
      </c>
    </row>
    <row r="88" spans="1:38" s="2" customFormat="1" ht="15.75" thickBot="1" x14ac:dyDescent="0.3">
      <c r="A88" s="1" t="s">
        <v>1053</v>
      </c>
      <c r="B88" s="149" t="s">
        <v>738</v>
      </c>
      <c r="C88" s="192" t="s">
        <v>294</v>
      </c>
      <c r="D88"/>
      <c r="F88" s="201">
        <f>'0803'!H88</f>
        <v>-1</v>
      </c>
      <c r="G88">
        <v>2.9525742757000001E-3</v>
      </c>
      <c r="H88">
        <v>1</v>
      </c>
      <c r="I88">
        <v>1</v>
      </c>
      <c r="J88">
        <v>-1</v>
      </c>
      <c r="K88">
        <v>1</v>
      </c>
      <c r="L88">
        <v>-1</v>
      </c>
      <c r="M88">
        <v>3</v>
      </c>
      <c r="N88" s="194">
        <v>42580</v>
      </c>
      <c r="O88">
        <f t="shared" si="27"/>
        <v>-1</v>
      </c>
      <c r="P88">
        <f t="shared" si="28"/>
        <v>-1</v>
      </c>
      <c r="Q88">
        <f t="shared" si="29"/>
        <v>-1</v>
      </c>
      <c r="R88">
        <f t="shared" si="37"/>
        <v>-1</v>
      </c>
      <c r="S88">
        <f t="shared" si="30"/>
        <v>-1</v>
      </c>
      <c r="T88">
        <f t="shared" si="38"/>
        <v>-1</v>
      </c>
      <c r="U88">
        <f>VLOOKUP($A88,'FuturesInfo (3)'!$A$2:$V$80,22)</f>
        <v>3</v>
      </c>
      <c r="V88">
        <v>1</v>
      </c>
      <c r="W88" s="137">
        <v>307145.4375</v>
      </c>
      <c r="X88" s="137">
        <v>307145.4375</v>
      </c>
      <c r="Y88" s="188">
        <f t="shared" si="31"/>
        <v>906.86971766112219</v>
      </c>
      <c r="Z88" s="188">
        <f>IF(IF(sym!$Q77=H88,1,0)=1,ABS(W88*G88),-ABS(W88*G88))</f>
        <v>906.86971766112219</v>
      </c>
      <c r="AA88" s="188">
        <f>IF(IF(sym!$P77=$H88,1,0)=1,ABS($W88*$G88),-ABS($W88*$G88))</f>
        <v>-906.86971766112219</v>
      </c>
      <c r="AB88" s="188">
        <f t="shared" si="39"/>
        <v>906.86971766112219</v>
      </c>
      <c r="AC88" s="188">
        <f t="shared" si="32"/>
        <v>-906.86971766112219</v>
      </c>
      <c r="AD88" s="188">
        <f t="shared" si="40"/>
        <v>-906.86971766112219</v>
      </c>
      <c r="AE88" s="188">
        <f t="shared" si="41"/>
        <v>-906.86971766112219</v>
      </c>
      <c r="AF88" s="188">
        <f t="shared" si="42"/>
        <v>-906.86971766112219</v>
      </c>
      <c r="AG88" s="188">
        <f t="shared" si="43"/>
        <v>-906.86971766112219</v>
      </c>
      <c r="AH88" s="188">
        <f t="shared" si="33"/>
        <v>-906.86971766112219</v>
      </c>
      <c r="AI88" s="188">
        <f t="shared" si="34"/>
        <v>-906.86971766112219</v>
      </c>
      <c r="AJ88" s="188">
        <f t="shared" si="35"/>
        <v>-906.86971766112219</v>
      </c>
      <c r="AK88" s="188">
        <f t="shared" si="36"/>
        <v>-906.86971766112219</v>
      </c>
      <c r="AL88" s="188">
        <f t="shared" si="44"/>
        <v>-906.86971766112219</v>
      </c>
    </row>
    <row r="89" spans="1:38" s="2" customFormat="1" ht="15.75" thickBot="1" x14ac:dyDescent="0.3">
      <c r="A89" s="1" t="s">
        <v>1054</v>
      </c>
      <c r="B89" s="149" t="s">
        <v>463</v>
      </c>
      <c r="C89" s="192" t="s">
        <v>1122</v>
      </c>
      <c r="D89"/>
      <c r="F89" s="201">
        <f>'0803'!H89</f>
        <v>-1</v>
      </c>
      <c r="G89">
        <v>0</v>
      </c>
      <c r="H89">
        <v>1</v>
      </c>
      <c r="I89">
        <v>-1</v>
      </c>
      <c r="J89">
        <v>-1</v>
      </c>
      <c r="K89">
        <v>-1</v>
      </c>
      <c r="L89">
        <v>-1</v>
      </c>
      <c r="M89">
        <v>6</v>
      </c>
      <c r="N89" s="194">
        <v>42578</v>
      </c>
      <c r="O89">
        <f t="shared" si="27"/>
        <v>-1</v>
      </c>
      <c r="P89">
        <f t="shared" si="28"/>
        <v>1</v>
      </c>
      <c r="Q89">
        <f t="shared" si="29"/>
        <v>-1</v>
      </c>
      <c r="R89">
        <f t="shared" si="37"/>
        <v>1</v>
      </c>
      <c r="S89">
        <f t="shared" si="30"/>
        <v>1</v>
      </c>
      <c r="T89">
        <f t="shared" si="38"/>
        <v>1</v>
      </c>
      <c r="U89">
        <f>VLOOKUP($A89,'FuturesInfo (3)'!$A$2:$V$80,22)</f>
        <v>0</v>
      </c>
      <c r="V89">
        <v>1</v>
      </c>
      <c r="W89" s="137">
        <v>0</v>
      </c>
      <c r="X89" s="137">
        <v>0</v>
      </c>
      <c r="Y89" s="188">
        <f t="shared" si="31"/>
        <v>0</v>
      </c>
      <c r="Z89" s="188">
        <f>IF(IF(sym!$Q78=H89,1,0)=1,ABS(W89*G89),-ABS(W89*G89))</f>
        <v>0</v>
      </c>
      <c r="AA89" s="188">
        <f>IF(IF(sym!$P78=$H89,1,0)=1,ABS($W89*$G89),-ABS($W89*$G89))</f>
        <v>0</v>
      </c>
      <c r="AB89" s="188">
        <f t="shared" si="39"/>
        <v>0</v>
      </c>
      <c r="AC89" s="188">
        <f t="shared" si="32"/>
        <v>0</v>
      </c>
      <c r="AD89" s="188">
        <f t="shared" si="40"/>
        <v>0</v>
      </c>
      <c r="AE89" s="188">
        <f t="shared" si="41"/>
        <v>0</v>
      </c>
      <c r="AF89" s="188">
        <f t="shared" si="42"/>
        <v>0</v>
      </c>
      <c r="AG89" s="188">
        <f t="shared" si="43"/>
        <v>0</v>
      </c>
      <c r="AH89" s="188">
        <f t="shared" si="33"/>
        <v>0</v>
      </c>
      <c r="AI89" s="188">
        <f t="shared" si="34"/>
        <v>0</v>
      </c>
      <c r="AJ89" s="188">
        <f t="shared" si="35"/>
        <v>0</v>
      </c>
      <c r="AK89" s="188">
        <f t="shared" si="36"/>
        <v>0</v>
      </c>
      <c r="AL89" s="188">
        <f t="shared" si="44"/>
        <v>0</v>
      </c>
    </row>
    <row r="90" spans="1:38" s="4" customFormat="1" ht="15.75" thickBot="1" x14ac:dyDescent="0.3">
      <c r="A90" s="1" t="s">
        <v>422</v>
      </c>
      <c r="B90" s="149" t="s">
        <v>639</v>
      </c>
      <c r="C90" s="192" t="s">
        <v>294</v>
      </c>
      <c r="F90" s="201">
        <f>'0803'!H90</f>
        <v>1</v>
      </c>
      <c r="G90">
        <v>2.1895013410700001E-4</v>
      </c>
      <c r="H90">
        <v>1</v>
      </c>
      <c r="I90">
        <v>-1</v>
      </c>
      <c r="J90">
        <v>1</v>
      </c>
      <c r="K90">
        <v>-1</v>
      </c>
      <c r="L90">
        <v>1</v>
      </c>
      <c r="M90">
        <v>11</v>
      </c>
      <c r="N90" s="194">
        <v>42571</v>
      </c>
      <c r="O90">
        <f t="shared" si="27"/>
        <v>1</v>
      </c>
      <c r="P90">
        <f t="shared" si="28"/>
        <v>1</v>
      </c>
      <c r="Q90">
        <f t="shared" si="29"/>
        <v>1</v>
      </c>
      <c r="R90">
        <f t="shared" si="37"/>
        <v>1</v>
      </c>
      <c r="S90">
        <f t="shared" si="30"/>
        <v>1</v>
      </c>
      <c r="T90">
        <f t="shared" si="38"/>
        <v>1</v>
      </c>
      <c r="U90">
        <f>VLOOKUP($A90,'FuturesInfo (3)'!$A$2:$V$80,22)</f>
        <v>4</v>
      </c>
      <c r="V90">
        <v>1</v>
      </c>
      <c r="W90" s="137">
        <v>365460</v>
      </c>
      <c r="X90" s="137">
        <v>365460</v>
      </c>
      <c r="Y90" s="188">
        <f t="shared" si="31"/>
        <v>80.017516010744217</v>
      </c>
      <c r="Z90" s="188">
        <f>IF(IF(sym!$Q79=H90,1,0)=1,ABS(W90*G90),-ABS(W90*G90))</f>
        <v>80.017516010744217</v>
      </c>
      <c r="AA90" s="188">
        <f>IF(IF(sym!$P79=$H90,1,0)=1,ABS($W90*$G90),-ABS($W90*$G90))</f>
        <v>-80.017516010744217</v>
      </c>
      <c r="AB90" s="188">
        <f t="shared" si="39"/>
        <v>-80.017516010744217</v>
      </c>
      <c r="AC90" s="188">
        <f t="shared" si="32"/>
        <v>80.017516010744217</v>
      </c>
      <c r="AD90" s="188">
        <f t="shared" si="40"/>
        <v>80.017516010744217</v>
      </c>
      <c r="AE90" s="188">
        <f t="shared" si="41"/>
        <v>80.017516010744217</v>
      </c>
      <c r="AF90" s="188">
        <f t="shared" si="42"/>
        <v>80.017516010744217</v>
      </c>
      <c r="AG90" s="188">
        <f t="shared" si="43"/>
        <v>80.017516010744217</v>
      </c>
      <c r="AH90" s="188">
        <f t="shared" si="33"/>
        <v>80.017516010744217</v>
      </c>
      <c r="AI90" s="188">
        <f t="shared" si="34"/>
        <v>80.017516010744217</v>
      </c>
      <c r="AJ90" s="188">
        <f t="shared" si="35"/>
        <v>80.017516010744217</v>
      </c>
      <c r="AK90" s="188">
        <f t="shared" si="36"/>
        <v>80.017516010744217</v>
      </c>
      <c r="AL90" s="188">
        <f t="shared" si="44"/>
        <v>80.017516010744217</v>
      </c>
    </row>
    <row r="91" spans="1:38" s="4" customFormat="1" ht="15.75" thickBot="1" x14ac:dyDescent="0.3">
      <c r="A91" s="1" t="s">
        <v>1025</v>
      </c>
      <c r="B91" s="149" t="s">
        <v>459</v>
      </c>
      <c r="C91" s="192" t="s">
        <v>1122</v>
      </c>
      <c r="F91" s="201">
        <f>'0803'!H91</f>
        <v>-1</v>
      </c>
      <c r="G91">
        <v>-1.01409593348E-4</v>
      </c>
      <c r="H91">
        <v>-1</v>
      </c>
      <c r="I91">
        <v>1</v>
      </c>
      <c r="J91">
        <v>1</v>
      </c>
      <c r="K91">
        <v>1</v>
      </c>
      <c r="L91">
        <v>1</v>
      </c>
      <c r="M91">
        <v>-2</v>
      </c>
      <c r="N91" s="194">
        <v>42564</v>
      </c>
      <c r="O91">
        <f t="shared" si="27"/>
        <v>-1</v>
      </c>
      <c r="P91">
        <f t="shared" si="28"/>
        <v>-1</v>
      </c>
      <c r="Q91">
        <f t="shared" si="29"/>
        <v>1</v>
      </c>
      <c r="R91">
        <f t="shared" si="37"/>
        <v>1</v>
      </c>
      <c r="S91">
        <f t="shared" si="30"/>
        <v>1</v>
      </c>
      <c r="T91">
        <f t="shared" si="38"/>
        <v>-1</v>
      </c>
      <c r="U91">
        <f>VLOOKUP($A91,'FuturesInfo (3)'!$A$2:$V$80,22)</f>
        <v>16</v>
      </c>
      <c r="V91">
        <v>1</v>
      </c>
      <c r="W91" s="137">
        <v>3328420.48</v>
      </c>
      <c r="X91" s="137">
        <v>3328420.48</v>
      </c>
      <c r="Y91" s="188">
        <f t="shared" si="31"/>
        <v>337.53376736795497</v>
      </c>
      <c r="Z91" s="188">
        <f>IF(IF(sym!$Q80=H91,1,0)=1,ABS(W91*G91),-ABS(W91*G91))</f>
        <v>337.53376736795497</v>
      </c>
      <c r="AA91" s="188">
        <f>IF(IF(sym!$P80=$H91,1,0)=1,ABS($W91*$G91),-ABS($W91*$G91))</f>
        <v>-337.53376736795497</v>
      </c>
      <c r="AB91" s="188">
        <f t="shared" si="39"/>
        <v>-337.53376736795497</v>
      </c>
      <c r="AC91" s="188">
        <f t="shared" si="32"/>
        <v>-337.53376736795497</v>
      </c>
      <c r="AD91" s="188">
        <f t="shared" si="40"/>
        <v>337.53376736795497</v>
      </c>
      <c r="AE91" s="188">
        <f t="shared" si="41"/>
        <v>337.53376736795497</v>
      </c>
      <c r="AF91" s="188">
        <f t="shared" si="42"/>
        <v>-337.53376736795497</v>
      </c>
      <c r="AG91" s="188">
        <f t="shared" si="43"/>
        <v>337.53376736795497</v>
      </c>
      <c r="AH91" s="188">
        <f t="shared" si="33"/>
        <v>337.53376736795497</v>
      </c>
      <c r="AI91" s="188">
        <f t="shared" si="34"/>
        <v>-337.53376736795497</v>
      </c>
      <c r="AJ91" s="188">
        <f t="shared" si="35"/>
        <v>-337.53376736795497</v>
      </c>
      <c r="AK91" s="188">
        <f t="shared" si="36"/>
        <v>-337.53376736795497</v>
      </c>
      <c r="AL91" s="188">
        <f t="shared" si="44"/>
        <v>337.53376736795497</v>
      </c>
    </row>
    <row r="92" spans="1:38" s="4" customFormat="1" x14ac:dyDescent="0.25">
      <c r="A92" s="1" t="s">
        <v>1026</v>
      </c>
      <c r="B92" s="149" t="s">
        <v>447</v>
      </c>
      <c r="C92" s="192" t="s">
        <v>1122</v>
      </c>
      <c r="F92" s="201">
        <f>'0803'!H92</f>
        <v>-1</v>
      </c>
      <c r="G92">
        <v>-1.52975370965E-4</v>
      </c>
      <c r="H92">
        <v>-1</v>
      </c>
      <c r="I92">
        <v>-1</v>
      </c>
      <c r="J92">
        <v>-1</v>
      </c>
      <c r="K92">
        <v>1</v>
      </c>
      <c r="L92">
        <v>1</v>
      </c>
      <c r="M92">
        <v>-2</v>
      </c>
      <c r="N92" s="194">
        <v>42569</v>
      </c>
      <c r="O92">
        <f t="shared" si="27"/>
        <v>-1</v>
      </c>
      <c r="P92">
        <f t="shared" si="28"/>
        <v>-1</v>
      </c>
      <c r="Q92">
        <f t="shared" si="29"/>
        <v>-1</v>
      </c>
      <c r="R92">
        <f t="shared" si="37"/>
        <v>1</v>
      </c>
      <c r="S92">
        <f t="shared" si="30"/>
        <v>-1</v>
      </c>
      <c r="T92">
        <f t="shared" si="38"/>
        <v>-1</v>
      </c>
      <c r="U92">
        <f>VLOOKUP($A92,'FuturesInfo (3)'!$A$2:$V$80,22)</f>
        <v>5</v>
      </c>
      <c r="V92">
        <v>1</v>
      </c>
      <c r="W92" s="137">
        <v>2954925.6</v>
      </c>
      <c r="X92" s="137">
        <v>2954925.6</v>
      </c>
      <c r="Y92" s="188">
        <f t="shared" si="31"/>
        <v>452.03083983397522</v>
      </c>
      <c r="Z92" s="188">
        <f>IF(IF(sym!$Q81=H92,1,0)=1,ABS(W92*G92),-ABS(W92*G92))</f>
        <v>452.03083983397522</v>
      </c>
      <c r="AA92" s="188">
        <f>IF(IF(sym!$P81=$H92,1,0)=1,ABS($W92*$G92),-ABS($W92*$G92))</f>
        <v>-452.03083983397522</v>
      </c>
      <c r="AB92" s="188">
        <f t="shared" si="39"/>
        <v>-452.03083983397522</v>
      </c>
      <c r="AC92" s="188">
        <f t="shared" si="32"/>
        <v>452.03083983397522</v>
      </c>
      <c r="AD92" s="188">
        <f t="shared" si="40"/>
        <v>-452.03083983397522</v>
      </c>
      <c r="AE92" s="188">
        <f t="shared" si="41"/>
        <v>452.03083983397522</v>
      </c>
      <c r="AF92" s="188">
        <f t="shared" si="42"/>
        <v>-452.03083983397522</v>
      </c>
      <c r="AG92" s="188">
        <f t="shared" si="43"/>
        <v>452.03083983397522</v>
      </c>
      <c r="AH92" s="188">
        <f t="shared" si="33"/>
        <v>452.03083983397522</v>
      </c>
      <c r="AI92" s="188">
        <f t="shared" si="34"/>
        <v>452.03083983397522</v>
      </c>
      <c r="AJ92" s="188">
        <f t="shared" si="35"/>
        <v>-452.03083983397522</v>
      </c>
      <c r="AK92" s="188">
        <f t="shared" si="36"/>
        <v>452.03083983397522</v>
      </c>
      <c r="AL92" s="188">
        <f t="shared" si="44"/>
        <v>452.03083983397522</v>
      </c>
    </row>
  </sheetData>
  <conditionalFormatting sqref="G82:G92 G15:G24 I15:K24 I82:K92">
    <cfRule type="colorScale" priority="39">
      <colorScale>
        <cfvo type="min"/>
        <cfvo type="percentile" val="50"/>
        <cfvo type="max"/>
        <color rgb="FFF8696B"/>
        <color rgb="FFFFEB84"/>
        <color rgb="FF63BE7B"/>
      </colorScale>
    </cfRule>
  </conditionalFormatting>
  <conditionalFormatting sqref="G25:G81 I25:K81">
    <cfRule type="colorScale" priority="40">
      <colorScale>
        <cfvo type="min"/>
        <cfvo type="percentile" val="50"/>
        <cfvo type="max"/>
        <color rgb="FFF8696B"/>
        <color rgb="FFFFEB84"/>
        <color rgb="FF63BE7B"/>
      </colorScale>
    </cfRule>
  </conditionalFormatting>
  <conditionalFormatting sqref="N12:N13">
    <cfRule type="colorScale" priority="41">
      <colorScale>
        <cfvo type="min"/>
        <cfvo type="percentile" val="50"/>
        <cfvo type="max"/>
        <color rgb="FFF8696B"/>
        <color rgb="FFFFEB84"/>
        <color rgb="FF63BE7B"/>
      </colorScale>
    </cfRule>
  </conditionalFormatting>
  <conditionalFormatting sqref="I14:K14">
    <cfRule type="colorScale" priority="38">
      <colorScale>
        <cfvo type="min"/>
        <cfvo type="percentile" val="50"/>
        <cfvo type="max"/>
        <color rgb="FFF8696B"/>
        <color rgb="FFFFEB84"/>
        <color rgb="FF63BE7B"/>
      </colorScale>
    </cfRule>
  </conditionalFormatting>
  <conditionalFormatting sqref="G14:G92">
    <cfRule type="colorScale" priority="37">
      <colorScale>
        <cfvo type="min"/>
        <cfvo type="percentile" val="50"/>
        <cfvo type="max"/>
        <color rgb="FFF8696B"/>
        <color rgb="FFFFEB84"/>
        <color rgb="FF63BE7B"/>
      </colorScale>
    </cfRule>
  </conditionalFormatting>
  <conditionalFormatting sqref="F14:F92">
    <cfRule type="colorScale" priority="36">
      <colorScale>
        <cfvo type="min"/>
        <cfvo type="percentile" val="50"/>
        <cfvo type="max"/>
        <color rgb="FFF8696B"/>
        <color rgb="FFFFEB84"/>
        <color rgb="FF63BE7B"/>
      </colorScale>
    </cfRule>
  </conditionalFormatting>
  <conditionalFormatting sqref="U14:U92">
    <cfRule type="colorScale" priority="35">
      <colorScale>
        <cfvo type="min"/>
        <cfvo type="percentile" val="50"/>
        <cfvo type="max"/>
        <color rgb="FF63BE7B"/>
        <color rgb="FFFFEB84"/>
        <color rgb="FFF8696B"/>
      </colorScale>
    </cfRule>
  </conditionalFormatting>
  <conditionalFormatting sqref="M2:M10">
    <cfRule type="colorScale" priority="34">
      <colorScale>
        <cfvo type="min"/>
        <cfvo type="percentile" val="50"/>
        <cfvo type="max"/>
        <color rgb="FFF8696B"/>
        <color rgb="FFFFEB84"/>
        <color rgb="FF63BE7B"/>
      </colorScale>
    </cfRule>
  </conditionalFormatting>
  <conditionalFormatting sqref="N2:N10">
    <cfRule type="colorScale" priority="33">
      <colorScale>
        <cfvo type="min"/>
        <cfvo type="percentile" val="50"/>
        <cfvo type="max"/>
        <color rgb="FFF8696B"/>
        <color rgb="FFFFEB84"/>
        <color rgb="FF63BE7B"/>
      </colorScale>
    </cfRule>
  </conditionalFormatting>
  <conditionalFormatting sqref="O14:O92">
    <cfRule type="colorScale" priority="32">
      <colorScale>
        <cfvo type="min"/>
        <cfvo type="percentile" val="50"/>
        <cfvo type="max"/>
        <color rgb="FFF8696B"/>
        <color rgb="FFFFEB84"/>
        <color rgb="FF63BE7B"/>
      </colorScale>
    </cfRule>
  </conditionalFormatting>
  <conditionalFormatting sqref="L14:M92">
    <cfRule type="colorScale" priority="31">
      <colorScale>
        <cfvo type="min"/>
        <cfvo type="percentile" val="50"/>
        <cfvo type="max"/>
        <color rgb="FFF8696B"/>
        <color rgb="FFFFEB84"/>
        <color rgb="FF63BE7B"/>
      </colorScale>
    </cfRule>
  </conditionalFormatting>
  <conditionalFormatting sqref="L14:L92">
    <cfRule type="colorScale" priority="30">
      <colorScale>
        <cfvo type="min"/>
        <cfvo type="percentile" val="50"/>
        <cfvo type="max"/>
        <color rgb="FFF8696B"/>
        <color rgb="FFFFEB84"/>
        <color rgb="FF63BE7B"/>
      </colorScale>
    </cfRule>
  </conditionalFormatting>
  <conditionalFormatting sqref="I14:K92">
    <cfRule type="colorScale" priority="29">
      <colorScale>
        <cfvo type="min"/>
        <cfvo type="percentile" val="50"/>
        <cfvo type="max"/>
        <color rgb="FFF8696B"/>
        <color rgb="FFFFEB84"/>
        <color rgb="FF63BE7B"/>
      </colorScale>
    </cfRule>
  </conditionalFormatting>
  <conditionalFormatting sqref="AC14:AC92">
    <cfRule type="colorScale" priority="28">
      <colorScale>
        <cfvo type="min"/>
        <cfvo type="percentile" val="50"/>
        <cfvo type="max"/>
        <color rgb="FFF8696B"/>
        <color rgb="FFFFEB84"/>
        <color rgb="FF63BE7B"/>
      </colorScale>
    </cfRule>
  </conditionalFormatting>
  <conditionalFormatting sqref="N14:N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AE14:AE92">
    <cfRule type="colorScale" priority="25">
      <colorScale>
        <cfvo type="min"/>
        <cfvo type="percentile" val="50"/>
        <cfvo type="max"/>
        <color rgb="FFF8696B"/>
        <color rgb="FFFFEB84"/>
        <color rgb="FF63BE7B"/>
      </colorScale>
    </cfRule>
  </conditionalFormatting>
  <conditionalFormatting sqref="Y14:Z92">
    <cfRule type="colorScale" priority="24">
      <colorScale>
        <cfvo type="min"/>
        <cfvo type="percentile" val="50"/>
        <cfvo type="max"/>
        <color rgb="FFF8696B"/>
        <color rgb="FFFFEB84"/>
        <color rgb="FF63BE7B"/>
      </colorScale>
    </cfRule>
  </conditionalFormatting>
  <conditionalFormatting sqref="H10">
    <cfRule type="colorScale" priority="23">
      <colorScale>
        <cfvo type="min"/>
        <cfvo type="percentile" val="50"/>
        <cfvo type="max"/>
        <color rgb="FFF8696B"/>
        <color rgb="FFFFEB84"/>
        <color rgb="FF63BE7B"/>
      </colorScale>
    </cfRule>
  </conditionalFormatting>
  <conditionalFormatting sqref="H2:H9">
    <cfRule type="colorScale" priority="22">
      <colorScale>
        <cfvo type="min"/>
        <cfvo type="percentile" val="50"/>
        <cfvo type="max"/>
        <color rgb="FFF8696B"/>
        <color rgb="FFFFEB84"/>
        <color rgb="FF63BE7B"/>
      </colorScale>
    </cfRule>
  </conditionalFormatting>
  <conditionalFormatting sqref="AB14:AB92">
    <cfRule type="colorScale" priority="21">
      <colorScale>
        <cfvo type="min"/>
        <cfvo type="percentile" val="50"/>
        <cfvo type="max"/>
        <color rgb="FFF8696B"/>
        <color rgb="FFFFEB84"/>
        <color rgb="FF63BE7B"/>
      </colorScale>
    </cfRule>
  </conditionalFormatting>
  <conditionalFormatting sqref="AH14:AH92">
    <cfRule type="colorScale" priority="20">
      <colorScale>
        <cfvo type="min"/>
        <cfvo type="percentile" val="50"/>
        <cfvo type="max"/>
        <color rgb="FFF8696B"/>
        <color rgb="FFFFEB84"/>
        <color rgb="FF63BE7B"/>
      </colorScale>
    </cfRule>
  </conditionalFormatting>
  <conditionalFormatting sqref="I2:I10">
    <cfRule type="colorScale" priority="19">
      <colorScale>
        <cfvo type="min"/>
        <cfvo type="percentile" val="50"/>
        <cfvo type="max"/>
        <color rgb="FF63BE7B"/>
        <color rgb="FFFFEB84"/>
        <color rgb="FFF8696B"/>
      </colorScale>
    </cfRule>
  </conditionalFormatting>
  <conditionalFormatting sqref="AD14:AD92">
    <cfRule type="colorScale" priority="18">
      <colorScale>
        <cfvo type="min"/>
        <cfvo type="percentile" val="50"/>
        <cfvo type="max"/>
        <color rgb="FFF8696B"/>
        <color rgb="FFFFEB84"/>
        <color rgb="FF63BE7B"/>
      </colorScale>
    </cfRule>
  </conditionalFormatting>
  <conditionalFormatting sqref="AJ14:AJ92">
    <cfRule type="colorScale" priority="16">
      <colorScale>
        <cfvo type="min"/>
        <cfvo type="percentile" val="50"/>
        <cfvo type="max"/>
        <color rgb="FFF8696B"/>
        <color rgb="FFFFEB84"/>
        <color rgb="FF63BE7B"/>
      </colorScale>
    </cfRule>
  </conditionalFormatting>
  <conditionalFormatting sqref="S2:T10">
    <cfRule type="colorScale" priority="15">
      <colorScale>
        <cfvo type="min"/>
        <cfvo type="percentile" val="50"/>
        <cfvo type="max"/>
        <color rgb="FFF8696B"/>
        <color rgb="FFFFEB84"/>
        <color rgb="FF63BE7B"/>
      </colorScale>
    </cfRule>
  </conditionalFormatting>
  <conditionalFormatting sqref="V2:V10">
    <cfRule type="colorScale" priority="14">
      <colorScale>
        <cfvo type="min"/>
        <cfvo type="percentile" val="50"/>
        <cfvo type="max"/>
        <color rgb="FFF8696B"/>
        <color rgb="FFFFEB84"/>
        <color rgb="FF63BE7B"/>
      </colorScale>
    </cfRule>
  </conditionalFormatting>
  <conditionalFormatting sqref="AK14:AL92">
    <cfRule type="colorScale" priority="13">
      <colorScale>
        <cfvo type="min"/>
        <cfvo type="percentile" val="50"/>
        <cfvo type="max"/>
        <color rgb="FFF8696B"/>
        <color rgb="FFFFEB84"/>
        <color rgb="FF63BE7B"/>
      </colorScale>
    </cfRule>
  </conditionalFormatting>
  <conditionalFormatting sqref="Q14:Q92">
    <cfRule type="colorScale" priority="12">
      <colorScale>
        <cfvo type="min"/>
        <cfvo type="percentile" val="50"/>
        <cfvo type="max"/>
        <color rgb="FFF8696B"/>
        <color rgb="FFFFEB84"/>
        <color rgb="FF63BE7B"/>
      </colorScale>
    </cfRule>
  </conditionalFormatting>
  <conditionalFormatting sqref="AI14:AI92">
    <cfRule type="colorScale" priority="11">
      <colorScale>
        <cfvo type="min"/>
        <cfvo type="percentile" val="50"/>
        <cfvo type="max"/>
        <color rgb="FFF8696B"/>
        <color rgb="FFFFEB84"/>
        <color rgb="FF63BE7B"/>
      </colorScale>
    </cfRule>
  </conditionalFormatting>
  <conditionalFormatting sqref="S14:T92">
    <cfRule type="colorScale" priority="10">
      <colorScale>
        <cfvo type="min"/>
        <cfvo type="percentile" val="50"/>
        <cfvo type="max"/>
        <color rgb="FFF8696B"/>
        <color rgb="FFFFEB84"/>
        <color rgb="FF63BE7B"/>
      </colorScale>
    </cfRule>
  </conditionalFormatting>
  <conditionalFormatting sqref="P14:P92">
    <cfRule type="colorScale" priority="9">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82:H92 H14:H24 I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R14: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activeCell="R15" sqref="R15"/>
      <selection pane="topRight" activeCell="R15" sqref="R15"/>
      <selection pane="bottomLeft" activeCell="R15" sqref="R15"/>
      <selection pane="bottomRight" activeCell="X17" sqref="X17"/>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20160803</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0.33333333333333331</v>
      </c>
      <c r="H2" s="137">
        <f t="shared" ref="H2:H9" si="2">SUMIF($C$14:$C$92,F2,Y$14:Y$92)</f>
        <v>13467.999999999802</v>
      </c>
      <c r="I2" s="143">
        <f t="shared" ref="I2:I10" si="3">H2/$B2</f>
        <v>1496.4444444444225</v>
      </c>
      <c r="J2" s="6"/>
      <c r="K2" s="6"/>
      <c r="L2" s="293"/>
      <c r="M2" s="286"/>
      <c r="N2" s="293"/>
      <c r="O2" s="6"/>
      <c r="R2" s="6"/>
      <c r="S2" s="286"/>
      <c r="T2" s="286"/>
      <c r="U2" s="6"/>
      <c r="V2" s="286"/>
      <c r="W2" s="6"/>
      <c r="X2" t="s">
        <v>1121</v>
      </c>
      <c r="Y2" s="282">
        <f t="shared" ref="Y2:AL9" si="4">SUMIF($C$14:$C$92,$X2,Y$14:Y$92)</f>
        <v>13467.999999999802</v>
      </c>
      <c r="Z2" s="282">
        <f t="shared" si="4"/>
        <v>-11742.999999999955</v>
      </c>
      <c r="AA2" s="282">
        <f t="shared" si="4"/>
        <v>11742.999999999955</v>
      </c>
      <c r="AB2" s="282">
        <f t="shared" si="4"/>
        <v>13107.99999999972</v>
      </c>
      <c r="AC2" s="282">
        <f t="shared" si="4"/>
        <v>12308.000000000427</v>
      </c>
      <c r="AD2" s="282">
        <f t="shared" si="4"/>
        <v>5632.9999999956881</v>
      </c>
      <c r="AE2" s="282">
        <f t="shared" si="4"/>
        <v>6892.9999999964039</v>
      </c>
      <c r="AF2" s="282">
        <f t="shared" si="4"/>
        <v>-6128.0000000060354</v>
      </c>
      <c r="AG2" s="282">
        <f t="shared" si="4"/>
        <v>-12308.000000000427</v>
      </c>
      <c r="AH2" s="282">
        <f t="shared" si="4"/>
        <v>6892.9999999964039</v>
      </c>
      <c r="AI2" s="282">
        <f t="shared" si="4"/>
        <v>13107.99999999972</v>
      </c>
      <c r="AJ2" s="282">
        <f t="shared" si="4"/>
        <v>6892.9999999964039</v>
      </c>
      <c r="AK2" s="282">
        <f t="shared" si="4"/>
        <v>6892.9999999964039</v>
      </c>
      <c r="AL2" s="282">
        <f t="shared" si="4"/>
        <v>6092.9999999971114</v>
      </c>
    </row>
    <row r="3" spans="1:38" outlineLevel="1" x14ac:dyDescent="0.25">
      <c r="A3" s="1" t="s">
        <v>288</v>
      </c>
      <c r="B3" s="95">
        <v>6</v>
      </c>
      <c r="C3" s="193">
        <f t="shared" ref="C3:C10" si="5">B3/$B$10</f>
        <v>8.3333333333333329E-2</v>
      </c>
      <c r="F3" s="1" t="s">
        <v>288</v>
      </c>
      <c r="G3" s="296">
        <f t="shared" si="1"/>
        <v>1.1666666666666667</v>
      </c>
      <c r="H3" s="137">
        <f t="shared" si="2"/>
        <v>15021.200000005179</v>
      </c>
      <c r="I3" s="143">
        <f t="shared" si="3"/>
        <v>2503.5333333341964</v>
      </c>
      <c r="J3" s="6"/>
      <c r="K3" s="6"/>
      <c r="L3" s="293"/>
      <c r="M3" s="286"/>
      <c r="N3" s="293"/>
      <c r="O3" s="6"/>
      <c r="R3" s="6"/>
      <c r="S3" s="286"/>
      <c r="T3" s="286"/>
      <c r="U3" s="6"/>
      <c r="V3" s="286"/>
      <c r="W3" s="6"/>
      <c r="X3" s="1" t="s">
        <v>288</v>
      </c>
      <c r="Y3" s="282">
        <f t="shared" si="4"/>
        <v>15021.200000005179</v>
      </c>
      <c r="Z3" s="282">
        <f t="shared" si="4"/>
        <v>15021.200000005179</v>
      </c>
      <c r="AA3" s="282">
        <f t="shared" si="4"/>
        <v>-15021.200000005179</v>
      </c>
      <c r="AB3" s="282">
        <f t="shared" si="4"/>
        <v>1498.7999999989593</v>
      </c>
      <c r="AC3" s="282">
        <f t="shared" si="4"/>
        <v>-2226.7999999989029</v>
      </c>
      <c r="AD3" s="282">
        <f t="shared" si="4"/>
        <v>3781.2000000009448</v>
      </c>
      <c r="AE3" s="282">
        <f t="shared" si="4"/>
        <v>3781.2000000009448</v>
      </c>
      <c r="AF3" s="282">
        <f t="shared" si="4"/>
        <v>-7933.2000000014268</v>
      </c>
      <c r="AG3" s="282">
        <f t="shared" si="4"/>
        <v>-2226.7999999989029</v>
      </c>
      <c r="AH3" s="282">
        <f t="shared" si="4"/>
        <v>3053.2000000010021</v>
      </c>
      <c r="AI3" s="282">
        <f t="shared" si="4"/>
        <v>-2226.7999999989029</v>
      </c>
      <c r="AJ3" s="282">
        <f t="shared" si="4"/>
        <v>-2653.2000000015223</v>
      </c>
      <c r="AK3" s="282">
        <f t="shared" si="4"/>
        <v>3053.2000000010021</v>
      </c>
      <c r="AL3" s="282">
        <f t="shared" si="4"/>
        <v>3781.2000000009448</v>
      </c>
    </row>
    <row r="4" spans="1:38" outlineLevel="1" x14ac:dyDescent="0.25">
      <c r="A4" s="1" t="s">
        <v>297</v>
      </c>
      <c r="B4" s="95">
        <v>10</v>
      </c>
      <c r="C4" s="193">
        <f t="shared" si="5"/>
        <v>0.1388888888888889</v>
      </c>
      <c r="F4" s="1" t="s">
        <v>297</v>
      </c>
      <c r="G4" s="296">
        <f t="shared" si="1"/>
        <v>0.6</v>
      </c>
      <c r="H4" s="137">
        <f t="shared" si="2"/>
        <v>6967.1881429628347</v>
      </c>
      <c r="I4" s="143">
        <f t="shared" si="3"/>
        <v>696.71881429628343</v>
      </c>
      <c r="J4" s="6"/>
      <c r="K4" s="6"/>
      <c r="L4" s="293"/>
      <c r="M4" s="286"/>
      <c r="N4" s="293"/>
      <c r="O4" s="6"/>
      <c r="R4" s="6"/>
      <c r="S4" s="286"/>
      <c r="T4" s="286"/>
      <c r="U4" s="6"/>
      <c r="V4" s="286"/>
      <c r="W4" s="6"/>
      <c r="X4" s="1" t="s">
        <v>297</v>
      </c>
      <c r="Y4" s="282">
        <f t="shared" si="4"/>
        <v>6967.1881429628347</v>
      </c>
      <c r="Z4" s="282">
        <f t="shared" si="4"/>
        <v>4452.8118570524748</v>
      </c>
      <c r="AA4" s="282">
        <f t="shared" si="4"/>
        <v>-4452.8118570524748</v>
      </c>
      <c r="AB4" s="282">
        <f t="shared" si="4"/>
        <v>-167.18814295826019</v>
      </c>
      <c r="AC4" s="282">
        <f t="shared" si="4"/>
        <v>4452.8118570524748</v>
      </c>
      <c r="AD4" s="282">
        <f t="shared" si="4"/>
        <v>3552.8118570555198</v>
      </c>
      <c r="AE4" s="282">
        <f t="shared" si="4"/>
        <v>2152.8118570548336</v>
      </c>
      <c r="AF4" s="282">
        <f t="shared" si="4"/>
        <v>1252.8118570427182</v>
      </c>
      <c r="AG4" s="282">
        <f t="shared" si="4"/>
        <v>-4547.1881429652431</v>
      </c>
      <c r="AH4" s="282">
        <f t="shared" si="4"/>
        <v>-167.18814295826019</v>
      </c>
      <c r="AI4" s="282">
        <f t="shared" si="4"/>
        <v>-167.18814295826019</v>
      </c>
      <c r="AJ4" s="282">
        <f t="shared" si="4"/>
        <v>1232.8118570424263</v>
      </c>
      <c r="AK4" s="282">
        <f t="shared" si="4"/>
        <v>-167.18814295826019</v>
      </c>
      <c r="AL4" s="282">
        <f t="shared" si="4"/>
        <v>4547.1881429652431</v>
      </c>
    </row>
    <row r="5" spans="1:38" outlineLevel="1" x14ac:dyDescent="0.25">
      <c r="A5" s="1" t="s">
        <v>294</v>
      </c>
      <c r="B5" s="95">
        <v>21</v>
      </c>
      <c r="C5" s="193">
        <f t="shared" si="5"/>
        <v>0.29166666666666669</v>
      </c>
      <c r="F5" s="1" t="s">
        <v>294</v>
      </c>
      <c r="G5" s="296">
        <f t="shared" si="1"/>
        <v>0.42857142857142855</v>
      </c>
      <c r="H5" s="137">
        <f t="shared" si="2"/>
        <v>28529.859917961301</v>
      </c>
      <c r="I5" s="143">
        <f t="shared" si="3"/>
        <v>1358.5647579981571</v>
      </c>
      <c r="J5" s="6"/>
      <c r="K5" s="6"/>
      <c r="L5" s="293"/>
      <c r="M5" s="286"/>
      <c r="N5" s="293"/>
      <c r="O5" s="6"/>
      <c r="R5" s="6"/>
      <c r="S5" s="286"/>
      <c r="T5" s="286"/>
      <c r="U5" s="6"/>
      <c r="V5" s="286"/>
      <c r="W5" s="6"/>
      <c r="X5" s="1" t="s">
        <v>294</v>
      </c>
      <c r="Y5" s="282">
        <f t="shared" si="4"/>
        <v>28529.859917961301</v>
      </c>
      <c r="Z5" s="282">
        <f t="shared" si="4"/>
        <v>-10784.73141795942</v>
      </c>
      <c r="AA5" s="282">
        <f t="shared" si="4"/>
        <v>10784.73141795942</v>
      </c>
      <c r="AB5" s="282">
        <f t="shared" si="4"/>
        <v>7593.6469604371969</v>
      </c>
      <c r="AC5" s="282">
        <f t="shared" si="4"/>
        <v>19554.258197065254</v>
      </c>
      <c r="AD5" s="282">
        <f t="shared" si="4"/>
        <v>10241.487960454631</v>
      </c>
      <c r="AE5" s="282">
        <f t="shared" si="4"/>
        <v>13812.671960454098</v>
      </c>
      <c r="AF5" s="282">
        <f t="shared" si="4"/>
        <v>18933.023017963686</v>
      </c>
      <c r="AG5" s="282">
        <f t="shared" si="4"/>
        <v>-2060.7942193545605</v>
      </c>
      <c r="AH5" s="282">
        <f t="shared" si="4"/>
        <v>-886.35303956163511</v>
      </c>
      <c r="AI5" s="282">
        <f t="shared" si="4"/>
        <v>6625.6419597509785</v>
      </c>
      <c r="AJ5" s="282">
        <f t="shared" si="4"/>
        <v>18692.671960457141</v>
      </c>
      <c r="AK5" s="282">
        <f t="shared" si="4"/>
        <v>7593.6469604371969</v>
      </c>
      <c r="AL5" s="282">
        <f t="shared" si="4"/>
        <v>-6419.2057806442726</v>
      </c>
    </row>
    <row r="6" spans="1:38" outlineLevel="1" x14ac:dyDescent="0.25">
      <c r="A6" s="1" t="s">
        <v>313</v>
      </c>
      <c r="B6" s="95">
        <v>3</v>
      </c>
      <c r="C6" s="193">
        <f t="shared" si="5"/>
        <v>4.1666666666666664E-2</v>
      </c>
      <c r="F6" s="1" t="s">
        <v>313</v>
      </c>
      <c r="G6" s="296">
        <f t="shared" si="1"/>
        <v>0.66666666666666663</v>
      </c>
      <c r="H6" s="137">
        <f t="shared" si="2"/>
        <v>4389.9999999916399</v>
      </c>
      <c r="I6" s="143">
        <f t="shared" si="3"/>
        <v>1463.3333333305466</v>
      </c>
      <c r="J6" s="6"/>
      <c r="K6" s="6"/>
      <c r="L6" s="293"/>
      <c r="M6" s="286"/>
      <c r="N6" s="293"/>
      <c r="O6" s="6"/>
      <c r="R6" s="6"/>
      <c r="S6" s="286"/>
      <c r="T6" s="286"/>
      <c r="U6" s="6"/>
      <c r="V6" s="286"/>
      <c r="W6" s="6"/>
      <c r="X6" s="1" t="s">
        <v>313</v>
      </c>
      <c r="Y6" s="282">
        <f t="shared" si="4"/>
        <v>4389.9999999916399</v>
      </c>
      <c r="Z6" s="282">
        <f t="shared" si="4"/>
        <v>1110.0000000007519</v>
      </c>
      <c r="AA6" s="282">
        <f t="shared" si="4"/>
        <v>-1110.0000000007519</v>
      </c>
      <c r="AB6" s="282">
        <f t="shared" si="4"/>
        <v>-4389.9999999916399</v>
      </c>
      <c r="AC6" s="282">
        <f t="shared" si="4"/>
        <v>-389.99999999844545</v>
      </c>
      <c r="AD6" s="282">
        <f t="shared" si="4"/>
        <v>-1110.0000000007519</v>
      </c>
      <c r="AE6" s="282">
        <f t="shared" si="4"/>
        <v>2889.999999992443</v>
      </c>
      <c r="AF6" s="282">
        <f t="shared" si="4"/>
        <v>-1110.0000000007519</v>
      </c>
      <c r="AG6" s="282">
        <f t="shared" si="4"/>
        <v>-4389.9999999916399</v>
      </c>
      <c r="AH6" s="282">
        <f t="shared" si="4"/>
        <v>-4389.9999999916399</v>
      </c>
      <c r="AI6" s="282">
        <f t="shared" si="4"/>
        <v>-4389.9999999916399</v>
      </c>
      <c r="AJ6" s="282">
        <f t="shared" si="4"/>
        <v>-1110.0000000007519</v>
      </c>
      <c r="AK6" s="282">
        <f t="shared" si="4"/>
        <v>-4389.9999999916399</v>
      </c>
      <c r="AL6" s="282">
        <f t="shared" si="4"/>
        <v>4389.9999999916399</v>
      </c>
    </row>
    <row r="7" spans="1:38" outlineLevel="1" x14ac:dyDescent="0.25">
      <c r="A7" s="1" t="s">
        <v>347</v>
      </c>
      <c r="B7" s="95">
        <v>5</v>
      </c>
      <c r="C7" s="193">
        <f t="shared" si="5"/>
        <v>6.9444444444444448E-2</v>
      </c>
      <c r="F7" s="1" t="s">
        <v>347</v>
      </c>
      <c r="G7" s="296">
        <f t="shared" si="1"/>
        <v>0</v>
      </c>
      <c r="H7" s="137">
        <f t="shared" si="2"/>
        <v>4275.0000000017299</v>
      </c>
      <c r="I7" s="143">
        <f t="shared" si="3"/>
        <v>855.00000000034595</v>
      </c>
      <c r="J7" s="6"/>
      <c r="K7" s="6"/>
      <c r="L7" s="293"/>
      <c r="M7" s="286"/>
      <c r="N7" s="293"/>
      <c r="O7" s="270"/>
      <c r="P7" s="270"/>
      <c r="Q7" s="270"/>
      <c r="R7" s="6"/>
      <c r="S7" s="286"/>
      <c r="T7" s="286"/>
      <c r="U7" s="6"/>
      <c r="V7" s="286"/>
      <c r="W7" s="6"/>
      <c r="X7" s="1" t="s">
        <v>347</v>
      </c>
      <c r="Y7" s="282">
        <f t="shared" si="4"/>
        <v>4275.0000000017299</v>
      </c>
      <c r="Z7" s="282">
        <f t="shared" si="4"/>
        <v>1684.9999999998363</v>
      </c>
      <c r="AA7" s="282">
        <f t="shared" si="4"/>
        <v>-1684.9999999998363</v>
      </c>
      <c r="AB7" s="282">
        <f t="shared" si="4"/>
        <v>4275.0000000017299</v>
      </c>
      <c r="AC7" s="282">
        <f t="shared" si="4"/>
        <v>65.000000001647777</v>
      </c>
      <c r="AD7" s="282">
        <f t="shared" si="4"/>
        <v>3225.0000000010673</v>
      </c>
      <c r="AE7" s="282">
        <f t="shared" si="4"/>
        <v>3225.0000000010673</v>
      </c>
      <c r="AF7" s="282">
        <f t="shared" si="4"/>
        <v>1115.0000000023108</v>
      </c>
      <c r="AG7" s="282">
        <f t="shared" si="4"/>
        <v>3225.0000000010673</v>
      </c>
      <c r="AH7" s="282">
        <f t="shared" si="4"/>
        <v>3225.0000000010673</v>
      </c>
      <c r="AI7" s="282">
        <f t="shared" si="4"/>
        <v>3225.0000000010673</v>
      </c>
      <c r="AJ7" s="282">
        <f t="shared" si="4"/>
        <v>4275.0000000017299</v>
      </c>
      <c r="AK7" s="282">
        <f t="shared" si="4"/>
        <v>3225.0000000010673</v>
      </c>
      <c r="AL7" s="282">
        <f t="shared" si="4"/>
        <v>-4275.0000000017299</v>
      </c>
    </row>
    <row r="8" spans="1:38" outlineLevel="1" x14ac:dyDescent="0.25">
      <c r="A8" s="1" t="s">
        <v>1122</v>
      </c>
      <c r="B8" s="95">
        <v>10</v>
      </c>
      <c r="C8" s="193">
        <f t="shared" si="5"/>
        <v>0.1388888888888889</v>
      </c>
      <c r="F8" s="1" t="s">
        <v>1122</v>
      </c>
      <c r="G8" s="296">
        <f t="shared" si="1"/>
        <v>0.8</v>
      </c>
      <c r="H8" s="137">
        <f t="shared" si="2"/>
        <v>7515.4194283811721</v>
      </c>
      <c r="I8" s="143">
        <f t="shared" si="3"/>
        <v>751.54194283811717</v>
      </c>
      <c r="J8" s="6"/>
      <c r="K8" s="6"/>
      <c r="L8" s="293"/>
      <c r="M8" s="286"/>
      <c r="N8" s="293"/>
      <c r="O8" s="6"/>
      <c r="R8" s="6"/>
      <c r="S8" s="286"/>
      <c r="T8" s="286"/>
      <c r="U8" s="6"/>
      <c r="V8" s="286"/>
      <c r="W8" s="6"/>
      <c r="X8" s="1" t="s">
        <v>1122</v>
      </c>
      <c r="Y8" s="282">
        <f t="shared" si="4"/>
        <v>7515.4194283811721</v>
      </c>
      <c r="Z8" s="282">
        <f t="shared" si="4"/>
        <v>5205.1094283800421</v>
      </c>
      <c r="AA8" s="282">
        <f t="shared" si="4"/>
        <v>-5205.1094283800421</v>
      </c>
      <c r="AB8" s="282">
        <f t="shared" si="4"/>
        <v>6374.8325716281415</v>
      </c>
      <c r="AC8" s="282">
        <f t="shared" si="4"/>
        <v>-5481.8334283798595</v>
      </c>
      <c r="AD8" s="282">
        <f t="shared" si="4"/>
        <v>4716.2465716285205</v>
      </c>
      <c r="AE8" s="282">
        <f t="shared" si="4"/>
        <v>-1334.091428383228</v>
      </c>
      <c r="AF8" s="282">
        <f t="shared" si="4"/>
        <v>-5205.1094283800421</v>
      </c>
      <c r="AG8" s="282">
        <f t="shared" si="4"/>
        <v>-6499.8325716297786</v>
      </c>
      <c r="AH8" s="282">
        <f t="shared" si="4"/>
        <v>-959.09142838348771</v>
      </c>
      <c r="AI8" s="282">
        <f t="shared" si="4"/>
        <v>-5606.8334283814966</v>
      </c>
      <c r="AJ8" s="282">
        <f t="shared" si="4"/>
        <v>6374.8325716281415</v>
      </c>
      <c r="AK8" s="282">
        <f t="shared" si="4"/>
        <v>-959.09142838348771</v>
      </c>
      <c r="AL8" s="282">
        <f t="shared" si="4"/>
        <v>-834.09142838185107</v>
      </c>
    </row>
    <row r="9" spans="1:38" outlineLevel="1" x14ac:dyDescent="0.25">
      <c r="A9" s="17" t="s">
        <v>304</v>
      </c>
      <c r="B9" s="297">
        <v>8</v>
      </c>
      <c r="C9" s="200">
        <f t="shared" si="5"/>
        <v>0.1111111111111111</v>
      </c>
      <c r="D9" s="126"/>
      <c r="F9" s="17" t="s">
        <v>304</v>
      </c>
      <c r="G9" s="296">
        <f t="shared" si="1"/>
        <v>0.75</v>
      </c>
      <c r="H9" s="199">
        <f t="shared" si="2"/>
        <v>6041.5999999971082</v>
      </c>
      <c r="I9" s="143">
        <f t="shared" si="3"/>
        <v>755.19999999963852</v>
      </c>
      <c r="J9" s="6"/>
      <c r="K9" s="6"/>
      <c r="L9" s="293"/>
      <c r="M9" s="286"/>
      <c r="N9" s="293"/>
      <c r="O9" s="6"/>
      <c r="R9" s="6"/>
      <c r="S9" s="286"/>
      <c r="T9" s="286"/>
      <c r="U9" s="6"/>
      <c r="V9" s="286"/>
      <c r="W9" s="6"/>
      <c r="X9" s="17" t="s">
        <v>304</v>
      </c>
      <c r="Y9" s="283">
        <f t="shared" si="4"/>
        <v>6041.5999999971082</v>
      </c>
      <c r="Z9" s="283">
        <f t="shared" si="4"/>
        <v>4699.3999999980206</v>
      </c>
      <c r="AA9" s="283">
        <f t="shared" si="4"/>
        <v>-4699.3999999980206</v>
      </c>
      <c r="AB9" s="283">
        <f t="shared" si="4"/>
        <v>4560.5999999980268</v>
      </c>
      <c r="AC9" s="283">
        <f t="shared" si="4"/>
        <v>4971.5999999971791</v>
      </c>
      <c r="AD9" s="283">
        <f t="shared" si="4"/>
        <v>2714.3999999980047</v>
      </c>
      <c r="AE9" s="283">
        <f t="shared" si="4"/>
        <v>4559.399999998117</v>
      </c>
      <c r="AF9" s="283">
        <f t="shared" si="4"/>
        <v>-5768.3999999971384</v>
      </c>
      <c r="AG9" s="283">
        <f t="shared" si="4"/>
        <v>4129.3999999970074</v>
      </c>
      <c r="AH9" s="283">
        <f t="shared" si="4"/>
        <v>4559.399999998117</v>
      </c>
      <c r="AI9" s="283">
        <f t="shared" si="4"/>
        <v>5901.5999999972046</v>
      </c>
      <c r="AJ9" s="283">
        <f t="shared" si="4"/>
        <v>2781.5999999979917</v>
      </c>
      <c r="AK9" s="283">
        <f t="shared" si="4"/>
        <v>4626.599999998105</v>
      </c>
      <c r="AL9" s="283">
        <f t="shared" si="4"/>
        <v>-4130.5999999969172</v>
      </c>
    </row>
    <row r="10" spans="1:38" outlineLevel="1" x14ac:dyDescent="0.25">
      <c r="B10">
        <f>SUM(B2:B9)</f>
        <v>72</v>
      </c>
      <c r="C10" s="193">
        <f t="shared" si="5"/>
        <v>1</v>
      </c>
      <c r="D10" s="126"/>
      <c r="F10" t="s">
        <v>1132</v>
      </c>
      <c r="G10" s="296">
        <f>H13</f>
        <v>0.51898734177215189</v>
      </c>
      <c r="H10" s="167">
        <f>SUM(H2:H9)</f>
        <v>86208.267489300764</v>
      </c>
      <c r="I10" s="143">
        <f t="shared" si="3"/>
        <v>1197.3370484625107</v>
      </c>
      <c r="J10" s="6"/>
      <c r="K10" s="6"/>
      <c r="L10" s="294"/>
      <c r="M10" s="286"/>
      <c r="N10" s="294"/>
      <c r="O10" s="6"/>
      <c r="R10" s="6"/>
      <c r="S10" s="286"/>
      <c r="T10" s="286"/>
      <c r="U10" s="6"/>
      <c r="V10" s="286"/>
      <c r="W10" s="6"/>
      <c r="X10" s="6" t="s">
        <v>1245</v>
      </c>
      <c r="Y10" s="284">
        <f>SUM(Y2:Y9)</f>
        <v>86208.267489300764</v>
      </c>
      <c r="Z10" s="284">
        <f t="shared" ref="Z10:AL10" si="6">SUM(Z2:Z9)</f>
        <v>9645.7898674769312</v>
      </c>
      <c r="AA10" s="284">
        <f t="shared" si="6"/>
        <v>-9645.7898674769312</v>
      </c>
      <c r="AB10" s="284">
        <f t="shared" si="6"/>
        <v>32853.691389113868</v>
      </c>
      <c r="AC10" s="284">
        <f t="shared" si="6"/>
        <v>33253.036625739769</v>
      </c>
      <c r="AD10" s="284">
        <f t="shared" si="6"/>
        <v>32754.146389133621</v>
      </c>
      <c r="AE10" s="284">
        <f t="shared" si="6"/>
        <v>35979.992389114675</v>
      </c>
      <c r="AF10" s="284">
        <f t="shared" si="6"/>
        <v>-4843.8745533766805</v>
      </c>
      <c r="AG10" s="284">
        <f t="shared" si="6"/>
        <v>-24678.214933942476</v>
      </c>
      <c r="AH10" s="284">
        <f t="shared" si="6"/>
        <v>11327.967389101568</v>
      </c>
      <c r="AI10" s="284">
        <f t="shared" si="6"/>
        <v>16469.420388418672</v>
      </c>
      <c r="AJ10" s="284">
        <f t="shared" si="6"/>
        <v>36486.716389121553</v>
      </c>
      <c r="AK10" s="284">
        <f t="shared" si="6"/>
        <v>19875.167389100388</v>
      </c>
      <c r="AL10" s="284">
        <f t="shared" si="6"/>
        <v>3152.4909339301703</v>
      </c>
    </row>
    <row r="11" spans="1:38" outlineLevel="1" x14ac:dyDescent="0.25">
      <c r="H11" t="s">
        <v>1158</v>
      </c>
      <c r="I11" s="95">
        <v>0.75</v>
      </c>
      <c r="J11">
        <v>0.5</v>
      </c>
      <c r="K11">
        <v>1</v>
      </c>
      <c r="AB11" s="186">
        <f>1-F13</f>
        <v>0.620253164556962</v>
      </c>
      <c r="AC11" s="186">
        <f>L13</f>
        <v>0.44303797468354428</v>
      </c>
      <c r="AE11" s="186">
        <f>O13</f>
        <v>0.48101265822784811</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0.51898734177215189</v>
      </c>
      <c r="I13" s="240">
        <f>COUNTIF(I14:I92,1)/79</f>
        <v>0.46835443037974683</v>
      </c>
      <c r="J13" s="240">
        <f>COUNTIF(J14:J92,1)/79</f>
        <v>0.54430379746835444</v>
      </c>
      <c r="K13" s="240">
        <f>COUNTIF(K14:K92,1)/79</f>
        <v>0.41772151898734178</v>
      </c>
      <c r="L13" s="240">
        <f>COUNTIF(L14:L92,1)/79</f>
        <v>0.44303797468354428</v>
      </c>
      <c r="M13" s="240"/>
      <c r="O13" s="240">
        <f t="shared" ref="O13:T13" si="7">COUNTIF(O14:O92,1)/79</f>
        <v>0.48101265822784811</v>
      </c>
      <c r="P13" s="240">
        <f t="shared" si="7"/>
        <v>0.620253164556962</v>
      </c>
      <c r="Q13" s="240">
        <f t="shared" si="7"/>
        <v>0.620253164556962</v>
      </c>
      <c r="R13" s="240">
        <f t="shared" si="7"/>
        <v>0.55696202531645567</v>
      </c>
      <c r="S13" s="240">
        <f t="shared" si="7"/>
        <v>0.63291139240506333</v>
      </c>
      <c r="T13" s="240">
        <f t="shared" si="7"/>
        <v>0.51898734177215189</v>
      </c>
      <c r="V13" s="179"/>
      <c r="W13" s="182">
        <v>23931967.722450066</v>
      </c>
      <c r="X13" s="182">
        <v>23931967.722450066</v>
      </c>
      <c r="Y13" s="187">
        <f t="shared" ref="Y13:AE13" si="8">SUM(Y14:Y92)</f>
        <v>86208.26748930075</v>
      </c>
      <c r="Z13" s="187">
        <f t="shared" si="8"/>
        <v>9645.7898674769367</v>
      </c>
      <c r="AA13" s="187">
        <f t="shared" si="8"/>
        <v>-9645.7898674769367</v>
      </c>
      <c r="AB13" s="187">
        <f t="shared" si="8"/>
        <v>32853.691389113868</v>
      </c>
      <c r="AC13" s="187">
        <f t="shared" si="8"/>
        <v>33253.036625739769</v>
      </c>
      <c r="AD13" s="187">
        <f t="shared" si="8"/>
        <v>32754.146389133628</v>
      </c>
      <c r="AE13" s="187">
        <f t="shared" si="8"/>
        <v>35979.992389114668</v>
      </c>
      <c r="AF13" s="187">
        <f t="shared" ref="AF13:AL13" si="9">SUM(AF14:AF92)</f>
        <v>-4843.8745533766814</v>
      </c>
      <c r="AG13" s="187">
        <f>SUM(AG14:AG92)</f>
        <v>-24678.21493394248</v>
      </c>
      <c r="AH13" s="187">
        <f>SUM(AH14:AH92)</f>
        <v>11327.967389101559</v>
      </c>
      <c r="AI13" s="187">
        <f t="shared" si="9"/>
        <v>16469.420388418668</v>
      </c>
      <c r="AJ13" s="187">
        <f>SUM(AJ14:AJ92)</f>
        <v>36486.716389121568</v>
      </c>
      <c r="AK13" s="187">
        <f t="shared" si="9"/>
        <v>19875.167389100392</v>
      </c>
      <c r="AL13" s="187">
        <f t="shared" si="9"/>
        <v>3152.4909339301726</v>
      </c>
    </row>
    <row r="14" spans="1:38" ht="15.75" thickBot="1" x14ac:dyDescent="0.3">
      <c r="A14" s="1" t="s">
        <v>287</v>
      </c>
      <c r="B14" s="149" t="s">
        <v>558</v>
      </c>
      <c r="C14" s="192" t="s">
        <v>288</v>
      </c>
      <c r="F14" s="201">
        <f>'0802'!H14</f>
        <v>-1</v>
      </c>
      <c r="G14" s="201">
        <v>6.5885797950200001E-3</v>
      </c>
      <c r="H14" s="202">
        <v>1</v>
      </c>
      <c r="I14" s="202">
        <v>-1</v>
      </c>
      <c r="J14" s="225">
        <v>1</v>
      </c>
      <c r="K14" s="225">
        <v>-1</v>
      </c>
      <c r="L14" s="201">
        <v>-1</v>
      </c>
      <c r="M14" s="226">
        <v>14</v>
      </c>
      <c r="N14" s="287">
        <v>42564</v>
      </c>
      <c r="O14">
        <f t="shared" ref="O14:O77" si="10">IF(M14&lt;0,L14*-1,L14)</f>
        <v>-1</v>
      </c>
      <c r="P14">
        <f t="shared" ref="P14:P77" si="11">IF(-F14+-K14+O14&gt;0,1,-1)</f>
        <v>1</v>
      </c>
      <c r="Q14">
        <f t="shared" ref="Q14:Q77" si="12">IF(J14+O14+-1*F14&gt;0,1,-1)</f>
        <v>1</v>
      </c>
      <c r="R14">
        <f>IF(-I14+L14+-1*F14&gt;0,1,-1)</f>
        <v>1</v>
      </c>
      <c r="S14">
        <f t="shared" ref="S14:S77" si="13">IF(P14+R14+Q14&lt;0,-1,1)</f>
        <v>1</v>
      </c>
      <c r="T14">
        <f>IF(F14-K14-O14&lt;0,-1,1)</f>
        <v>1</v>
      </c>
      <c r="U14">
        <f>VLOOKUP($A14,'FuturesInfo (3)'!$A$2:$V$80,22)</f>
        <v>0</v>
      </c>
      <c r="V14">
        <v>1</v>
      </c>
      <c r="W14" s="137">
        <v>0</v>
      </c>
      <c r="X14" s="137">
        <v>0</v>
      </c>
      <c r="Y14" s="188">
        <f t="shared" ref="Y14:Y77" si="14">ABS(W14*G14)</f>
        <v>0</v>
      </c>
      <c r="Z14" s="188">
        <f>IF(IF(sym!$Q3=H14,1,0)=1,ABS(W14*G14),-ABS(W14*G14))</f>
        <v>0</v>
      </c>
      <c r="AA14" s="188">
        <f>IF(IF(sym!$P3=$H14,1,0)=1,ABS($W14*$G14),-ABS($W14*$G14))</f>
        <v>0</v>
      </c>
      <c r="AB14" s="188">
        <f>IF(IF(-F14=H14,1,0)=1,ABS(W14*G14),-ABS(W14*G14))</f>
        <v>0</v>
      </c>
      <c r="AC14" s="188">
        <f t="shared" ref="AC14:AC77" si="15">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6">IF(IF(P14=H14,1,0)=1,ABS(W14*G14),-ABS(W14*G14))</f>
        <v>0</v>
      </c>
      <c r="AI14" s="188">
        <f t="shared" ref="AI14:AI77" si="17">IF(IF(H14=Q14,1,0)=1,ABS(W14*G14),-ABS(W14*G14))</f>
        <v>0</v>
      </c>
      <c r="AJ14" s="188">
        <f t="shared" ref="AJ14:AJ77" si="18">IF(IF(R14=H14,1,0)=1,ABS(W14*G14),-ABS(W14*G14))</f>
        <v>0</v>
      </c>
      <c r="AK14" s="188">
        <f t="shared" ref="AK14:AK45" si="19">IF(IF(S14=H14,1,0)=1,ABS(W14*G14),-ABS(W14*G14))</f>
        <v>0</v>
      </c>
      <c r="AL14" s="188">
        <f>IF(IF(T14=$H14,1,0)=1,ABS($W14*$G14),-ABS($W14*$G14))</f>
        <v>0</v>
      </c>
    </row>
    <row r="15" spans="1:38" ht="15.75" thickBot="1" x14ac:dyDescent="0.3">
      <c r="A15" s="1" t="s">
        <v>290</v>
      </c>
      <c r="B15" s="149" t="s">
        <v>470</v>
      </c>
      <c r="C15" s="192" t="s">
        <v>1121</v>
      </c>
      <c r="F15" s="201">
        <f>'0802'!H15</f>
        <v>1</v>
      </c>
      <c r="G15" s="202">
        <v>-3.5545023696700001E-3</v>
      </c>
      <c r="H15" s="202">
        <v>-1</v>
      </c>
      <c r="I15" s="202">
        <v>-1</v>
      </c>
      <c r="J15" s="227">
        <v>-1</v>
      </c>
      <c r="K15" s="227">
        <v>1</v>
      </c>
      <c r="L15" s="202">
        <v>-1</v>
      </c>
      <c r="M15" s="228">
        <v>-7</v>
      </c>
      <c r="N15" s="288">
        <v>42573</v>
      </c>
      <c r="O15">
        <f t="shared" si="10"/>
        <v>1</v>
      </c>
      <c r="P15">
        <f t="shared" si="11"/>
        <v>-1</v>
      </c>
      <c r="Q15">
        <f t="shared" si="12"/>
        <v>-1</v>
      </c>
      <c r="R15">
        <f t="shared" ref="R15:R78" si="20">IF(-I15+L15+-1*F15&gt;0,1,-1)</f>
        <v>-1</v>
      </c>
      <c r="S15">
        <f t="shared" si="13"/>
        <v>-1</v>
      </c>
      <c r="T15">
        <f t="shared" ref="T15:T78" si="21">IF(F15-K15-O15&lt;0,-1,1)</f>
        <v>-1</v>
      </c>
      <c r="U15">
        <f>VLOOKUP($A15,'FuturesInfo (3)'!$A$2:$V$80,22)</f>
        <v>3</v>
      </c>
      <c r="V15">
        <v>1</v>
      </c>
      <c r="W15" s="137">
        <v>227880</v>
      </c>
      <c r="X15" s="137">
        <v>227880</v>
      </c>
      <c r="Y15" s="188">
        <f t="shared" si="14"/>
        <v>810.00000000039961</v>
      </c>
      <c r="Z15" s="188">
        <f>IF(IF(sym!$Q4=H15,1,0)=1,ABS(W15*G15),-ABS(W15*G15))</f>
        <v>-810.00000000039961</v>
      </c>
      <c r="AA15" s="188">
        <f>IF(IF(sym!$P4=$H15,1,0)=1,ABS($W15*$G15),-ABS($W15*$G15))</f>
        <v>810.00000000039961</v>
      </c>
      <c r="AB15" s="188">
        <f t="shared" ref="AB15:AB78" si="22">IF(IF(-F15=H15,1,0)=1,ABS(W15*G15),-ABS(W15*G15))</f>
        <v>810.00000000039961</v>
      </c>
      <c r="AC15" s="188">
        <f t="shared" si="15"/>
        <v>810.00000000039961</v>
      </c>
      <c r="AD15" s="188">
        <f t="shared" ref="AD15:AD78" si="23">IF(IF(-I15=H15,1,0)=1,ABS(W15*G15),-ABS(W15*G15))</f>
        <v>-810.00000000039961</v>
      </c>
      <c r="AE15" s="188">
        <f t="shared" ref="AE15:AE78" si="24">IF(IF(-K15=H15,1,0)=1,ABS(W15*G15),-ABS(W15*G15))</f>
        <v>810.00000000039961</v>
      </c>
      <c r="AF15" s="188">
        <f t="shared" ref="AF15:AF78" si="25">IF(IF(L15=H15,1,0)=1,ABS(W15*G15),-ABS(W15*G15))</f>
        <v>810.00000000039961</v>
      </c>
      <c r="AG15" s="188">
        <f t="shared" ref="AG15:AG78" si="26">IF(IF(O15=H15,1,0)=1,ABS(W15*G15),-ABS(W15*G15))</f>
        <v>-810.00000000039961</v>
      </c>
      <c r="AH15" s="188">
        <f t="shared" si="16"/>
        <v>810.00000000039961</v>
      </c>
      <c r="AI15" s="188">
        <f t="shared" si="17"/>
        <v>810.00000000039961</v>
      </c>
      <c r="AJ15" s="188">
        <f t="shared" si="18"/>
        <v>810.00000000039961</v>
      </c>
      <c r="AK15" s="188">
        <f t="shared" si="19"/>
        <v>810.00000000039961</v>
      </c>
      <c r="AL15" s="188">
        <f t="shared" ref="AL15:AL78" si="27">IF(IF(T15=$H15,1,0)=1,ABS($W15*$G15),-ABS($W15*$G15))</f>
        <v>810.00000000039961</v>
      </c>
    </row>
    <row r="16" spans="1:38" ht="15.75" thickBot="1" x14ac:dyDescent="0.3">
      <c r="A16" s="1" t="s">
        <v>292</v>
      </c>
      <c r="B16" s="149" t="s">
        <v>292</v>
      </c>
      <c r="C16" s="192" t="s">
        <v>294</v>
      </c>
      <c r="F16" s="201">
        <f>'0802'!H16</f>
        <v>-1</v>
      </c>
      <c r="G16" s="202">
        <v>4.2509191176499997E-3</v>
      </c>
      <c r="H16" s="202">
        <v>1</v>
      </c>
      <c r="I16" s="202">
        <v>-1</v>
      </c>
      <c r="J16" s="227">
        <v>-1</v>
      </c>
      <c r="K16" s="227">
        <v>-1</v>
      </c>
      <c r="L16" s="202">
        <v>-1</v>
      </c>
      <c r="M16" s="228">
        <v>2</v>
      </c>
      <c r="N16" s="288">
        <v>42577</v>
      </c>
      <c r="O16">
        <f t="shared" si="10"/>
        <v>-1</v>
      </c>
      <c r="P16">
        <f t="shared" si="11"/>
        <v>1</v>
      </c>
      <c r="Q16">
        <f t="shared" si="12"/>
        <v>-1</v>
      </c>
      <c r="R16">
        <f t="shared" si="20"/>
        <v>1</v>
      </c>
      <c r="S16">
        <f t="shared" si="13"/>
        <v>1</v>
      </c>
      <c r="T16">
        <f t="shared" si="21"/>
        <v>1</v>
      </c>
      <c r="U16">
        <f>VLOOKUP($A16,'FuturesInfo (3)'!$A$2:$V$80,22)</f>
        <v>2</v>
      </c>
      <c r="V16">
        <v>1</v>
      </c>
      <c r="W16" s="137">
        <v>194255.872</v>
      </c>
      <c r="X16" s="137">
        <v>194255.872</v>
      </c>
      <c r="Y16" s="188">
        <f t="shared" si="14"/>
        <v>825.76600000057124</v>
      </c>
      <c r="Z16" s="188">
        <f>IF(IF(sym!$Q5=H16,1,0)=1,ABS(W16*G16),-ABS(W16*G16))</f>
        <v>825.76600000057124</v>
      </c>
      <c r="AA16" s="188">
        <f>IF(IF(sym!$P5=$H16,1,0)=1,ABS($W16*$G16),-ABS($W16*$G16))</f>
        <v>-825.76600000057124</v>
      </c>
      <c r="AB16" s="188">
        <f t="shared" si="22"/>
        <v>825.76600000057124</v>
      </c>
      <c r="AC16" s="188">
        <f t="shared" si="15"/>
        <v>-825.76600000057124</v>
      </c>
      <c r="AD16" s="188">
        <f t="shared" si="23"/>
        <v>825.76600000057124</v>
      </c>
      <c r="AE16" s="188">
        <f t="shared" si="24"/>
        <v>825.76600000057124</v>
      </c>
      <c r="AF16" s="188">
        <f t="shared" si="25"/>
        <v>-825.76600000057124</v>
      </c>
      <c r="AG16" s="188">
        <f t="shared" si="26"/>
        <v>-825.76600000057124</v>
      </c>
      <c r="AH16" s="188">
        <f t="shared" si="16"/>
        <v>825.76600000057124</v>
      </c>
      <c r="AI16" s="188">
        <f t="shared" si="17"/>
        <v>-825.76600000057124</v>
      </c>
      <c r="AJ16" s="188">
        <f t="shared" si="18"/>
        <v>825.76600000057124</v>
      </c>
      <c r="AK16" s="188">
        <f t="shared" si="19"/>
        <v>825.76600000057124</v>
      </c>
      <c r="AL16" s="188">
        <f t="shared" si="27"/>
        <v>825.76600000057124</v>
      </c>
    </row>
    <row r="17" spans="1:38" ht="15.75" thickBot="1" x14ac:dyDescent="0.3">
      <c r="A17" s="1" t="s">
        <v>295</v>
      </c>
      <c r="B17" s="149" t="s">
        <v>728</v>
      </c>
      <c r="C17" s="192" t="s">
        <v>297</v>
      </c>
      <c r="F17" s="201">
        <f>'0802'!H17</f>
        <v>1</v>
      </c>
      <c r="G17" s="202">
        <v>8.8408644400800006E-3</v>
      </c>
      <c r="H17" s="202">
        <v>1</v>
      </c>
      <c r="I17" s="202">
        <v>-1</v>
      </c>
      <c r="J17" s="227">
        <v>1</v>
      </c>
      <c r="K17" s="227">
        <v>-1</v>
      </c>
      <c r="L17" s="202">
        <v>-1</v>
      </c>
      <c r="M17" s="228">
        <v>5</v>
      </c>
      <c r="N17" s="288">
        <v>42577</v>
      </c>
      <c r="O17">
        <f t="shared" si="10"/>
        <v>-1</v>
      </c>
      <c r="P17">
        <f t="shared" si="11"/>
        <v>-1</v>
      </c>
      <c r="Q17">
        <f t="shared" si="12"/>
        <v>-1</v>
      </c>
      <c r="R17">
        <f t="shared" si="20"/>
        <v>-1</v>
      </c>
      <c r="S17">
        <f t="shared" si="13"/>
        <v>-1</v>
      </c>
      <c r="T17">
        <f t="shared" si="21"/>
        <v>1</v>
      </c>
      <c r="U17">
        <f>VLOOKUP($A17,'FuturesInfo (3)'!$A$2:$V$80,22)</f>
        <v>5</v>
      </c>
      <c r="V17">
        <v>1</v>
      </c>
      <c r="W17" s="137">
        <v>91620</v>
      </c>
      <c r="X17" s="137">
        <v>91620</v>
      </c>
      <c r="Y17" s="188">
        <f t="shared" si="14"/>
        <v>810.0000000001296</v>
      </c>
      <c r="Z17" s="188">
        <f>IF(IF(sym!$Q6=H17,1,0)=1,ABS(W17*G17),-ABS(W17*G17))</f>
        <v>810.0000000001296</v>
      </c>
      <c r="AA17" s="188">
        <f>IF(IF(sym!$P6=$H17,1,0)=1,ABS($W17*$G17),-ABS($W17*$G17))</f>
        <v>-810.0000000001296</v>
      </c>
      <c r="AB17" s="188">
        <f t="shared" si="22"/>
        <v>-810.0000000001296</v>
      </c>
      <c r="AC17" s="188">
        <f t="shared" si="15"/>
        <v>810.0000000001296</v>
      </c>
      <c r="AD17" s="188">
        <f t="shared" si="23"/>
        <v>810.0000000001296</v>
      </c>
      <c r="AE17" s="188">
        <f t="shared" si="24"/>
        <v>810.0000000001296</v>
      </c>
      <c r="AF17" s="188">
        <f t="shared" si="25"/>
        <v>-810.0000000001296</v>
      </c>
      <c r="AG17" s="188">
        <f t="shared" si="26"/>
        <v>-810.0000000001296</v>
      </c>
      <c r="AH17" s="188">
        <f t="shared" si="16"/>
        <v>-810.0000000001296</v>
      </c>
      <c r="AI17" s="188">
        <f t="shared" si="17"/>
        <v>-810.0000000001296</v>
      </c>
      <c r="AJ17" s="188">
        <f t="shared" si="18"/>
        <v>-810.0000000001296</v>
      </c>
      <c r="AK17" s="188">
        <f t="shared" si="19"/>
        <v>-810.0000000001296</v>
      </c>
      <c r="AL17" s="188">
        <f t="shared" si="27"/>
        <v>810.0000000001296</v>
      </c>
    </row>
    <row r="18" spans="1:38" ht="15.75" thickBot="1" x14ac:dyDescent="0.3">
      <c r="A18" s="1" t="s">
        <v>298</v>
      </c>
      <c r="B18" s="149" t="s">
        <v>479</v>
      </c>
      <c r="C18" s="192" t="s">
        <v>1121</v>
      </c>
      <c r="F18" s="201">
        <f>'0802'!H18</f>
        <v>1</v>
      </c>
      <c r="G18" s="202">
        <v>-2.3957475481E-3</v>
      </c>
      <c r="H18" s="202">
        <v>-1</v>
      </c>
      <c r="I18" s="202">
        <v>1</v>
      </c>
      <c r="J18" s="227">
        <v>1</v>
      </c>
      <c r="K18" s="227">
        <v>1</v>
      </c>
      <c r="L18" s="202">
        <v>-1</v>
      </c>
      <c r="M18" s="228">
        <v>10</v>
      </c>
      <c r="N18" s="288">
        <v>42570</v>
      </c>
      <c r="O18">
        <f t="shared" si="10"/>
        <v>-1</v>
      </c>
      <c r="P18">
        <f t="shared" si="11"/>
        <v>-1</v>
      </c>
      <c r="Q18">
        <f t="shared" si="12"/>
        <v>-1</v>
      </c>
      <c r="R18">
        <f t="shared" si="20"/>
        <v>-1</v>
      </c>
      <c r="S18">
        <f t="shared" si="13"/>
        <v>-1</v>
      </c>
      <c r="T18">
        <f t="shared" si="21"/>
        <v>1</v>
      </c>
      <c r="U18">
        <f>VLOOKUP($A18,'FuturesInfo (3)'!$A$2:$V$80,22)</f>
        <v>2</v>
      </c>
      <c r="V18">
        <v>1</v>
      </c>
      <c r="W18" s="137">
        <v>166962.5</v>
      </c>
      <c r="X18" s="137">
        <v>166962.5</v>
      </c>
      <c r="Y18" s="188">
        <f t="shared" si="14"/>
        <v>399.99999999964626</v>
      </c>
      <c r="Z18" s="188">
        <f>IF(IF(sym!$Q7=H18,1,0)=1,ABS(W18*G18),-ABS(W18*G18))</f>
        <v>-399.99999999964626</v>
      </c>
      <c r="AA18" s="188">
        <f>IF(IF(sym!$P7=$H18,1,0)=1,ABS($W18*$G18),-ABS($W18*$G18))</f>
        <v>399.99999999964626</v>
      </c>
      <c r="AB18" s="188">
        <f t="shared" si="22"/>
        <v>399.99999999964626</v>
      </c>
      <c r="AC18" s="188">
        <f t="shared" si="15"/>
        <v>-399.99999999964626</v>
      </c>
      <c r="AD18" s="188">
        <f t="shared" si="23"/>
        <v>399.99999999964626</v>
      </c>
      <c r="AE18" s="188">
        <f t="shared" si="24"/>
        <v>399.99999999964626</v>
      </c>
      <c r="AF18" s="188">
        <f t="shared" si="25"/>
        <v>399.99999999964626</v>
      </c>
      <c r="AG18" s="188">
        <f t="shared" si="26"/>
        <v>399.99999999964626</v>
      </c>
      <c r="AH18" s="188">
        <f t="shared" si="16"/>
        <v>399.99999999964626</v>
      </c>
      <c r="AI18" s="188">
        <f t="shared" si="17"/>
        <v>399.99999999964626</v>
      </c>
      <c r="AJ18" s="188">
        <f t="shared" si="18"/>
        <v>399.99999999964626</v>
      </c>
      <c r="AK18" s="188">
        <f t="shared" si="19"/>
        <v>399.99999999964626</v>
      </c>
      <c r="AL18" s="188">
        <f t="shared" si="27"/>
        <v>-399.99999999964626</v>
      </c>
    </row>
    <row r="19" spans="1:38" ht="15.75" thickBot="1" x14ac:dyDescent="0.3">
      <c r="A19" s="1" t="s">
        <v>300</v>
      </c>
      <c r="B19" s="149" t="s">
        <v>518</v>
      </c>
      <c r="C19" s="192" t="s">
        <v>297</v>
      </c>
      <c r="F19" s="201">
        <f>'0802'!H19</f>
        <v>-1</v>
      </c>
      <c r="G19" s="202">
        <v>2.9940119760499999E-3</v>
      </c>
      <c r="H19" s="202">
        <v>1</v>
      </c>
      <c r="I19" s="202">
        <v>-1</v>
      </c>
      <c r="J19" s="227">
        <v>1</v>
      </c>
      <c r="K19" s="227">
        <v>-1</v>
      </c>
      <c r="L19" s="202">
        <v>1</v>
      </c>
      <c r="M19" s="228">
        <v>-3</v>
      </c>
      <c r="N19" s="288">
        <v>42564</v>
      </c>
      <c r="O19">
        <f t="shared" si="10"/>
        <v>-1</v>
      </c>
      <c r="P19">
        <f t="shared" si="11"/>
        <v>1</v>
      </c>
      <c r="Q19">
        <f t="shared" si="12"/>
        <v>1</v>
      </c>
      <c r="R19">
        <f t="shared" si="20"/>
        <v>1</v>
      </c>
      <c r="S19">
        <f t="shared" si="13"/>
        <v>1</v>
      </c>
      <c r="T19">
        <f t="shared" si="21"/>
        <v>1</v>
      </c>
      <c r="U19">
        <f>VLOOKUP($A19,'FuturesInfo (3)'!$A$2:$V$80,22)</f>
        <v>4</v>
      </c>
      <c r="V19">
        <v>1</v>
      </c>
      <c r="W19" s="137">
        <v>66800</v>
      </c>
      <c r="X19" s="137">
        <v>66800</v>
      </c>
      <c r="Y19" s="188">
        <f t="shared" si="14"/>
        <v>200.00000000014001</v>
      </c>
      <c r="Z19" s="188">
        <f>IF(IF(sym!$Q8=H19,1,0)=1,ABS(W19*G19),-ABS(W19*G19))</f>
        <v>200.00000000014001</v>
      </c>
      <c r="AA19" s="188">
        <f>IF(IF(sym!$P8=$H19,1,0)=1,ABS($W19*$G19),-ABS($W19*$G19))</f>
        <v>-200.00000000014001</v>
      </c>
      <c r="AB19" s="188">
        <f t="shared" si="22"/>
        <v>200.00000000014001</v>
      </c>
      <c r="AC19" s="188">
        <f t="shared" si="15"/>
        <v>200.00000000014001</v>
      </c>
      <c r="AD19" s="188">
        <f t="shared" si="23"/>
        <v>200.00000000014001</v>
      </c>
      <c r="AE19" s="188">
        <f t="shared" si="24"/>
        <v>200.00000000014001</v>
      </c>
      <c r="AF19" s="188">
        <f t="shared" si="25"/>
        <v>200.00000000014001</v>
      </c>
      <c r="AG19" s="188">
        <f t="shared" si="26"/>
        <v>-200.00000000014001</v>
      </c>
      <c r="AH19" s="188">
        <f t="shared" si="16"/>
        <v>200.00000000014001</v>
      </c>
      <c r="AI19" s="188">
        <f t="shared" si="17"/>
        <v>200.00000000014001</v>
      </c>
      <c r="AJ19" s="188">
        <f t="shared" si="18"/>
        <v>200.00000000014001</v>
      </c>
      <c r="AK19" s="188">
        <f t="shared" si="19"/>
        <v>200.00000000014001</v>
      </c>
      <c r="AL19" s="188">
        <f t="shared" si="27"/>
        <v>200.00000000014001</v>
      </c>
    </row>
    <row r="20" spans="1:38" ht="15.75" thickBot="1" x14ac:dyDescent="0.3">
      <c r="A20" s="1" t="s">
        <v>302</v>
      </c>
      <c r="B20" s="149" t="s">
        <v>509</v>
      </c>
      <c r="C20" s="192" t="s">
        <v>304</v>
      </c>
      <c r="F20" s="201">
        <f>'0802'!H20</f>
        <v>-1</v>
      </c>
      <c r="G20" s="202">
        <v>3.3494475138099999E-2</v>
      </c>
      <c r="H20" s="202">
        <v>1</v>
      </c>
      <c r="I20" s="202">
        <v>-1</v>
      </c>
      <c r="J20" s="227">
        <v>1</v>
      </c>
      <c r="K20" s="227">
        <v>-1</v>
      </c>
      <c r="L20" s="202">
        <v>-1</v>
      </c>
      <c r="M20" s="228">
        <v>-2</v>
      </c>
      <c r="N20" s="288">
        <v>42565</v>
      </c>
      <c r="O20">
        <f t="shared" si="10"/>
        <v>1</v>
      </c>
      <c r="P20">
        <f t="shared" si="11"/>
        <v>1</v>
      </c>
      <c r="Q20">
        <f t="shared" si="12"/>
        <v>1</v>
      </c>
      <c r="R20">
        <f t="shared" si="20"/>
        <v>1</v>
      </c>
      <c r="S20">
        <f t="shared" si="13"/>
        <v>1</v>
      </c>
      <c r="T20">
        <f t="shared" si="21"/>
        <v>-1</v>
      </c>
      <c r="U20">
        <f>VLOOKUP($A20,'FuturesInfo (3)'!$A$2:$V$80,22)</f>
        <v>4</v>
      </c>
      <c r="V20">
        <v>1</v>
      </c>
      <c r="W20" s="137">
        <v>115840</v>
      </c>
      <c r="X20" s="137">
        <v>115840</v>
      </c>
      <c r="Y20" s="188">
        <f t="shared" si="14"/>
        <v>3879.9999999975039</v>
      </c>
      <c r="Z20" s="188">
        <f>IF(IF(sym!$Q9=H20,1,0)=1,ABS(W20*G20),-ABS(W20*G20))</f>
        <v>3879.9999999975039</v>
      </c>
      <c r="AA20" s="188">
        <f>IF(IF(sym!$P9=$H20,1,0)=1,ABS($W20*$G20),-ABS($W20*$G20))</f>
        <v>-3879.9999999975039</v>
      </c>
      <c r="AB20" s="188">
        <f t="shared" si="22"/>
        <v>3879.9999999975039</v>
      </c>
      <c r="AC20" s="188">
        <f t="shared" si="15"/>
        <v>3879.9999999975039</v>
      </c>
      <c r="AD20" s="188">
        <f t="shared" si="23"/>
        <v>3879.9999999975039</v>
      </c>
      <c r="AE20" s="188">
        <f t="shared" si="24"/>
        <v>3879.9999999975039</v>
      </c>
      <c r="AF20" s="188">
        <f t="shared" si="25"/>
        <v>-3879.9999999975039</v>
      </c>
      <c r="AG20" s="188">
        <f t="shared" si="26"/>
        <v>3879.9999999975039</v>
      </c>
      <c r="AH20" s="188">
        <f t="shared" si="16"/>
        <v>3879.9999999975039</v>
      </c>
      <c r="AI20" s="188">
        <f t="shared" si="17"/>
        <v>3879.9999999975039</v>
      </c>
      <c r="AJ20" s="188">
        <f t="shared" si="18"/>
        <v>3879.9999999975039</v>
      </c>
      <c r="AK20" s="188">
        <f t="shared" si="19"/>
        <v>3879.9999999975039</v>
      </c>
      <c r="AL20" s="188">
        <f t="shared" si="27"/>
        <v>-3879.9999999975039</v>
      </c>
    </row>
    <row r="21" spans="1:38" ht="15.75" thickBot="1" x14ac:dyDescent="0.3">
      <c r="A21" s="1" t="s">
        <v>305</v>
      </c>
      <c r="B21" s="149" t="s">
        <v>488</v>
      </c>
      <c r="C21" s="192" t="s">
        <v>1121</v>
      </c>
      <c r="F21" s="201">
        <f>'0802'!H21</f>
        <v>1</v>
      </c>
      <c r="G21" s="202">
        <v>7.8513478147100005E-4</v>
      </c>
      <c r="H21" s="202">
        <v>1</v>
      </c>
      <c r="I21" s="202">
        <v>-1</v>
      </c>
      <c r="J21" s="227">
        <v>-1</v>
      </c>
      <c r="K21" s="227">
        <v>1</v>
      </c>
      <c r="L21" s="202">
        <v>-1</v>
      </c>
      <c r="M21" s="228">
        <v>-6</v>
      </c>
      <c r="N21" s="288">
        <v>42576</v>
      </c>
      <c r="O21">
        <f t="shared" si="10"/>
        <v>1</v>
      </c>
      <c r="P21">
        <f t="shared" si="11"/>
        <v>-1</v>
      </c>
      <c r="Q21">
        <f t="shared" si="12"/>
        <v>-1</v>
      </c>
      <c r="R21">
        <f t="shared" si="20"/>
        <v>-1</v>
      </c>
      <c r="S21">
        <f t="shared" si="13"/>
        <v>-1</v>
      </c>
      <c r="T21">
        <f t="shared" si="21"/>
        <v>-1</v>
      </c>
      <c r="U21">
        <f>VLOOKUP($A21,'FuturesInfo (3)'!$A$2:$V$80,22)</f>
        <v>4</v>
      </c>
      <c r="V21">
        <v>1</v>
      </c>
      <c r="W21" s="137">
        <v>229260</v>
      </c>
      <c r="X21" s="137">
        <v>229260</v>
      </c>
      <c r="Y21" s="188">
        <f t="shared" si="14"/>
        <v>180.00000000004147</v>
      </c>
      <c r="Z21" s="188">
        <f>IF(IF(sym!$Q10=H21,1,0)=1,ABS(W21*G21),-ABS(W21*G21))</f>
        <v>180.00000000004147</v>
      </c>
      <c r="AA21" s="188">
        <f>IF(IF(sym!$P10=$H21,1,0)=1,ABS($W21*$G21),-ABS($W21*$G21))</f>
        <v>-180.00000000004147</v>
      </c>
      <c r="AB21" s="188">
        <f t="shared" si="22"/>
        <v>-180.00000000004147</v>
      </c>
      <c r="AC21" s="188">
        <f t="shared" si="15"/>
        <v>-180.00000000004147</v>
      </c>
      <c r="AD21" s="188">
        <f t="shared" si="23"/>
        <v>180.00000000004147</v>
      </c>
      <c r="AE21" s="188">
        <f t="shared" si="24"/>
        <v>-180.00000000004147</v>
      </c>
      <c r="AF21" s="188">
        <f t="shared" si="25"/>
        <v>-180.00000000004147</v>
      </c>
      <c r="AG21" s="188">
        <f t="shared" si="26"/>
        <v>180.00000000004147</v>
      </c>
      <c r="AH21" s="188">
        <f t="shared" si="16"/>
        <v>-180.00000000004147</v>
      </c>
      <c r="AI21" s="188">
        <f t="shared" si="17"/>
        <v>-180.00000000004147</v>
      </c>
      <c r="AJ21" s="188">
        <f t="shared" si="18"/>
        <v>-180.00000000004147</v>
      </c>
      <c r="AK21" s="188">
        <f t="shared" si="19"/>
        <v>-180.00000000004147</v>
      </c>
      <c r="AL21" s="188">
        <f t="shared" si="27"/>
        <v>-180.00000000004147</v>
      </c>
    </row>
    <row r="22" spans="1:38" ht="15.75" thickBot="1" x14ac:dyDescent="0.3">
      <c r="A22" s="1" t="s">
        <v>307</v>
      </c>
      <c r="B22" s="149" t="s">
        <v>484</v>
      </c>
      <c r="C22" s="192" t="s">
        <v>1122</v>
      </c>
      <c r="F22" s="201">
        <f>'0802'!H22</f>
        <v>-1</v>
      </c>
      <c r="G22" s="202">
        <v>-3.5175539471000001E-3</v>
      </c>
      <c r="H22" s="202">
        <v>-1</v>
      </c>
      <c r="I22" s="227">
        <v>-1</v>
      </c>
      <c r="J22" s="227">
        <v>-1</v>
      </c>
      <c r="K22" s="227">
        <v>-1</v>
      </c>
      <c r="L22" s="202">
        <v>1</v>
      </c>
      <c r="M22" s="228">
        <v>8</v>
      </c>
      <c r="N22" s="288">
        <v>42571</v>
      </c>
      <c r="O22">
        <f t="shared" si="10"/>
        <v>1</v>
      </c>
      <c r="P22">
        <f t="shared" si="11"/>
        <v>1</v>
      </c>
      <c r="Q22">
        <f t="shared" si="12"/>
        <v>1</v>
      </c>
      <c r="R22">
        <f t="shared" si="20"/>
        <v>1</v>
      </c>
      <c r="S22">
        <f t="shared" si="13"/>
        <v>1</v>
      </c>
      <c r="T22">
        <f t="shared" si="21"/>
        <v>-1</v>
      </c>
      <c r="U22">
        <f>VLOOKUP($A22,'FuturesInfo (3)'!$A$2:$V$80,22)</f>
        <v>0</v>
      </c>
      <c r="V22">
        <v>1</v>
      </c>
      <c r="W22" s="137">
        <v>0</v>
      </c>
      <c r="X22" s="137">
        <v>0</v>
      </c>
      <c r="Y22" s="188">
        <f t="shared" si="14"/>
        <v>0</v>
      </c>
      <c r="Z22" s="188">
        <f>IF(IF(sym!$Q11=H22,1,0)=1,ABS(W22*G22),-ABS(W22*G22))</f>
        <v>0</v>
      </c>
      <c r="AA22" s="188">
        <f>IF(IF(sym!$P11=$H22,1,0)=1,ABS($W22*$G22),-ABS($W22*$G22))</f>
        <v>0</v>
      </c>
      <c r="AB22" s="188">
        <f t="shared" si="22"/>
        <v>0</v>
      </c>
      <c r="AC22" s="188">
        <f t="shared" si="15"/>
        <v>0</v>
      </c>
      <c r="AD22" s="188">
        <f t="shared" si="23"/>
        <v>0</v>
      </c>
      <c r="AE22" s="188">
        <f t="shared" si="24"/>
        <v>0</v>
      </c>
      <c r="AF22" s="188">
        <f t="shared" si="25"/>
        <v>0</v>
      </c>
      <c r="AG22" s="188">
        <f t="shared" si="26"/>
        <v>0</v>
      </c>
      <c r="AH22" s="188">
        <f t="shared" si="16"/>
        <v>0</v>
      </c>
      <c r="AI22" s="188">
        <f t="shared" si="17"/>
        <v>0</v>
      </c>
      <c r="AJ22" s="188">
        <f t="shared" si="18"/>
        <v>0</v>
      </c>
      <c r="AK22" s="188">
        <f t="shared" si="19"/>
        <v>0</v>
      </c>
      <c r="AL22" s="188">
        <f t="shared" si="27"/>
        <v>0</v>
      </c>
    </row>
    <row r="23" spans="1:38" ht="15.75" thickBot="1" x14ac:dyDescent="0.3">
      <c r="A23" s="1" t="s">
        <v>309</v>
      </c>
      <c r="B23" s="149" t="s">
        <v>522</v>
      </c>
      <c r="C23" s="192" t="s">
        <v>288</v>
      </c>
      <c r="F23" s="201">
        <f>'0802'!H23</f>
        <v>-1</v>
      </c>
      <c r="G23" s="202">
        <v>3.3409263477600003E-2</v>
      </c>
      <c r="H23" s="202">
        <v>1</v>
      </c>
      <c r="I23" s="227">
        <v>-1</v>
      </c>
      <c r="J23" s="227">
        <v>-1</v>
      </c>
      <c r="K23" s="227">
        <v>-1</v>
      </c>
      <c r="L23" s="202">
        <v>-1</v>
      </c>
      <c r="M23" s="228">
        <v>15</v>
      </c>
      <c r="N23" s="288">
        <v>42563</v>
      </c>
      <c r="O23">
        <f t="shared" si="10"/>
        <v>-1</v>
      </c>
      <c r="P23">
        <f t="shared" si="11"/>
        <v>1</v>
      </c>
      <c r="Q23">
        <f t="shared" si="12"/>
        <v>-1</v>
      </c>
      <c r="R23">
        <f t="shared" si="20"/>
        <v>1</v>
      </c>
      <c r="S23">
        <f t="shared" si="13"/>
        <v>1</v>
      </c>
      <c r="T23">
        <f t="shared" si="21"/>
        <v>1</v>
      </c>
      <c r="U23">
        <f>VLOOKUP($A23,'FuturesInfo (3)'!$A$2:$V$80,22)</f>
        <v>2</v>
      </c>
      <c r="V23">
        <v>1</v>
      </c>
      <c r="W23" s="137">
        <v>79020</v>
      </c>
      <c r="X23" s="137">
        <v>79020</v>
      </c>
      <c r="Y23" s="188">
        <f t="shared" si="14"/>
        <v>2639.9999999999523</v>
      </c>
      <c r="Z23" s="188">
        <f>IF(IF(sym!$Q12=H23,1,0)=1,ABS(W23*G23),-ABS(W23*G23))</f>
        <v>2639.9999999999523</v>
      </c>
      <c r="AA23" s="188">
        <f>IF(IF(sym!$P12=$H23,1,0)=1,ABS($W23*$G23),-ABS($W23*$G23))</f>
        <v>-2639.9999999999523</v>
      </c>
      <c r="AB23" s="188">
        <f t="shared" si="22"/>
        <v>2639.9999999999523</v>
      </c>
      <c r="AC23" s="188">
        <f t="shared" si="15"/>
        <v>-2639.9999999999523</v>
      </c>
      <c r="AD23" s="188">
        <f t="shared" si="23"/>
        <v>2639.9999999999523</v>
      </c>
      <c r="AE23" s="188">
        <f t="shared" si="24"/>
        <v>2639.9999999999523</v>
      </c>
      <c r="AF23" s="188">
        <f t="shared" si="25"/>
        <v>-2639.9999999999523</v>
      </c>
      <c r="AG23" s="188">
        <f t="shared" si="26"/>
        <v>-2639.9999999999523</v>
      </c>
      <c r="AH23" s="188">
        <f t="shared" si="16"/>
        <v>2639.9999999999523</v>
      </c>
      <c r="AI23" s="188">
        <f t="shared" si="17"/>
        <v>-2639.9999999999523</v>
      </c>
      <c r="AJ23" s="188">
        <f t="shared" si="18"/>
        <v>2639.9999999999523</v>
      </c>
      <c r="AK23" s="188">
        <f t="shared" si="19"/>
        <v>2639.9999999999523</v>
      </c>
      <c r="AL23" s="188">
        <f t="shared" si="27"/>
        <v>2639.9999999999523</v>
      </c>
    </row>
    <row r="24" spans="1:38" ht="15.75" thickBot="1" x14ac:dyDescent="0.3">
      <c r="A24" s="1" t="s">
        <v>311</v>
      </c>
      <c r="B24" s="149" t="s">
        <v>520</v>
      </c>
      <c r="C24" s="192" t="s">
        <v>304</v>
      </c>
      <c r="F24" s="201">
        <f>'0802'!H24</f>
        <v>-1</v>
      </c>
      <c r="G24" s="202">
        <v>4.1903217085699999E-3</v>
      </c>
      <c r="H24" s="233">
        <v>1</v>
      </c>
      <c r="I24" s="229">
        <v>-1</v>
      </c>
      <c r="J24" s="229">
        <v>-1</v>
      </c>
      <c r="K24" s="229">
        <v>-1</v>
      </c>
      <c r="L24" s="202">
        <v>-1</v>
      </c>
      <c r="M24" s="228">
        <v>-6</v>
      </c>
      <c r="N24" s="288">
        <v>42576</v>
      </c>
      <c r="O24">
        <f t="shared" si="10"/>
        <v>1</v>
      </c>
      <c r="P24">
        <f t="shared" si="11"/>
        <v>1</v>
      </c>
      <c r="Q24">
        <f t="shared" si="12"/>
        <v>1</v>
      </c>
      <c r="R24">
        <f t="shared" si="20"/>
        <v>1</v>
      </c>
      <c r="S24">
        <f t="shared" si="13"/>
        <v>1</v>
      </c>
      <c r="T24">
        <f t="shared" si="21"/>
        <v>-1</v>
      </c>
      <c r="U24">
        <f>VLOOKUP($A24,'FuturesInfo (3)'!$A$2:$V$80,22)</f>
        <v>3</v>
      </c>
      <c r="V24">
        <v>1</v>
      </c>
      <c r="W24" s="137">
        <v>110970</v>
      </c>
      <c r="X24" s="137">
        <v>110970</v>
      </c>
      <c r="Y24" s="188">
        <f t="shared" si="14"/>
        <v>465.0000000000129</v>
      </c>
      <c r="Z24" s="188">
        <f>IF(IF(sym!$Q13=H24,1,0)=1,ABS(W24*G24),-ABS(W24*G24))</f>
        <v>465.0000000000129</v>
      </c>
      <c r="AA24" s="188">
        <f>IF(IF(sym!$P13=$H24,1,0)=1,ABS($W24*$G24),-ABS($W24*$G24))</f>
        <v>-465.0000000000129</v>
      </c>
      <c r="AB24" s="188">
        <f t="shared" si="22"/>
        <v>465.0000000000129</v>
      </c>
      <c r="AC24" s="188">
        <f t="shared" si="15"/>
        <v>-465.0000000000129</v>
      </c>
      <c r="AD24" s="188">
        <f t="shared" si="23"/>
        <v>465.0000000000129</v>
      </c>
      <c r="AE24" s="188">
        <f t="shared" si="24"/>
        <v>465.0000000000129</v>
      </c>
      <c r="AF24" s="188">
        <f t="shared" si="25"/>
        <v>-465.0000000000129</v>
      </c>
      <c r="AG24" s="188">
        <f t="shared" si="26"/>
        <v>465.0000000000129</v>
      </c>
      <c r="AH24" s="188">
        <f t="shared" si="16"/>
        <v>465.0000000000129</v>
      </c>
      <c r="AI24" s="188">
        <f t="shared" si="17"/>
        <v>465.0000000000129</v>
      </c>
      <c r="AJ24" s="188">
        <f t="shared" si="18"/>
        <v>465.0000000000129</v>
      </c>
      <c r="AK24" s="188">
        <f t="shared" si="19"/>
        <v>465.0000000000129</v>
      </c>
      <c r="AL24" s="188">
        <f t="shared" si="27"/>
        <v>-465.0000000000129</v>
      </c>
    </row>
    <row r="25" spans="1:38" ht="15.75" thickBot="1" x14ac:dyDescent="0.3">
      <c r="A25" s="1" t="s">
        <v>1008</v>
      </c>
      <c r="B25" s="149" t="s">
        <v>583</v>
      </c>
      <c r="C25" s="192" t="s">
        <v>1121</v>
      </c>
      <c r="F25" s="201">
        <f>'0802'!H25</f>
        <v>1</v>
      </c>
      <c r="G25" s="202">
        <v>-7.2012802275999996E-3</v>
      </c>
      <c r="H25" s="202">
        <v>-1</v>
      </c>
      <c r="I25" s="227">
        <v>-1</v>
      </c>
      <c r="J25" s="227">
        <v>-1</v>
      </c>
      <c r="K25" s="227">
        <v>-1</v>
      </c>
      <c r="L25" s="202">
        <v>1</v>
      </c>
      <c r="M25" s="228">
        <v>7</v>
      </c>
      <c r="N25" s="288">
        <v>42573</v>
      </c>
      <c r="O25">
        <f t="shared" si="10"/>
        <v>1</v>
      </c>
      <c r="P25">
        <f t="shared" si="11"/>
        <v>1</v>
      </c>
      <c r="Q25">
        <f t="shared" si="12"/>
        <v>-1</v>
      </c>
      <c r="R25">
        <f t="shared" si="20"/>
        <v>1</v>
      </c>
      <c r="S25">
        <f t="shared" si="13"/>
        <v>1</v>
      </c>
      <c r="T25">
        <f t="shared" si="21"/>
        <v>1</v>
      </c>
      <c r="U25">
        <f>VLOOKUP($A25,'FuturesInfo (3)'!$A$2:$V$80,22)</f>
        <v>3</v>
      </c>
      <c r="V25">
        <v>1</v>
      </c>
      <c r="W25" s="137">
        <v>421800</v>
      </c>
      <c r="X25" s="137">
        <v>421800</v>
      </c>
      <c r="Y25" s="188">
        <f t="shared" si="14"/>
        <v>3037.5000000016798</v>
      </c>
      <c r="Z25" s="188">
        <f>IF(IF(sym!$Q14=H25,1,0)=1,ABS(W25*G25),-ABS(W25*G25))</f>
        <v>-3037.5000000016798</v>
      </c>
      <c r="AA25" s="188">
        <f>IF(IF(sym!$P14=$H25,1,0)=1,ABS($W25*$G25),-ABS($W25*$G25))</f>
        <v>3037.5000000016798</v>
      </c>
      <c r="AB25" s="188">
        <f t="shared" si="22"/>
        <v>3037.5000000016798</v>
      </c>
      <c r="AC25" s="188">
        <f t="shared" si="15"/>
        <v>3037.5000000016798</v>
      </c>
      <c r="AD25" s="188">
        <f t="shared" si="23"/>
        <v>-3037.5000000016798</v>
      </c>
      <c r="AE25" s="188">
        <f t="shared" si="24"/>
        <v>-3037.5000000016798</v>
      </c>
      <c r="AF25" s="188">
        <f t="shared" si="25"/>
        <v>-3037.5000000016798</v>
      </c>
      <c r="AG25" s="188">
        <f t="shared" si="26"/>
        <v>-3037.5000000016798</v>
      </c>
      <c r="AH25" s="188">
        <f t="shared" si="16"/>
        <v>-3037.5000000016798</v>
      </c>
      <c r="AI25" s="188">
        <f t="shared" si="17"/>
        <v>3037.5000000016798</v>
      </c>
      <c r="AJ25" s="188">
        <f t="shared" si="18"/>
        <v>-3037.5000000016798</v>
      </c>
      <c r="AK25" s="188">
        <f t="shared" si="19"/>
        <v>-3037.5000000016798</v>
      </c>
      <c r="AL25" s="188">
        <f t="shared" si="27"/>
        <v>-3037.5000000016798</v>
      </c>
    </row>
    <row r="26" spans="1:38" ht="15.75" thickBot="1" x14ac:dyDescent="0.3">
      <c r="A26" s="1" t="s">
        <v>314</v>
      </c>
      <c r="B26" s="149" t="s">
        <v>755</v>
      </c>
      <c r="C26" s="192" t="s">
        <v>1121</v>
      </c>
      <c r="F26" s="201">
        <f>'0802'!H26</f>
        <v>-1</v>
      </c>
      <c r="G26" s="202">
        <v>5.6533456857700004E-3</v>
      </c>
      <c r="H26" s="202">
        <v>1</v>
      </c>
      <c r="I26" s="227">
        <v>-1</v>
      </c>
      <c r="J26" s="227">
        <v>1</v>
      </c>
      <c r="K26" s="227">
        <v>-1</v>
      </c>
      <c r="L26" s="202">
        <v>-1</v>
      </c>
      <c r="M26" s="228">
        <v>7</v>
      </c>
      <c r="N26" s="288">
        <v>42573</v>
      </c>
      <c r="O26">
        <f t="shared" si="10"/>
        <v>-1</v>
      </c>
      <c r="P26">
        <f t="shared" si="11"/>
        <v>1</v>
      </c>
      <c r="Q26">
        <f t="shared" si="12"/>
        <v>1</v>
      </c>
      <c r="R26">
        <f t="shared" si="20"/>
        <v>1</v>
      </c>
      <c r="S26">
        <f t="shared" si="13"/>
        <v>1</v>
      </c>
      <c r="T26">
        <f t="shared" si="21"/>
        <v>1</v>
      </c>
      <c r="U26">
        <f>VLOOKUP($A26,'FuturesInfo (3)'!$A$2:$V$80,22)</f>
        <v>4</v>
      </c>
      <c r="V26">
        <v>1</v>
      </c>
      <c r="W26" s="137">
        <v>379952</v>
      </c>
      <c r="X26" s="137">
        <v>379952</v>
      </c>
      <c r="Y26" s="188">
        <f t="shared" si="14"/>
        <v>2147.999999999683</v>
      </c>
      <c r="Z26" s="188">
        <f>IF(IF(sym!$Q15=H26,1,0)=1,ABS(W26*G26),-ABS(W26*G26))</f>
        <v>-2147.999999999683</v>
      </c>
      <c r="AA26" s="188">
        <f>IF(IF(sym!$P15=$H26,1,0)=1,ABS($W26*$G26),-ABS($W26*$G26))</f>
        <v>2147.999999999683</v>
      </c>
      <c r="AB26" s="188">
        <f t="shared" si="22"/>
        <v>2147.999999999683</v>
      </c>
      <c r="AC26" s="188">
        <f t="shared" si="15"/>
        <v>2147.999999999683</v>
      </c>
      <c r="AD26" s="188">
        <f t="shared" si="23"/>
        <v>2147.999999999683</v>
      </c>
      <c r="AE26" s="188">
        <f t="shared" si="24"/>
        <v>2147.999999999683</v>
      </c>
      <c r="AF26" s="188">
        <f t="shared" si="25"/>
        <v>-2147.999999999683</v>
      </c>
      <c r="AG26" s="188">
        <f t="shared" si="26"/>
        <v>-2147.999999999683</v>
      </c>
      <c r="AH26" s="188">
        <f t="shared" si="16"/>
        <v>2147.999999999683</v>
      </c>
      <c r="AI26" s="188">
        <f t="shared" si="17"/>
        <v>2147.999999999683</v>
      </c>
      <c r="AJ26" s="188">
        <f t="shared" si="18"/>
        <v>2147.999999999683</v>
      </c>
      <c r="AK26" s="188">
        <f t="shared" si="19"/>
        <v>2147.999999999683</v>
      </c>
      <c r="AL26" s="188">
        <f t="shared" si="27"/>
        <v>2147.999999999683</v>
      </c>
    </row>
    <row r="27" spans="1:38" ht="15.75" thickBot="1" x14ac:dyDescent="0.3">
      <c r="A27" s="1" t="s">
        <v>316</v>
      </c>
      <c r="B27" s="149" t="s">
        <v>562</v>
      </c>
      <c r="C27" s="192" t="s">
        <v>1122</v>
      </c>
      <c r="F27" s="201">
        <f>'0802'!H27</f>
        <v>-1</v>
      </c>
      <c r="G27" s="202">
        <v>3.0013806350900001E-4</v>
      </c>
      <c r="H27" s="202">
        <v>1</v>
      </c>
      <c r="I27" s="227">
        <v>1</v>
      </c>
      <c r="J27" s="227">
        <v>1</v>
      </c>
      <c r="K27" s="227">
        <v>-1</v>
      </c>
      <c r="L27" s="202">
        <v>1</v>
      </c>
      <c r="M27" s="228">
        <v>-2</v>
      </c>
      <c r="N27" s="288">
        <v>42566</v>
      </c>
      <c r="O27">
        <f t="shared" si="10"/>
        <v>-1</v>
      </c>
      <c r="P27">
        <f t="shared" si="11"/>
        <v>1</v>
      </c>
      <c r="Q27">
        <f t="shared" si="12"/>
        <v>1</v>
      </c>
      <c r="R27">
        <f t="shared" si="20"/>
        <v>1</v>
      </c>
      <c r="S27">
        <f t="shared" si="13"/>
        <v>1</v>
      </c>
      <c r="T27">
        <f t="shared" si="21"/>
        <v>1</v>
      </c>
      <c r="U27">
        <f>VLOOKUP($A27,'FuturesInfo (3)'!$A$2:$V$80,22)</f>
        <v>3</v>
      </c>
      <c r="V27">
        <v>1</v>
      </c>
      <c r="W27" s="137">
        <v>557693.34299999999</v>
      </c>
      <c r="X27" s="137">
        <v>557693.34299999999</v>
      </c>
      <c r="Y27" s="188">
        <f t="shared" si="14"/>
        <v>167.38499999988053</v>
      </c>
      <c r="Z27" s="188">
        <f>IF(IF(sym!$Q16=H27,1,0)=1,ABS(W27*G27),-ABS(W27*G27))</f>
        <v>-167.38499999988053</v>
      </c>
      <c r="AA27" s="188">
        <f>IF(IF(sym!$P16=$H27,1,0)=1,ABS($W27*$G27),-ABS($W27*$G27))</f>
        <v>167.38499999988053</v>
      </c>
      <c r="AB27" s="188">
        <f t="shared" si="22"/>
        <v>167.38499999988053</v>
      </c>
      <c r="AC27" s="188">
        <f t="shared" si="15"/>
        <v>167.38499999988053</v>
      </c>
      <c r="AD27" s="188">
        <f t="shared" si="23"/>
        <v>-167.38499999988053</v>
      </c>
      <c r="AE27" s="188">
        <f t="shared" si="24"/>
        <v>167.38499999988053</v>
      </c>
      <c r="AF27" s="188">
        <f t="shared" si="25"/>
        <v>167.38499999988053</v>
      </c>
      <c r="AG27" s="188">
        <f t="shared" si="26"/>
        <v>-167.38499999988053</v>
      </c>
      <c r="AH27" s="188">
        <f t="shared" si="16"/>
        <v>167.38499999988053</v>
      </c>
      <c r="AI27" s="188">
        <f t="shared" si="17"/>
        <v>167.38499999988053</v>
      </c>
      <c r="AJ27" s="188">
        <f t="shared" si="18"/>
        <v>167.38499999988053</v>
      </c>
      <c r="AK27" s="188">
        <f t="shared" si="19"/>
        <v>167.38499999988053</v>
      </c>
      <c r="AL27" s="188">
        <f t="shared" si="27"/>
        <v>167.38499999988053</v>
      </c>
    </row>
    <row r="28" spans="1:38" ht="15.75" thickBot="1" x14ac:dyDescent="0.3">
      <c r="A28" s="1" t="s">
        <v>318</v>
      </c>
      <c r="B28" s="149" t="s">
        <v>560</v>
      </c>
      <c r="C28" s="192" t="s">
        <v>1122</v>
      </c>
      <c r="F28" s="201">
        <f>'0802'!H28</f>
        <v>-1</v>
      </c>
      <c r="G28" s="202">
        <v>1.4998125234400001E-4</v>
      </c>
      <c r="H28" s="202">
        <v>1</v>
      </c>
      <c r="I28" s="227">
        <v>-1</v>
      </c>
      <c r="J28" s="227">
        <v>-1</v>
      </c>
      <c r="K28" s="227">
        <v>1</v>
      </c>
      <c r="L28" s="202">
        <v>1</v>
      </c>
      <c r="M28" s="228">
        <v>-17</v>
      </c>
      <c r="N28" s="288">
        <v>42559</v>
      </c>
      <c r="O28">
        <f t="shared" si="10"/>
        <v>-1</v>
      </c>
      <c r="P28">
        <f t="shared" si="11"/>
        <v>-1</v>
      </c>
      <c r="Q28">
        <f t="shared" si="12"/>
        <v>-1</v>
      </c>
      <c r="R28">
        <f t="shared" si="20"/>
        <v>1</v>
      </c>
      <c r="S28">
        <f t="shared" si="13"/>
        <v>-1</v>
      </c>
      <c r="T28">
        <f t="shared" si="21"/>
        <v>-1</v>
      </c>
      <c r="U28">
        <f>VLOOKUP($A28,'FuturesInfo (3)'!$A$2:$V$80,22)</f>
        <v>9</v>
      </c>
      <c r="V28">
        <v>1</v>
      </c>
      <c r="W28" s="137">
        <v>1339247.3849999998</v>
      </c>
      <c r="X28" s="137">
        <v>1339247.3849999998</v>
      </c>
      <c r="Y28" s="188">
        <f t="shared" si="14"/>
        <v>200.86200000072711</v>
      </c>
      <c r="Z28" s="188">
        <f>IF(IF(sym!$Q17=H28,1,0)=1,ABS(W28*G28),-ABS(W28*G28))</f>
        <v>-200.86200000072711</v>
      </c>
      <c r="AA28" s="188">
        <f>IF(IF(sym!$P17=$H28,1,0)=1,ABS($W28*$G28),-ABS($W28*$G28))</f>
        <v>200.86200000072711</v>
      </c>
      <c r="AB28" s="188">
        <f t="shared" si="22"/>
        <v>200.86200000072711</v>
      </c>
      <c r="AC28" s="188">
        <f t="shared" si="15"/>
        <v>-200.86200000072711</v>
      </c>
      <c r="AD28" s="188">
        <f t="shared" si="23"/>
        <v>200.86200000072711</v>
      </c>
      <c r="AE28" s="188">
        <f t="shared" si="24"/>
        <v>-200.86200000072711</v>
      </c>
      <c r="AF28" s="188">
        <f t="shared" si="25"/>
        <v>200.86200000072711</v>
      </c>
      <c r="AG28" s="188">
        <f t="shared" si="26"/>
        <v>-200.86200000072711</v>
      </c>
      <c r="AH28" s="188">
        <f t="shared" si="16"/>
        <v>-200.86200000072711</v>
      </c>
      <c r="AI28" s="188">
        <f t="shared" si="17"/>
        <v>-200.86200000072711</v>
      </c>
      <c r="AJ28" s="188">
        <f t="shared" si="18"/>
        <v>200.86200000072711</v>
      </c>
      <c r="AK28" s="188">
        <f t="shared" si="19"/>
        <v>-200.86200000072711</v>
      </c>
      <c r="AL28" s="188">
        <f t="shared" si="27"/>
        <v>-200.86200000072711</v>
      </c>
    </row>
    <row r="29" spans="1:38" ht="15.75" thickBot="1" x14ac:dyDescent="0.3">
      <c r="A29" s="1" t="s">
        <v>320</v>
      </c>
      <c r="B29" s="149" t="s">
        <v>564</v>
      </c>
      <c r="C29" s="192" t="s">
        <v>1122</v>
      </c>
      <c r="F29" s="201">
        <f>'0802'!H29</f>
        <v>-1</v>
      </c>
      <c r="G29" s="202">
        <v>0</v>
      </c>
      <c r="H29" s="202">
        <v>1</v>
      </c>
      <c r="I29" s="227">
        <v>-1</v>
      </c>
      <c r="J29" s="227">
        <v>1</v>
      </c>
      <c r="K29" s="227">
        <v>-1</v>
      </c>
      <c r="L29" s="202">
        <v>1</v>
      </c>
      <c r="M29" s="228">
        <v>-16</v>
      </c>
      <c r="N29" s="288">
        <v>42562</v>
      </c>
      <c r="O29">
        <f t="shared" si="10"/>
        <v>-1</v>
      </c>
      <c r="P29">
        <f t="shared" si="11"/>
        <v>1</v>
      </c>
      <c r="Q29">
        <f t="shared" si="12"/>
        <v>1</v>
      </c>
      <c r="R29">
        <f t="shared" si="20"/>
        <v>1</v>
      </c>
      <c r="S29">
        <f t="shared" si="13"/>
        <v>1</v>
      </c>
      <c r="T29">
        <f t="shared" si="21"/>
        <v>1</v>
      </c>
      <c r="U29">
        <f>VLOOKUP($A29,'FuturesInfo (3)'!$A$2:$V$80,22)</f>
        <v>0</v>
      </c>
      <c r="V29">
        <v>1</v>
      </c>
      <c r="W29" s="137">
        <v>0</v>
      </c>
      <c r="X29" s="137">
        <v>0</v>
      </c>
      <c r="Y29" s="188">
        <f t="shared" si="14"/>
        <v>0</v>
      </c>
      <c r="Z29" s="188">
        <f>IF(IF(sym!$Q18=H29,1,0)=1,ABS(W29*G29),-ABS(W29*G29))</f>
        <v>0</v>
      </c>
      <c r="AA29" s="188">
        <f>IF(IF(sym!$P18=$H29,1,0)=1,ABS($W29*$G29),-ABS($W29*$G29))</f>
        <v>0</v>
      </c>
      <c r="AB29" s="188">
        <f t="shared" si="22"/>
        <v>0</v>
      </c>
      <c r="AC29" s="188">
        <f t="shared" si="15"/>
        <v>0</v>
      </c>
      <c r="AD29" s="188">
        <f t="shared" si="23"/>
        <v>0</v>
      </c>
      <c r="AE29" s="188">
        <f t="shared" si="24"/>
        <v>0</v>
      </c>
      <c r="AF29" s="188">
        <f t="shared" si="25"/>
        <v>0</v>
      </c>
      <c r="AG29" s="188">
        <f t="shared" si="26"/>
        <v>0</v>
      </c>
      <c r="AH29" s="188">
        <f t="shared" si="16"/>
        <v>0</v>
      </c>
      <c r="AI29" s="188">
        <f t="shared" si="17"/>
        <v>0</v>
      </c>
      <c r="AJ29" s="188">
        <f t="shared" si="18"/>
        <v>0</v>
      </c>
      <c r="AK29" s="188">
        <f t="shared" si="19"/>
        <v>0</v>
      </c>
      <c r="AL29" s="188">
        <f t="shared" si="27"/>
        <v>0</v>
      </c>
    </row>
    <row r="30" spans="1:38" ht="15.75" thickBot="1" x14ac:dyDescent="0.3">
      <c r="A30" s="1" t="s">
        <v>323</v>
      </c>
      <c r="B30" s="149" t="s">
        <v>581</v>
      </c>
      <c r="C30" s="192" t="s">
        <v>1122</v>
      </c>
      <c r="F30" s="201">
        <f>'0802'!H30</f>
        <v>-1</v>
      </c>
      <c r="G30" s="202">
        <v>-1.00872547536E-4</v>
      </c>
      <c r="H30" s="202">
        <v>-1</v>
      </c>
      <c r="I30" s="227">
        <v>-1</v>
      </c>
      <c r="J30" s="227">
        <v>1</v>
      </c>
      <c r="K30" s="227">
        <v>-1</v>
      </c>
      <c r="L30" s="202">
        <v>1</v>
      </c>
      <c r="M30" s="228">
        <v>6</v>
      </c>
      <c r="N30" s="288">
        <v>42576</v>
      </c>
      <c r="O30">
        <f t="shared" si="10"/>
        <v>1</v>
      </c>
      <c r="P30">
        <f t="shared" si="11"/>
        <v>1</v>
      </c>
      <c r="Q30">
        <f t="shared" si="12"/>
        <v>1</v>
      </c>
      <c r="R30">
        <f t="shared" si="20"/>
        <v>1</v>
      </c>
      <c r="S30">
        <f t="shared" si="13"/>
        <v>1</v>
      </c>
      <c r="T30">
        <f t="shared" si="21"/>
        <v>-1</v>
      </c>
      <c r="U30">
        <f>VLOOKUP($A30,'FuturesInfo (3)'!$A$2:$V$80,22)</f>
        <v>0</v>
      </c>
      <c r="V30">
        <v>1</v>
      </c>
      <c r="W30" s="137">
        <v>0</v>
      </c>
      <c r="X30" s="137">
        <v>0</v>
      </c>
      <c r="Y30" s="188">
        <f t="shared" si="14"/>
        <v>0</v>
      </c>
      <c r="Z30" s="188">
        <f>IF(IF(sym!$Q19=H30,1,0)=1,ABS(W30*G30),-ABS(W30*G30))</f>
        <v>0</v>
      </c>
      <c r="AA30" s="188">
        <f>IF(IF(sym!$P19=$H30,1,0)=1,ABS($W30*$G30),-ABS($W30*$G30))</f>
        <v>0</v>
      </c>
      <c r="AB30" s="188">
        <f t="shared" si="22"/>
        <v>0</v>
      </c>
      <c r="AC30" s="188">
        <f t="shared" si="15"/>
        <v>0</v>
      </c>
      <c r="AD30" s="188">
        <f t="shared" si="23"/>
        <v>0</v>
      </c>
      <c r="AE30" s="188">
        <f t="shared" si="24"/>
        <v>0</v>
      </c>
      <c r="AF30" s="188">
        <f t="shared" si="25"/>
        <v>0</v>
      </c>
      <c r="AG30" s="188">
        <f t="shared" si="26"/>
        <v>0</v>
      </c>
      <c r="AH30" s="188">
        <f t="shared" si="16"/>
        <v>0</v>
      </c>
      <c r="AI30" s="188">
        <f t="shared" si="17"/>
        <v>0</v>
      </c>
      <c r="AJ30" s="188">
        <f t="shared" si="18"/>
        <v>0</v>
      </c>
      <c r="AK30" s="188">
        <f t="shared" si="19"/>
        <v>0</v>
      </c>
      <c r="AL30" s="188">
        <f t="shared" si="27"/>
        <v>0</v>
      </c>
    </row>
    <row r="31" spans="1:38" ht="15.75" thickBot="1" x14ac:dyDescent="0.3">
      <c r="A31" s="1" t="s">
        <v>325</v>
      </c>
      <c r="B31" s="149" t="s">
        <v>653</v>
      </c>
      <c r="C31" s="192" t="s">
        <v>294</v>
      </c>
      <c r="F31" s="201">
        <f>'0802'!H31</f>
        <v>-1</v>
      </c>
      <c r="G31" s="202">
        <v>6.5832355625100002E-3</v>
      </c>
      <c r="H31" s="202">
        <v>1</v>
      </c>
      <c r="I31" s="227">
        <v>1</v>
      </c>
      <c r="J31" s="227">
        <v>1</v>
      </c>
      <c r="K31" s="227">
        <v>1</v>
      </c>
      <c r="L31" s="202">
        <v>1</v>
      </c>
      <c r="M31" s="228">
        <v>-14</v>
      </c>
      <c r="N31" s="288">
        <v>42564</v>
      </c>
      <c r="O31">
        <f t="shared" si="10"/>
        <v>-1</v>
      </c>
      <c r="P31">
        <f t="shared" si="11"/>
        <v>-1</v>
      </c>
      <c r="Q31">
        <f t="shared" si="12"/>
        <v>1</v>
      </c>
      <c r="R31">
        <f t="shared" si="20"/>
        <v>1</v>
      </c>
      <c r="S31">
        <f t="shared" si="13"/>
        <v>1</v>
      </c>
      <c r="T31">
        <f t="shared" si="21"/>
        <v>-1</v>
      </c>
      <c r="U31">
        <f>VLOOKUP($A31,'FuturesInfo (3)'!$A$2:$V$80,22)</f>
        <v>2</v>
      </c>
      <c r="V31">
        <v>1</v>
      </c>
      <c r="W31" s="137">
        <v>306840</v>
      </c>
      <c r="X31" s="137">
        <v>306840</v>
      </c>
      <c r="Y31" s="188">
        <f t="shared" si="14"/>
        <v>2020.0000000005684</v>
      </c>
      <c r="Z31" s="188">
        <f>IF(IF(sym!$Q20=H31,1,0)=1,ABS(W31*G31),-ABS(W31*G31))</f>
        <v>2020.0000000005684</v>
      </c>
      <c r="AA31" s="188">
        <f>IF(IF(sym!$P20=$H31,1,0)=1,ABS($W31*$G31),-ABS($W31*$G31))</f>
        <v>-2020.0000000005684</v>
      </c>
      <c r="AB31" s="188">
        <f t="shared" si="22"/>
        <v>2020.0000000005684</v>
      </c>
      <c r="AC31" s="188">
        <f t="shared" si="15"/>
        <v>2020.0000000005684</v>
      </c>
      <c r="AD31" s="188">
        <f t="shared" si="23"/>
        <v>-2020.0000000005684</v>
      </c>
      <c r="AE31" s="188">
        <f t="shared" si="24"/>
        <v>-2020.0000000005684</v>
      </c>
      <c r="AF31" s="188">
        <f t="shared" si="25"/>
        <v>2020.0000000005684</v>
      </c>
      <c r="AG31" s="188">
        <f t="shared" si="26"/>
        <v>-2020.0000000005684</v>
      </c>
      <c r="AH31" s="188">
        <f t="shared" si="16"/>
        <v>-2020.0000000005684</v>
      </c>
      <c r="AI31" s="188">
        <f t="shared" si="17"/>
        <v>2020.0000000005684</v>
      </c>
      <c r="AJ31" s="188">
        <f t="shared" si="18"/>
        <v>2020.0000000005684</v>
      </c>
      <c r="AK31" s="188">
        <f t="shared" si="19"/>
        <v>2020.0000000005684</v>
      </c>
      <c r="AL31" s="188">
        <f t="shared" si="27"/>
        <v>-2020.0000000005684</v>
      </c>
    </row>
    <row r="32" spans="1:38" ht="15.75" thickBot="1" x14ac:dyDescent="0.3">
      <c r="A32" s="1" t="s">
        <v>327</v>
      </c>
      <c r="B32" s="149" t="s">
        <v>552</v>
      </c>
      <c r="C32" s="192" t="s">
        <v>294</v>
      </c>
      <c r="F32" s="201">
        <f>'0802'!H32</f>
        <v>-1</v>
      </c>
      <c r="G32" s="202">
        <v>1.9742190221800002E-3</v>
      </c>
      <c r="H32" s="202">
        <v>1</v>
      </c>
      <c r="I32" s="227">
        <v>-1</v>
      </c>
      <c r="J32" s="227">
        <v>-1</v>
      </c>
      <c r="K32" s="227">
        <v>-1</v>
      </c>
      <c r="L32" s="202">
        <v>-1</v>
      </c>
      <c r="M32" s="228">
        <v>-12</v>
      </c>
      <c r="N32" s="288">
        <v>42566</v>
      </c>
      <c r="O32">
        <f t="shared" si="10"/>
        <v>1</v>
      </c>
      <c r="P32">
        <f t="shared" si="11"/>
        <v>1</v>
      </c>
      <c r="Q32">
        <f t="shared" si="12"/>
        <v>1</v>
      </c>
      <c r="R32">
        <f t="shared" si="20"/>
        <v>1</v>
      </c>
      <c r="S32">
        <f t="shared" si="13"/>
        <v>1</v>
      </c>
      <c r="T32">
        <f t="shared" si="21"/>
        <v>-1</v>
      </c>
      <c r="U32">
        <f>VLOOKUP($A32,'FuturesInfo (3)'!$A$2:$V$80,22)</f>
        <v>3</v>
      </c>
      <c r="V32">
        <v>1</v>
      </c>
      <c r="W32" s="137">
        <v>322912.5</v>
      </c>
      <c r="X32" s="137">
        <v>322912.5</v>
      </c>
      <c r="Y32" s="188">
        <f t="shared" si="14"/>
        <v>637.4999999996993</v>
      </c>
      <c r="Z32" s="188">
        <f>IF(IF(sym!$Q21=H32,1,0)=1,ABS(W32*G32),-ABS(W32*G32))</f>
        <v>637.4999999996993</v>
      </c>
      <c r="AA32" s="188">
        <f>IF(IF(sym!$P21=$H32,1,0)=1,ABS($W32*$G32),-ABS($W32*$G32))</f>
        <v>-637.4999999996993</v>
      </c>
      <c r="AB32" s="188">
        <f t="shared" si="22"/>
        <v>637.4999999996993</v>
      </c>
      <c r="AC32" s="188">
        <f t="shared" si="15"/>
        <v>-637.4999999996993</v>
      </c>
      <c r="AD32" s="188">
        <f t="shared" si="23"/>
        <v>637.4999999996993</v>
      </c>
      <c r="AE32" s="188">
        <f t="shared" si="24"/>
        <v>637.4999999996993</v>
      </c>
      <c r="AF32" s="188">
        <f t="shared" si="25"/>
        <v>-637.4999999996993</v>
      </c>
      <c r="AG32" s="188">
        <f t="shared" si="26"/>
        <v>637.4999999996993</v>
      </c>
      <c r="AH32" s="188">
        <f t="shared" si="16"/>
        <v>637.4999999996993</v>
      </c>
      <c r="AI32" s="188">
        <f t="shared" si="17"/>
        <v>637.4999999996993</v>
      </c>
      <c r="AJ32" s="188">
        <f t="shared" si="18"/>
        <v>637.4999999996993</v>
      </c>
      <c r="AK32" s="188">
        <f t="shared" si="19"/>
        <v>637.4999999996993</v>
      </c>
      <c r="AL32" s="188">
        <f t="shared" si="27"/>
        <v>-637.4999999996993</v>
      </c>
    </row>
    <row r="33" spans="1:38" ht="15.75" thickBot="1" x14ac:dyDescent="0.3">
      <c r="A33" s="1" t="s">
        <v>329</v>
      </c>
      <c r="B33" s="149" t="s">
        <v>589</v>
      </c>
      <c r="C33" s="192" t="s">
        <v>313</v>
      </c>
      <c r="F33" s="201">
        <f>'0802'!H33</f>
        <v>1</v>
      </c>
      <c r="G33" s="202">
        <v>1.37480666781E-2</v>
      </c>
      <c r="H33" s="234">
        <v>1</v>
      </c>
      <c r="I33" s="230">
        <v>1</v>
      </c>
      <c r="J33" s="230">
        <v>1</v>
      </c>
      <c r="K33" s="230">
        <v>-1</v>
      </c>
      <c r="L33" s="202">
        <v>-1</v>
      </c>
      <c r="M33" s="228">
        <v>8</v>
      </c>
      <c r="N33" s="288">
        <v>42572</v>
      </c>
      <c r="O33">
        <f t="shared" si="10"/>
        <v>-1</v>
      </c>
      <c r="P33">
        <f t="shared" si="11"/>
        <v>-1</v>
      </c>
      <c r="Q33">
        <f t="shared" si="12"/>
        <v>-1</v>
      </c>
      <c r="R33">
        <f t="shared" si="20"/>
        <v>-1</v>
      </c>
      <c r="S33">
        <f t="shared" si="13"/>
        <v>-1</v>
      </c>
      <c r="T33">
        <f t="shared" si="21"/>
        <v>1</v>
      </c>
      <c r="U33">
        <f>VLOOKUP($A33,'FuturesInfo (3)'!$A$2:$V$80,22)</f>
        <v>2</v>
      </c>
      <c r="V33">
        <v>1</v>
      </c>
      <c r="W33" s="137">
        <v>145475</v>
      </c>
      <c r="X33" s="137">
        <v>145475</v>
      </c>
      <c r="Y33" s="188">
        <f t="shared" si="14"/>
        <v>1999.9999999965974</v>
      </c>
      <c r="Z33" s="188">
        <f>IF(IF(sym!$Q22=H33,1,0)=1,ABS(W33*G33),-ABS(W33*G33))</f>
        <v>1999.9999999965974</v>
      </c>
      <c r="AA33" s="188">
        <f>IF(IF(sym!$P22=$H33,1,0)=1,ABS($W33*$G33),-ABS($W33*$G33))</f>
        <v>-1999.9999999965974</v>
      </c>
      <c r="AB33" s="188">
        <f t="shared" si="22"/>
        <v>-1999.9999999965974</v>
      </c>
      <c r="AC33" s="188">
        <f t="shared" si="15"/>
        <v>1999.9999999965974</v>
      </c>
      <c r="AD33" s="188">
        <f t="shared" si="23"/>
        <v>-1999.9999999965974</v>
      </c>
      <c r="AE33" s="188">
        <f t="shared" si="24"/>
        <v>1999.9999999965974</v>
      </c>
      <c r="AF33" s="188">
        <f t="shared" si="25"/>
        <v>-1999.9999999965974</v>
      </c>
      <c r="AG33" s="188">
        <f t="shared" si="26"/>
        <v>-1999.9999999965974</v>
      </c>
      <c r="AH33" s="188">
        <f t="shared" si="16"/>
        <v>-1999.9999999965974</v>
      </c>
      <c r="AI33" s="188">
        <f t="shared" si="17"/>
        <v>-1999.9999999965974</v>
      </c>
      <c r="AJ33" s="188">
        <f t="shared" si="18"/>
        <v>-1999.9999999965974</v>
      </c>
      <c r="AK33" s="188">
        <f t="shared" si="19"/>
        <v>-1999.9999999965974</v>
      </c>
      <c r="AL33" s="188">
        <f t="shared" si="27"/>
        <v>1999.9999999965974</v>
      </c>
    </row>
    <row r="34" spans="1:38" ht="15.75" thickBot="1" x14ac:dyDescent="0.3">
      <c r="A34" s="1" t="s">
        <v>331</v>
      </c>
      <c r="B34" s="149" t="s">
        <v>481</v>
      </c>
      <c r="C34" s="192" t="s">
        <v>294</v>
      </c>
      <c r="F34" s="201">
        <f>'0802'!H34</f>
        <v>-1</v>
      </c>
      <c r="G34" s="202">
        <v>-1.5020219526299999E-3</v>
      </c>
      <c r="H34" s="202">
        <v>-1</v>
      </c>
      <c r="I34" s="227">
        <v>-1</v>
      </c>
      <c r="J34" s="227">
        <v>1</v>
      </c>
      <c r="K34" s="227">
        <v>-1</v>
      </c>
      <c r="L34" s="202">
        <v>-1</v>
      </c>
      <c r="M34" s="228">
        <v>-19</v>
      </c>
      <c r="N34" s="288">
        <v>42557</v>
      </c>
      <c r="O34">
        <f t="shared" si="10"/>
        <v>1</v>
      </c>
      <c r="P34">
        <f t="shared" si="11"/>
        <v>1</v>
      </c>
      <c r="Q34">
        <f t="shared" si="12"/>
        <v>1</v>
      </c>
      <c r="R34">
        <f t="shared" si="20"/>
        <v>1</v>
      </c>
      <c r="S34">
        <f t="shared" si="13"/>
        <v>1</v>
      </c>
      <c r="T34">
        <f t="shared" si="21"/>
        <v>-1</v>
      </c>
      <c r="U34">
        <f>VLOOKUP($A34,'FuturesInfo (3)'!$A$2:$V$80,22)</f>
        <v>4</v>
      </c>
      <c r="V34">
        <v>1</v>
      </c>
      <c r="W34" s="137">
        <v>144871.71749999997</v>
      </c>
      <c r="X34" s="137">
        <v>144871.71749999997</v>
      </c>
      <c r="Y34" s="188">
        <f t="shared" si="14"/>
        <v>217.6005000002117</v>
      </c>
      <c r="Z34" s="188">
        <f>IF(IF(sym!$Q23=H34,1,0)=1,ABS(W34*G34),-ABS(W34*G34))</f>
        <v>-217.6005000002117</v>
      </c>
      <c r="AA34" s="188">
        <f>IF(IF(sym!$P23=$H34,1,0)=1,ABS($W34*$G34),-ABS($W34*$G34))</f>
        <v>217.6005000002117</v>
      </c>
      <c r="AB34" s="188">
        <f t="shared" si="22"/>
        <v>-217.6005000002117</v>
      </c>
      <c r="AC34" s="188">
        <f t="shared" si="15"/>
        <v>-217.6005000002117</v>
      </c>
      <c r="AD34" s="188">
        <f t="shared" si="23"/>
        <v>-217.6005000002117</v>
      </c>
      <c r="AE34" s="188">
        <f t="shared" si="24"/>
        <v>-217.6005000002117</v>
      </c>
      <c r="AF34" s="188">
        <f t="shared" si="25"/>
        <v>217.6005000002117</v>
      </c>
      <c r="AG34" s="188">
        <f t="shared" si="26"/>
        <v>-217.6005000002117</v>
      </c>
      <c r="AH34" s="188">
        <f t="shared" si="16"/>
        <v>-217.6005000002117</v>
      </c>
      <c r="AI34" s="188">
        <f t="shared" si="17"/>
        <v>-217.6005000002117</v>
      </c>
      <c r="AJ34" s="188">
        <f t="shared" si="18"/>
        <v>-217.6005000002117</v>
      </c>
      <c r="AK34" s="188">
        <f t="shared" si="19"/>
        <v>-217.6005000002117</v>
      </c>
      <c r="AL34" s="188">
        <f t="shared" si="27"/>
        <v>217.6005000002117</v>
      </c>
    </row>
    <row r="35" spans="1:38" ht="15.75" thickBot="1" x14ac:dyDescent="0.3">
      <c r="A35" s="1" t="s">
        <v>333</v>
      </c>
      <c r="B35" s="149" t="s">
        <v>663</v>
      </c>
      <c r="C35" s="192" t="s">
        <v>294</v>
      </c>
      <c r="F35" s="201">
        <f>'0802'!H35</f>
        <v>-1</v>
      </c>
      <c r="G35" s="202">
        <v>1.8233786713999999E-3</v>
      </c>
      <c r="H35" s="202">
        <v>1</v>
      </c>
      <c r="I35" s="227">
        <v>-1</v>
      </c>
      <c r="J35" s="227">
        <v>-1</v>
      </c>
      <c r="K35" s="227">
        <v>-1</v>
      </c>
      <c r="L35" s="202">
        <v>-1</v>
      </c>
      <c r="M35" s="228">
        <v>-13</v>
      </c>
      <c r="N35" s="288">
        <v>42565</v>
      </c>
      <c r="O35">
        <f t="shared" si="10"/>
        <v>1</v>
      </c>
      <c r="P35">
        <f t="shared" si="11"/>
        <v>1</v>
      </c>
      <c r="Q35">
        <f t="shared" si="12"/>
        <v>1</v>
      </c>
      <c r="R35">
        <f t="shared" si="20"/>
        <v>1</v>
      </c>
      <c r="S35">
        <f t="shared" si="13"/>
        <v>1</v>
      </c>
      <c r="T35">
        <f t="shared" si="21"/>
        <v>-1</v>
      </c>
      <c r="U35">
        <f>VLOOKUP($A35,'FuturesInfo (3)'!$A$2:$V$80,22)</f>
        <v>3</v>
      </c>
      <c r="V35">
        <v>1</v>
      </c>
      <c r="W35" s="137">
        <v>169828.821</v>
      </c>
      <c r="X35" s="137">
        <v>169828.821</v>
      </c>
      <c r="Y35" s="188">
        <f t="shared" si="14"/>
        <v>309.66225000040839</v>
      </c>
      <c r="Z35" s="188">
        <f>IF(IF(sym!$Q24=H35,1,0)=1,ABS(W35*G35),-ABS(W35*G35))</f>
        <v>309.66225000040839</v>
      </c>
      <c r="AA35" s="188">
        <f>IF(IF(sym!$P24=$H35,1,0)=1,ABS($W35*$G35),-ABS($W35*$G35))</f>
        <v>-309.66225000040839</v>
      </c>
      <c r="AB35" s="188">
        <f t="shared" si="22"/>
        <v>309.66225000040839</v>
      </c>
      <c r="AC35" s="188">
        <f t="shared" si="15"/>
        <v>-309.66225000040839</v>
      </c>
      <c r="AD35" s="188">
        <f t="shared" si="23"/>
        <v>309.66225000040839</v>
      </c>
      <c r="AE35" s="188">
        <f t="shared" si="24"/>
        <v>309.66225000040839</v>
      </c>
      <c r="AF35" s="188">
        <f t="shared" si="25"/>
        <v>-309.66225000040839</v>
      </c>
      <c r="AG35" s="188">
        <f t="shared" si="26"/>
        <v>309.66225000040839</v>
      </c>
      <c r="AH35" s="188">
        <f t="shared" si="16"/>
        <v>309.66225000040839</v>
      </c>
      <c r="AI35" s="188">
        <f t="shared" si="17"/>
        <v>309.66225000040839</v>
      </c>
      <c r="AJ35" s="188">
        <f t="shared" si="18"/>
        <v>309.66225000040839</v>
      </c>
      <c r="AK35" s="188">
        <f t="shared" si="19"/>
        <v>309.66225000040839</v>
      </c>
      <c r="AL35" s="188">
        <f t="shared" si="27"/>
        <v>-309.66225000040839</v>
      </c>
    </row>
    <row r="36" spans="1:38" ht="15.75" thickBot="1" x14ac:dyDescent="0.3">
      <c r="A36" s="1" t="s">
        <v>335</v>
      </c>
      <c r="B36" s="149" t="s">
        <v>568</v>
      </c>
      <c r="C36" s="192" t="s">
        <v>1122</v>
      </c>
      <c r="F36" s="201">
        <f>'0802'!H36</f>
        <v>-1</v>
      </c>
      <c r="G36" s="291">
        <v>0</v>
      </c>
      <c r="H36" s="202">
        <v>1</v>
      </c>
      <c r="I36" s="227">
        <v>-1</v>
      </c>
      <c r="J36" s="227">
        <v>1</v>
      </c>
      <c r="K36" s="227">
        <v>-1</v>
      </c>
      <c r="L36" s="202">
        <v>1</v>
      </c>
      <c r="M36" s="228">
        <v>-8</v>
      </c>
      <c r="N36" s="288">
        <v>42572</v>
      </c>
      <c r="O36">
        <f t="shared" si="10"/>
        <v>-1</v>
      </c>
      <c r="P36">
        <f t="shared" si="11"/>
        <v>1</v>
      </c>
      <c r="Q36">
        <f t="shared" si="12"/>
        <v>1</v>
      </c>
      <c r="R36">
        <f t="shared" si="20"/>
        <v>1</v>
      </c>
      <c r="S36">
        <f t="shared" si="13"/>
        <v>1</v>
      </c>
      <c r="T36">
        <f t="shared" si="21"/>
        <v>1</v>
      </c>
      <c r="U36">
        <f>VLOOKUP($A36,'FuturesInfo (3)'!$A$2:$V$80,22)</f>
        <v>0</v>
      </c>
      <c r="V36">
        <v>1</v>
      </c>
      <c r="W36" s="137">
        <v>0</v>
      </c>
      <c r="X36" s="137">
        <v>0</v>
      </c>
      <c r="Y36" s="188">
        <f t="shared" si="14"/>
        <v>0</v>
      </c>
      <c r="Z36" s="188">
        <f>IF(IF(sym!$Q25=H36,1,0)=1,ABS(W36*G36),-ABS(W36*G36))</f>
        <v>0</v>
      </c>
      <c r="AA36" s="188">
        <f>IF(IF(sym!$P25=$H36,1,0)=1,ABS($W36*$G36),-ABS($W36*$G36))</f>
        <v>0</v>
      </c>
      <c r="AB36" s="188">
        <f t="shared" si="22"/>
        <v>0</v>
      </c>
      <c r="AC36" s="188">
        <f t="shared" si="15"/>
        <v>0</v>
      </c>
      <c r="AD36" s="188">
        <f t="shared" si="23"/>
        <v>0</v>
      </c>
      <c r="AE36" s="188">
        <f t="shared" si="24"/>
        <v>0</v>
      </c>
      <c r="AF36" s="188">
        <f t="shared" si="25"/>
        <v>0</v>
      </c>
      <c r="AG36" s="188">
        <f t="shared" si="26"/>
        <v>0</v>
      </c>
      <c r="AH36" s="188">
        <f t="shared" si="16"/>
        <v>0</v>
      </c>
      <c r="AI36" s="188">
        <f t="shared" si="17"/>
        <v>0</v>
      </c>
      <c r="AJ36" s="188">
        <f t="shared" si="18"/>
        <v>0</v>
      </c>
      <c r="AK36" s="188">
        <f t="shared" si="19"/>
        <v>0</v>
      </c>
      <c r="AL36" s="188">
        <f t="shared" si="27"/>
        <v>0</v>
      </c>
    </row>
    <row r="37" spans="1:38" ht="15.75" thickBot="1" x14ac:dyDescent="0.3">
      <c r="A37" s="1" t="s">
        <v>337</v>
      </c>
      <c r="B37" s="149" t="s">
        <v>591</v>
      </c>
      <c r="C37" s="192" t="s">
        <v>294</v>
      </c>
      <c r="F37" s="201">
        <f>'0802'!H37</f>
        <v>-1</v>
      </c>
      <c r="G37" s="202">
        <v>-1.81956027293E-3</v>
      </c>
      <c r="H37" s="202">
        <v>-1</v>
      </c>
      <c r="I37" s="227">
        <v>1</v>
      </c>
      <c r="J37" s="227">
        <v>1</v>
      </c>
      <c r="K37" s="227">
        <v>-1</v>
      </c>
      <c r="L37" s="202">
        <v>1</v>
      </c>
      <c r="M37" s="228">
        <v>5</v>
      </c>
      <c r="N37" s="288">
        <v>42577</v>
      </c>
      <c r="O37">
        <f t="shared" si="10"/>
        <v>1</v>
      </c>
      <c r="P37">
        <f t="shared" si="11"/>
        <v>1</v>
      </c>
      <c r="Q37">
        <f t="shared" si="12"/>
        <v>1</v>
      </c>
      <c r="R37">
        <f t="shared" si="20"/>
        <v>1</v>
      </c>
      <c r="S37">
        <f t="shared" si="13"/>
        <v>1</v>
      </c>
      <c r="T37">
        <f t="shared" si="21"/>
        <v>-1</v>
      </c>
      <c r="U37">
        <f>VLOOKUP($A37,'FuturesInfo (3)'!$A$2:$V$80,22)</f>
        <v>3</v>
      </c>
      <c r="V37">
        <v>1</v>
      </c>
      <c r="W37" s="137">
        <v>260726.73000000004</v>
      </c>
      <c r="X37" s="137">
        <v>260726.73000000004</v>
      </c>
      <c r="Y37" s="188">
        <f t="shared" si="14"/>
        <v>474.40799999894648</v>
      </c>
      <c r="Z37" s="188">
        <f>IF(IF(sym!$Q26=H37,1,0)=1,ABS(W37*G37),-ABS(W37*G37))</f>
        <v>-474.40799999894648</v>
      </c>
      <c r="AA37" s="188">
        <f>IF(IF(sym!$P26=$H37,1,0)=1,ABS($W37*$G37),-ABS($W37*$G37))</f>
        <v>474.40799999894648</v>
      </c>
      <c r="AB37" s="188">
        <f t="shared" si="22"/>
        <v>-474.40799999894648</v>
      </c>
      <c r="AC37" s="188">
        <f t="shared" si="15"/>
        <v>-474.40799999894648</v>
      </c>
      <c r="AD37" s="188">
        <f t="shared" si="23"/>
        <v>474.40799999894648</v>
      </c>
      <c r="AE37" s="188">
        <f t="shared" si="24"/>
        <v>-474.40799999894648</v>
      </c>
      <c r="AF37" s="188">
        <f t="shared" si="25"/>
        <v>-474.40799999894648</v>
      </c>
      <c r="AG37" s="188">
        <f t="shared" si="26"/>
        <v>-474.40799999894648</v>
      </c>
      <c r="AH37" s="188">
        <f t="shared" si="16"/>
        <v>-474.40799999894648</v>
      </c>
      <c r="AI37" s="188">
        <f t="shared" si="17"/>
        <v>-474.40799999894648</v>
      </c>
      <c r="AJ37" s="188">
        <f t="shared" si="18"/>
        <v>-474.40799999894648</v>
      </c>
      <c r="AK37" s="188">
        <f t="shared" si="19"/>
        <v>-474.40799999894648</v>
      </c>
      <c r="AL37" s="188">
        <f t="shared" si="27"/>
        <v>474.40799999894648</v>
      </c>
    </row>
    <row r="38" spans="1:38" ht="15.75" thickBot="1" x14ac:dyDescent="0.3">
      <c r="A38" s="1" t="s">
        <v>339</v>
      </c>
      <c r="B38" s="149" t="s">
        <v>596</v>
      </c>
      <c r="C38" s="192" t="s">
        <v>1122</v>
      </c>
      <c r="F38" s="201">
        <f>'0802'!H38</f>
        <v>-1</v>
      </c>
      <c r="G38" s="202">
        <v>9.2571164082400005E-4</v>
      </c>
      <c r="H38" s="202">
        <v>1</v>
      </c>
      <c r="I38" s="227">
        <v>1</v>
      </c>
      <c r="J38" s="227">
        <v>1</v>
      </c>
      <c r="K38" s="227">
        <v>-1</v>
      </c>
      <c r="L38" s="202">
        <v>1</v>
      </c>
      <c r="M38" s="228">
        <v>-2</v>
      </c>
      <c r="N38" s="288">
        <v>42544</v>
      </c>
      <c r="O38">
        <f t="shared" si="10"/>
        <v>-1</v>
      </c>
      <c r="P38">
        <f t="shared" si="11"/>
        <v>1</v>
      </c>
      <c r="Q38">
        <f t="shared" si="12"/>
        <v>1</v>
      </c>
      <c r="R38">
        <f t="shared" si="20"/>
        <v>1</v>
      </c>
      <c r="S38">
        <f t="shared" si="13"/>
        <v>1</v>
      </c>
      <c r="T38">
        <f t="shared" si="21"/>
        <v>1</v>
      </c>
      <c r="U38">
        <f>VLOOKUP($A38,'FuturesInfo (3)'!$A$2:$V$80,22)</f>
        <v>3</v>
      </c>
      <c r="V38">
        <v>1</v>
      </c>
      <c r="W38" s="137">
        <v>512479.24200000009</v>
      </c>
      <c r="X38" s="137">
        <v>512479.24200000009</v>
      </c>
      <c r="Y38" s="188">
        <f t="shared" si="14"/>
        <v>474.40800000005987</v>
      </c>
      <c r="Z38" s="188">
        <f>IF(IF(sym!$Q27=H38,1,0)=1,ABS(W38*G38),-ABS(W38*G38))</f>
        <v>-474.40800000005987</v>
      </c>
      <c r="AA38" s="188">
        <f>IF(IF(sym!$P27=$H38,1,0)=1,ABS($W38*$G38),-ABS($W38*$G38))</f>
        <v>474.40800000005987</v>
      </c>
      <c r="AB38" s="188">
        <f t="shared" si="22"/>
        <v>474.40800000005987</v>
      </c>
      <c r="AC38" s="188">
        <f t="shared" si="15"/>
        <v>474.40800000005987</v>
      </c>
      <c r="AD38" s="188">
        <f t="shared" si="23"/>
        <v>-474.40800000005987</v>
      </c>
      <c r="AE38" s="188">
        <f t="shared" si="24"/>
        <v>474.40800000005987</v>
      </c>
      <c r="AF38" s="188">
        <f t="shared" si="25"/>
        <v>474.40800000005987</v>
      </c>
      <c r="AG38" s="188">
        <f t="shared" si="26"/>
        <v>-474.40800000005987</v>
      </c>
      <c r="AH38" s="188">
        <f t="shared" si="16"/>
        <v>474.40800000005987</v>
      </c>
      <c r="AI38" s="188">
        <f t="shared" si="17"/>
        <v>474.40800000005987</v>
      </c>
      <c r="AJ38" s="188">
        <f t="shared" si="18"/>
        <v>474.40800000005987</v>
      </c>
      <c r="AK38" s="188">
        <f t="shared" si="19"/>
        <v>474.40800000005987</v>
      </c>
      <c r="AL38" s="188">
        <f t="shared" si="27"/>
        <v>474.40800000005987</v>
      </c>
    </row>
    <row r="39" spans="1:38" ht="15.75" thickBot="1" x14ac:dyDescent="0.3">
      <c r="A39" s="1" t="s">
        <v>341</v>
      </c>
      <c r="B39" s="149" t="s">
        <v>453</v>
      </c>
      <c r="C39" s="192" t="s">
        <v>1122</v>
      </c>
      <c r="F39" s="201">
        <f>'0802'!H39</f>
        <v>-1</v>
      </c>
      <c r="G39" s="202">
        <v>0</v>
      </c>
      <c r="H39" s="202">
        <v>1</v>
      </c>
      <c r="I39" s="227">
        <v>1</v>
      </c>
      <c r="J39" s="227">
        <v>-1</v>
      </c>
      <c r="K39" s="227">
        <v>1</v>
      </c>
      <c r="L39" s="202">
        <v>1</v>
      </c>
      <c r="M39" s="228">
        <v>-13</v>
      </c>
      <c r="N39" s="288">
        <v>42565</v>
      </c>
      <c r="O39">
        <f t="shared" si="10"/>
        <v>-1</v>
      </c>
      <c r="P39">
        <f t="shared" si="11"/>
        <v>-1</v>
      </c>
      <c r="Q39">
        <f t="shared" si="12"/>
        <v>-1</v>
      </c>
      <c r="R39">
        <f t="shared" si="20"/>
        <v>1</v>
      </c>
      <c r="S39">
        <f t="shared" si="13"/>
        <v>-1</v>
      </c>
      <c r="T39">
        <f t="shared" si="21"/>
        <v>-1</v>
      </c>
      <c r="U39">
        <f>VLOOKUP($A39,'FuturesInfo (3)'!$A$2:$V$80,22)</f>
        <v>0</v>
      </c>
      <c r="V39">
        <v>1</v>
      </c>
      <c r="W39" s="137">
        <v>0</v>
      </c>
      <c r="X39" s="137">
        <v>0</v>
      </c>
      <c r="Y39" s="188">
        <f t="shared" si="14"/>
        <v>0</v>
      </c>
      <c r="Z39" s="188">
        <f>IF(IF(sym!$Q28=H39,1,0)=1,ABS(W39*G39),-ABS(W39*G39))</f>
        <v>0</v>
      </c>
      <c r="AA39" s="188">
        <f>IF(IF(sym!$P28=$H39,1,0)=1,ABS($W39*$G39),-ABS($W39*$G39))</f>
        <v>0</v>
      </c>
      <c r="AB39" s="188">
        <f t="shared" si="22"/>
        <v>0</v>
      </c>
      <c r="AC39" s="188">
        <f t="shared" si="15"/>
        <v>0</v>
      </c>
      <c r="AD39" s="188">
        <f t="shared" si="23"/>
        <v>0</v>
      </c>
      <c r="AE39" s="188">
        <f t="shared" si="24"/>
        <v>0</v>
      </c>
      <c r="AF39" s="188">
        <f t="shared" si="25"/>
        <v>0</v>
      </c>
      <c r="AG39" s="188">
        <f t="shared" si="26"/>
        <v>0</v>
      </c>
      <c r="AH39" s="188">
        <f t="shared" si="16"/>
        <v>0</v>
      </c>
      <c r="AI39" s="188">
        <f t="shared" si="17"/>
        <v>0</v>
      </c>
      <c r="AJ39" s="188">
        <f t="shared" si="18"/>
        <v>0</v>
      </c>
      <c r="AK39" s="188">
        <f t="shared" si="19"/>
        <v>0</v>
      </c>
      <c r="AL39" s="188">
        <f t="shared" si="27"/>
        <v>0</v>
      </c>
    </row>
    <row r="40" spans="1:38" ht="15.75" thickBot="1" x14ac:dyDescent="0.3">
      <c r="A40" s="1" t="s">
        <v>343</v>
      </c>
      <c r="B40" s="149" t="s">
        <v>765</v>
      </c>
      <c r="C40" s="192" t="s">
        <v>1122</v>
      </c>
      <c r="F40" s="201">
        <f>'0802'!H40</f>
        <v>-1</v>
      </c>
      <c r="G40" s="202">
        <v>2.5647601949199998E-4</v>
      </c>
      <c r="H40" s="202">
        <v>1</v>
      </c>
      <c r="I40" s="227">
        <v>1</v>
      </c>
      <c r="J40" s="227">
        <v>-1</v>
      </c>
      <c r="K40" s="227">
        <v>1</v>
      </c>
      <c r="L40" s="202">
        <v>1</v>
      </c>
      <c r="M40" s="228">
        <v>12</v>
      </c>
      <c r="N40" s="288">
        <v>42566</v>
      </c>
      <c r="O40">
        <f t="shared" si="10"/>
        <v>1</v>
      </c>
      <c r="P40">
        <f t="shared" si="11"/>
        <v>1</v>
      </c>
      <c r="Q40">
        <f t="shared" si="12"/>
        <v>1</v>
      </c>
      <c r="R40">
        <f t="shared" si="20"/>
        <v>1</v>
      </c>
      <c r="S40">
        <f t="shared" si="13"/>
        <v>1</v>
      </c>
      <c r="T40">
        <f t="shared" si="21"/>
        <v>-1</v>
      </c>
      <c r="U40">
        <f>VLOOKUP($A40,'FuturesInfo (3)'!$A$2:$V$80,22)</f>
        <v>7</v>
      </c>
      <c r="V40">
        <v>1</v>
      </c>
      <c r="W40" s="137">
        <v>731062.5</v>
      </c>
      <c r="X40" s="137">
        <v>731062.5</v>
      </c>
      <c r="Y40" s="188">
        <f t="shared" si="14"/>
        <v>187.49999999987023</v>
      </c>
      <c r="Z40" s="188">
        <f>IF(IF(sym!$Q29=H40,1,0)=1,ABS(W40*G40),-ABS(W40*G40))</f>
        <v>-187.49999999987023</v>
      </c>
      <c r="AA40" s="188">
        <f>IF(IF(sym!$P29=$H40,1,0)=1,ABS($W40*$G40),-ABS($W40*$G40))</f>
        <v>187.49999999987023</v>
      </c>
      <c r="AB40" s="188">
        <f t="shared" si="22"/>
        <v>187.49999999987023</v>
      </c>
      <c r="AC40" s="188">
        <f t="shared" si="15"/>
        <v>-187.49999999987023</v>
      </c>
      <c r="AD40" s="188">
        <f t="shared" si="23"/>
        <v>-187.49999999987023</v>
      </c>
      <c r="AE40" s="188">
        <f t="shared" si="24"/>
        <v>-187.49999999987023</v>
      </c>
      <c r="AF40" s="188">
        <f t="shared" si="25"/>
        <v>187.49999999987023</v>
      </c>
      <c r="AG40" s="188">
        <f t="shared" si="26"/>
        <v>187.49999999987023</v>
      </c>
      <c r="AH40" s="188">
        <f t="shared" si="16"/>
        <v>187.49999999987023</v>
      </c>
      <c r="AI40" s="188">
        <f t="shared" si="17"/>
        <v>187.49999999987023</v>
      </c>
      <c r="AJ40" s="188">
        <f t="shared" si="18"/>
        <v>187.49999999987023</v>
      </c>
      <c r="AK40" s="188">
        <f t="shared" si="19"/>
        <v>187.49999999987023</v>
      </c>
      <c r="AL40" s="188">
        <f t="shared" si="27"/>
        <v>-187.49999999987023</v>
      </c>
    </row>
    <row r="41" spans="1:38" ht="15.75" thickBot="1" x14ac:dyDescent="0.3">
      <c r="A41" s="1" t="s">
        <v>345</v>
      </c>
      <c r="B41" s="149" t="s">
        <v>602</v>
      </c>
      <c r="C41" s="192" t="s">
        <v>347</v>
      </c>
      <c r="F41" s="201">
        <f>'0802'!H41</f>
        <v>1</v>
      </c>
      <c r="G41" s="202">
        <v>-5.7555005099800003E-3</v>
      </c>
      <c r="H41" s="202">
        <v>-1</v>
      </c>
      <c r="I41" s="227">
        <v>1</v>
      </c>
      <c r="J41" s="227">
        <v>1</v>
      </c>
      <c r="K41" s="227">
        <v>1</v>
      </c>
      <c r="L41" s="202">
        <v>1</v>
      </c>
      <c r="M41" s="228">
        <v>-19</v>
      </c>
      <c r="N41" s="288">
        <v>42571</v>
      </c>
      <c r="O41">
        <f t="shared" si="10"/>
        <v>-1</v>
      </c>
      <c r="P41">
        <f t="shared" si="11"/>
        <v>-1</v>
      </c>
      <c r="Q41">
        <f t="shared" si="12"/>
        <v>-1</v>
      </c>
      <c r="R41">
        <f t="shared" si="20"/>
        <v>-1</v>
      </c>
      <c r="S41">
        <f t="shared" si="13"/>
        <v>-1</v>
      </c>
      <c r="T41">
        <f t="shared" si="21"/>
        <v>1</v>
      </c>
      <c r="U41">
        <f>VLOOKUP($A41,'FuturesInfo (3)'!$A$2:$V$80,22)</f>
        <v>2</v>
      </c>
      <c r="V41">
        <v>1</v>
      </c>
      <c r="W41" s="137">
        <v>274520</v>
      </c>
      <c r="X41" s="137">
        <v>274520</v>
      </c>
      <c r="Y41" s="188">
        <f t="shared" si="14"/>
        <v>1579.9999999997096</v>
      </c>
      <c r="Z41" s="188">
        <f>IF(IF(sym!$Q30=H41,1,0)=1,ABS(W41*G41),-ABS(W41*G41))</f>
        <v>1579.9999999997096</v>
      </c>
      <c r="AA41" s="188">
        <f>IF(IF(sym!$P30=$H41,1,0)=1,ABS($W41*$G41),-ABS($W41*$G41))</f>
        <v>-1579.9999999997096</v>
      </c>
      <c r="AB41" s="188">
        <f t="shared" si="22"/>
        <v>1579.9999999997096</v>
      </c>
      <c r="AC41" s="188">
        <f t="shared" si="15"/>
        <v>-1579.9999999997096</v>
      </c>
      <c r="AD41" s="188">
        <f t="shared" si="23"/>
        <v>1579.9999999997096</v>
      </c>
      <c r="AE41" s="188">
        <f t="shared" si="24"/>
        <v>1579.9999999997096</v>
      </c>
      <c r="AF41" s="188">
        <f t="shared" si="25"/>
        <v>-1579.9999999997096</v>
      </c>
      <c r="AG41" s="188">
        <f t="shared" si="26"/>
        <v>1579.9999999997096</v>
      </c>
      <c r="AH41" s="188">
        <f t="shared" si="16"/>
        <v>1579.9999999997096</v>
      </c>
      <c r="AI41" s="188">
        <f t="shared" si="17"/>
        <v>1579.9999999997096</v>
      </c>
      <c r="AJ41" s="188">
        <f t="shared" si="18"/>
        <v>1579.9999999997096</v>
      </c>
      <c r="AK41" s="188">
        <f t="shared" si="19"/>
        <v>1579.9999999997096</v>
      </c>
      <c r="AL41" s="188">
        <f t="shared" si="27"/>
        <v>-1579.9999999997096</v>
      </c>
    </row>
    <row r="42" spans="1:38" ht="15.75" thickBot="1" x14ac:dyDescent="0.3">
      <c r="A42" s="1" t="s">
        <v>1023</v>
      </c>
      <c r="B42" s="149" t="s">
        <v>604</v>
      </c>
      <c r="C42" s="192" t="s">
        <v>294</v>
      </c>
      <c r="F42" s="201">
        <f>'0802'!H42</f>
        <v>1</v>
      </c>
      <c r="G42" s="202">
        <v>-1.9890710382499999E-2</v>
      </c>
      <c r="H42" s="202">
        <v>-1</v>
      </c>
      <c r="I42" s="227">
        <v>1</v>
      </c>
      <c r="J42" s="227">
        <v>-1</v>
      </c>
      <c r="K42" s="227">
        <v>1</v>
      </c>
      <c r="L42" s="202">
        <v>-1</v>
      </c>
      <c r="M42" s="228">
        <v>25</v>
      </c>
      <c r="N42" s="288">
        <v>42545</v>
      </c>
      <c r="O42">
        <f t="shared" si="10"/>
        <v>-1</v>
      </c>
      <c r="P42">
        <f t="shared" si="11"/>
        <v>-1</v>
      </c>
      <c r="Q42">
        <f t="shared" si="12"/>
        <v>-1</v>
      </c>
      <c r="R42">
        <f t="shared" si="20"/>
        <v>-1</v>
      </c>
      <c r="S42">
        <f t="shared" si="13"/>
        <v>-1</v>
      </c>
      <c r="T42">
        <f t="shared" si="21"/>
        <v>1</v>
      </c>
      <c r="U42">
        <f>VLOOKUP($A42,'FuturesInfo (3)'!$A$2:$V$80,22)</f>
        <v>3</v>
      </c>
      <c r="V42">
        <v>1</v>
      </c>
      <c r="W42" s="137">
        <v>176640.92664092666</v>
      </c>
      <c r="X42" s="137">
        <v>176640.92664092666</v>
      </c>
      <c r="Y42" s="188">
        <f t="shared" si="14"/>
        <v>3513.5135135111004</v>
      </c>
      <c r="Z42" s="188">
        <f>IF(IF(sym!$Q31=H42,1,0)=1,ABS(W42*G42),-ABS(W42*G42))</f>
        <v>-3513.5135135111004</v>
      </c>
      <c r="AA42" s="188">
        <f>IF(IF(sym!$P31=$H42,1,0)=1,ABS($W42*$G42),-ABS($W42*$G42))</f>
        <v>3513.5135135111004</v>
      </c>
      <c r="AB42" s="188">
        <f t="shared" si="22"/>
        <v>3513.5135135111004</v>
      </c>
      <c r="AC42" s="188">
        <f t="shared" si="15"/>
        <v>3513.5135135111004</v>
      </c>
      <c r="AD42" s="188">
        <f t="shared" si="23"/>
        <v>3513.5135135111004</v>
      </c>
      <c r="AE42" s="188">
        <f t="shared" si="24"/>
        <v>3513.5135135111004</v>
      </c>
      <c r="AF42" s="188">
        <f t="shared" si="25"/>
        <v>3513.5135135111004</v>
      </c>
      <c r="AG42" s="188">
        <f t="shared" si="26"/>
        <v>3513.5135135111004</v>
      </c>
      <c r="AH42" s="188">
        <f t="shared" si="16"/>
        <v>3513.5135135111004</v>
      </c>
      <c r="AI42" s="188">
        <f t="shared" si="17"/>
        <v>3513.5135135111004</v>
      </c>
      <c r="AJ42" s="188">
        <f t="shared" si="18"/>
        <v>3513.5135135111004</v>
      </c>
      <c r="AK42" s="188">
        <f t="shared" si="19"/>
        <v>3513.5135135111004</v>
      </c>
      <c r="AL42" s="188">
        <f t="shared" si="27"/>
        <v>-3513.5135135111004</v>
      </c>
    </row>
    <row r="43" spans="1:38" ht="15.75" thickBot="1" x14ac:dyDescent="0.3">
      <c r="A43" s="1" t="s">
        <v>349</v>
      </c>
      <c r="B43" s="149" t="s">
        <v>515</v>
      </c>
      <c r="C43" s="192" t="s">
        <v>347</v>
      </c>
      <c r="F43" s="201">
        <f>'0802'!H43</f>
        <v>1</v>
      </c>
      <c r="G43" s="202">
        <v>-4.7532820280699996E-3</v>
      </c>
      <c r="H43" s="202">
        <v>-1</v>
      </c>
      <c r="I43" s="227">
        <v>-1</v>
      </c>
      <c r="J43" s="227">
        <v>1</v>
      </c>
      <c r="K43" s="227">
        <v>-1</v>
      </c>
      <c r="L43" s="202">
        <v>-1</v>
      </c>
      <c r="M43" s="228">
        <v>-10</v>
      </c>
      <c r="N43" s="288">
        <v>42570</v>
      </c>
      <c r="O43">
        <f t="shared" si="10"/>
        <v>1</v>
      </c>
      <c r="P43">
        <f t="shared" si="11"/>
        <v>1</v>
      </c>
      <c r="Q43">
        <f t="shared" si="12"/>
        <v>1</v>
      </c>
      <c r="R43">
        <f t="shared" si="20"/>
        <v>-1</v>
      </c>
      <c r="S43">
        <f t="shared" si="13"/>
        <v>1</v>
      </c>
      <c r="T43">
        <f t="shared" si="21"/>
        <v>1</v>
      </c>
      <c r="U43">
        <f>VLOOKUP($A43,'FuturesInfo (3)'!$A$2:$V$80,22)</f>
        <v>2</v>
      </c>
      <c r="V43">
        <v>1</v>
      </c>
      <c r="W43" s="137">
        <v>110450</v>
      </c>
      <c r="X43" s="137">
        <v>110450</v>
      </c>
      <c r="Y43" s="188">
        <f t="shared" si="14"/>
        <v>525.00000000033151</v>
      </c>
      <c r="Z43" s="188">
        <f>IF(IF(sym!$Q32=H43,1,0)=1,ABS(W43*G43),-ABS(W43*G43))</f>
        <v>-525.00000000033151</v>
      </c>
      <c r="AA43" s="188">
        <f>IF(IF(sym!$P32=$H43,1,0)=1,ABS($W43*$G43),-ABS($W43*$G43))</f>
        <v>525.00000000033151</v>
      </c>
      <c r="AB43" s="188">
        <f t="shared" si="22"/>
        <v>525.00000000033151</v>
      </c>
      <c r="AC43" s="188">
        <f t="shared" si="15"/>
        <v>-525.00000000033151</v>
      </c>
      <c r="AD43" s="188">
        <f t="shared" si="23"/>
        <v>-525.00000000033151</v>
      </c>
      <c r="AE43" s="188">
        <f t="shared" si="24"/>
        <v>-525.00000000033151</v>
      </c>
      <c r="AF43" s="188">
        <f t="shared" si="25"/>
        <v>525.00000000033151</v>
      </c>
      <c r="AG43" s="188">
        <f t="shared" si="26"/>
        <v>-525.00000000033151</v>
      </c>
      <c r="AH43" s="188">
        <f t="shared" si="16"/>
        <v>-525.00000000033151</v>
      </c>
      <c r="AI43" s="188">
        <f t="shared" si="17"/>
        <v>-525.00000000033151</v>
      </c>
      <c r="AJ43" s="188">
        <f t="shared" si="18"/>
        <v>525.00000000033151</v>
      </c>
      <c r="AK43" s="188">
        <f t="shared" si="19"/>
        <v>-525.00000000033151</v>
      </c>
      <c r="AL43" s="188">
        <f t="shared" si="27"/>
        <v>-525.00000000033151</v>
      </c>
    </row>
    <row r="44" spans="1:38" ht="15.75" thickBot="1" x14ac:dyDescent="0.3">
      <c r="A44" s="1" t="s">
        <v>1024</v>
      </c>
      <c r="B44" s="149" t="s">
        <v>353</v>
      </c>
      <c r="C44" s="192" t="s">
        <v>294</v>
      </c>
      <c r="F44" s="201">
        <f>'0802'!H44</f>
        <v>1</v>
      </c>
      <c r="G44" s="202">
        <v>-1.9936708860800002E-2</v>
      </c>
      <c r="H44" s="202">
        <v>-1</v>
      </c>
      <c r="I44" s="227">
        <v>1</v>
      </c>
      <c r="J44" s="227">
        <v>-1</v>
      </c>
      <c r="K44" s="227">
        <v>1</v>
      </c>
      <c r="L44" s="202">
        <v>-1</v>
      </c>
      <c r="M44" s="228">
        <v>24</v>
      </c>
      <c r="N44" s="288">
        <v>42548</v>
      </c>
      <c r="O44">
        <f t="shared" si="10"/>
        <v>-1</v>
      </c>
      <c r="P44">
        <f t="shared" si="11"/>
        <v>-1</v>
      </c>
      <c r="Q44">
        <f t="shared" si="12"/>
        <v>-1</v>
      </c>
      <c r="R44">
        <f t="shared" si="20"/>
        <v>-1</v>
      </c>
      <c r="S44">
        <f t="shared" si="13"/>
        <v>-1</v>
      </c>
      <c r="T44">
        <f t="shared" si="21"/>
        <v>1</v>
      </c>
      <c r="U44">
        <f>VLOOKUP($A44,'FuturesInfo (3)'!$A$2:$V$80,22)</f>
        <v>2</v>
      </c>
      <c r="V44">
        <v>1</v>
      </c>
      <c r="W44" s="137">
        <v>284684.68468468467</v>
      </c>
      <c r="X44" s="137">
        <v>284684.68468468467</v>
      </c>
      <c r="Y44" s="188">
        <f t="shared" si="14"/>
        <v>5675.6756756872073</v>
      </c>
      <c r="Z44" s="188">
        <f>IF(IF(sym!$Q33=H44,1,0)=1,ABS(W44*G44),-ABS(W44*G44))</f>
        <v>-5675.6756756872073</v>
      </c>
      <c r="AA44" s="188">
        <f>IF(IF(sym!$P33=$H44,1,0)=1,ABS($W44*$G44),-ABS($W44*$G44))</f>
        <v>5675.6756756872073</v>
      </c>
      <c r="AB44" s="188">
        <f t="shared" si="22"/>
        <v>5675.6756756872073</v>
      </c>
      <c r="AC44" s="188">
        <f t="shared" si="15"/>
        <v>5675.6756756872073</v>
      </c>
      <c r="AD44" s="188">
        <f t="shared" si="23"/>
        <v>5675.6756756872073</v>
      </c>
      <c r="AE44" s="188">
        <f t="shared" si="24"/>
        <v>5675.6756756872073</v>
      </c>
      <c r="AF44" s="188">
        <f t="shared" si="25"/>
        <v>5675.6756756872073</v>
      </c>
      <c r="AG44" s="188">
        <f t="shared" si="26"/>
        <v>5675.6756756872073</v>
      </c>
      <c r="AH44" s="188">
        <f t="shared" si="16"/>
        <v>5675.6756756872073</v>
      </c>
      <c r="AI44" s="188">
        <f t="shared" si="17"/>
        <v>5675.6756756872073</v>
      </c>
      <c r="AJ44" s="188">
        <f t="shared" si="18"/>
        <v>5675.6756756872073</v>
      </c>
      <c r="AK44" s="188">
        <f t="shared" si="19"/>
        <v>5675.6756756872073</v>
      </c>
      <c r="AL44" s="188">
        <f t="shared" si="27"/>
        <v>-5675.6756756872073</v>
      </c>
    </row>
    <row r="45" spans="1:38" ht="15.75" thickBot="1" x14ac:dyDescent="0.3">
      <c r="A45" s="1" t="s">
        <v>351</v>
      </c>
      <c r="B45" s="149" t="s">
        <v>617</v>
      </c>
      <c r="C45" s="192" t="s">
        <v>288</v>
      </c>
      <c r="F45" s="201">
        <f>'0802'!H45</f>
        <v>1</v>
      </c>
      <c r="G45" s="202">
        <v>2.2637013502800001E-2</v>
      </c>
      <c r="H45" s="202">
        <v>1</v>
      </c>
      <c r="I45" s="227">
        <v>-1</v>
      </c>
      <c r="J45" s="227">
        <v>-1</v>
      </c>
      <c r="K45" s="227">
        <v>-1</v>
      </c>
      <c r="L45" s="202">
        <v>1</v>
      </c>
      <c r="M45" s="228">
        <v>-6</v>
      </c>
      <c r="N45" s="288">
        <v>42576</v>
      </c>
      <c r="O45">
        <f t="shared" si="10"/>
        <v>-1</v>
      </c>
      <c r="P45">
        <f t="shared" si="11"/>
        <v>-1</v>
      </c>
      <c r="Q45">
        <f t="shared" si="12"/>
        <v>-1</v>
      </c>
      <c r="R45">
        <f t="shared" si="20"/>
        <v>1</v>
      </c>
      <c r="S45">
        <f t="shared" si="13"/>
        <v>-1</v>
      </c>
      <c r="T45">
        <f t="shared" si="21"/>
        <v>1</v>
      </c>
      <c r="U45">
        <f>VLOOKUP($A45,'FuturesInfo (3)'!$A$2:$V$80,22)</f>
        <v>2</v>
      </c>
      <c r="V45">
        <v>1</v>
      </c>
      <c r="W45" s="137">
        <v>105755.99999999999</v>
      </c>
      <c r="X45" s="137">
        <v>105755.99999999999</v>
      </c>
      <c r="Y45" s="188">
        <f t="shared" si="14"/>
        <v>2394.0000000021164</v>
      </c>
      <c r="Z45" s="188">
        <f>IF(IF(sym!$Q34=H45,1,0)=1,ABS(W45*G45),-ABS(W45*G45))</f>
        <v>2394.0000000021164</v>
      </c>
      <c r="AA45" s="188">
        <f>IF(IF(sym!$P34=$H45,1,0)=1,ABS($W45*$G45),-ABS($W45*$G45))</f>
        <v>-2394.0000000021164</v>
      </c>
      <c r="AB45" s="188">
        <f t="shared" si="22"/>
        <v>-2394.0000000021164</v>
      </c>
      <c r="AC45" s="188">
        <f t="shared" si="15"/>
        <v>-2394.0000000021164</v>
      </c>
      <c r="AD45" s="188">
        <f t="shared" si="23"/>
        <v>2394.0000000021164</v>
      </c>
      <c r="AE45" s="188">
        <f t="shared" si="24"/>
        <v>2394.0000000021164</v>
      </c>
      <c r="AF45" s="188">
        <f t="shared" si="25"/>
        <v>2394.0000000021164</v>
      </c>
      <c r="AG45" s="188">
        <f t="shared" si="26"/>
        <v>-2394.0000000021164</v>
      </c>
      <c r="AH45" s="188">
        <f t="shared" si="16"/>
        <v>-2394.0000000021164</v>
      </c>
      <c r="AI45" s="188">
        <f t="shared" si="17"/>
        <v>-2394.0000000021164</v>
      </c>
      <c r="AJ45" s="188">
        <f t="shared" si="18"/>
        <v>2394.0000000021164</v>
      </c>
      <c r="AK45" s="188">
        <f t="shared" si="19"/>
        <v>-2394.0000000021164</v>
      </c>
      <c r="AL45" s="188">
        <f t="shared" si="27"/>
        <v>2394.0000000021164</v>
      </c>
    </row>
    <row r="46" spans="1:38" ht="15.75" thickBot="1" x14ac:dyDescent="0.3">
      <c r="A46" s="1" t="s">
        <v>355</v>
      </c>
      <c r="B46" s="149" t="s">
        <v>623</v>
      </c>
      <c r="C46" s="192" t="s">
        <v>1121</v>
      </c>
      <c r="F46" s="201">
        <f>'0802'!H46</f>
        <v>1</v>
      </c>
      <c r="G46" s="202">
        <v>-2.4680165206000001E-3</v>
      </c>
      <c r="H46" s="202">
        <v>-1</v>
      </c>
      <c r="I46" s="227">
        <v>1</v>
      </c>
      <c r="J46" s="227">
        <v>-1</v>
      </c>
      <c r="K46" s="227">
        <v>1</v>
      </c>
      <c r="L46" s="202">
        <v>1</v>
      </c>
      <c r="M46" s="228">
        <v>9</v>
      </c>
      <c r="N46" s="288">
        <v>42571</v>
      </c>
      <c r="O46">
        <f t="shared" si="10"/>
        <v>1</v>
      </c>
      <c r="P46">
        <f t="shared" si="11"/>
        <v>-1</v>
      </c>
      <c r="Q46">
        <f t="shared" si="12"/>
        <v>-1</v>
      </c>
      <c r="R46">
        <f t="shared" si="20"/>
        <v>-1</v>
      </c>
      <c r="S46">
        <f t="shared" si="13"/>
        <v>-1</v>
      </c>
      <c r="T46">
        <f t="shared" si="21"/>
        <v>-1</v>
      </c>
      <c r="U46">
        <f>VLOOKUP($A46,'FuturesInfo (3)'!$A$2:$V$80,22)</f>
        <v>2</v>
      </c>
      <c r="V46">
        <v>1</v>
      </c>
      <c r="W46" s="137">
        <v>248175</v>
      </c>
      <c r="X46" s="137">
        <v>248175</v>
      </c>
      <c r="Y46" s="188">
        <f t="shared" si="14"/>
        <v>612.49999999990507</v>
      </c>
      <c r="Z46" s="188">
        <f>IF(IF(sym!$Q35=H46,1,0)=1,ABS(W46*G46),-ABS(W46*G46))</f>
        <v>612.49999999990507</v>
      </c>
      <c r="AA46" s="188">
        <f>IF(IF(sym!$P35=$H46,1,0)=1,ABS($W46*$G46),-ABS($W46*$G46))</f>
        <v>-612.49999999990507</v>
      </c>
      <c r="AB46" s="188">
        <f t="shared" si="22"/>
        <v>612.49999999990507</v>
      </c>
      <c r="AC46" s="188">
        <f t="shared" si="15"/>
        <v>612.49999999990507</v>
      </c>
      <c r="AD46" s="188">
        <f t="shared" si="23"/>
        <v>612.49999999990507</v>
      </c>
      <c r="AE46" s="188">
        <f t="shared" si="24"/>
        <v>612.49999999990507</v>
      </c>
      <c r="AF46" s="188">
        <f t="shared" si="25"/>
        <v>-612.49999999990507</v>
      </c>
      <c r="AG46" s="188">
        <f t="shared" si="26"/>
        <v>-612.49999999990507</v>
      </c>
      <c r="AH46" s="188">
        <f t="shared" si="16"/>
        <v>612.49999999990507</v>
      </c>
      <c r="AI46" s="188">
        <f t="shared" si="17"/>
        <v>612.49999999990507</v>
      </c>
      <c r="AJ46" s="188">
        <f t="shared" si="18"/>
        <v>612.49999999990507</v>
      </c>
      <c r="AK46" s="188">
        <f t="shared" ref="AK46:AK77" si="28">IF(IF(S46=H46,1,0)=1,ABS(W46*G46),-ABS(W46*G46))</f>
        <v>612.49999999990507</v>
      </c>
      <c r="AL46" s="188">
        <f t="shared" si="27"/>
        <v>612.49999999990507</v>
      </c>
    </row>
    <row r="47" spans="1:38" ht="15.75" thickBot="1" x14ac:dyDescent="0.3">
      <c r="A47" s="1" t="s">
        <v>357</v>
      </c>
      <c r="B47" s="149" t="s">
        <v>513</v>
      </c>
      <c r="C47" s="192" t="s">
        <v>304</v>
      </c>
      <c r="F47" s="201">
        <f>'0802'!H47</f>
        <v>-1</v>
      </c>
      <c r="G47" s="202">
        <v>-6.0176991150399997E-3</v>
      </c>
      <c r="H47" s="202">
        <v>-1</v>
      </c>
      <c r="I47" s="227">
        <v>-1</v>
      </c>
      <c r="J47" s="227">
        <v>-1</v>
      </c>
      <c r="K47" s="227">
        <v>-1</v>
      </c>
      <c r="L47" s="202">
        <v>1</v>
      </c>
      <c r="M47" s="228">
        <v>-3</v>
      </c>
      <c r="N47" s="288">
        <v>42569</v>
      </c>
      <c r="O47">
        <f t="shared" si="10"/>
        <v>-1</v>
      </c>
      <c r="P47">
        <f t="shared" si="11"/>
        <v>1</v>
      </c>
      <c r="Q47">
        <f t="shared" si="12"/>
        <v>-1</v>
      </c>
      <c r="R47">
        <f t="shared" si="20"/>
        <v>1</v>
      </c>
      <c r="S47">
        <f t="shared" si="13"/>
        <v>1</v>
      </c>
      <c r="T47">
        <f t="shared" si="21"/>
        <v>1</v>
      </c>
      <c r="U47">
        <f>VLOOKUP($A47,'FuturesInfo (3)'!$A$2:$V$80,22)</f>
        <v>2</v>
      </c>
      <c r="V47">
        <v>1</v>
      </c>
      <c r="W47" s="137">
        <v>105937.5</v>
      </c>
      <c r="X47" s="137">
        <v>105937.5</v>
      </c>
      <c r="Y47" s="188">
        <f t="shared" si="14"/>
        <v>637.49999999954991</v>
      </c>
      <c r="Z47" s="188">
        <f>IF(IF(sym!$Q36=H47,1,0)=1,ABS(W47*G47),-ABS(W47*G47))</f>
        <v>-637.49999999954991</v>
      </c>
      <c r="AA47" s="188">
        <f>IF(IF(sym!$P36=$H47,1,0)=1,ABS($W47*$G47),-ABS($W47*$G47))</f>
        <v>637.49999999954991</v>
      </c>
      <c r="AB47" s="188">
        <f t="shared" si="22"/>
        <v>-637.49999999954991</v>
      </c>
      <c r="AC47" s="188">
        <f t="shared" si="15"/>
        <v>637.49999999954991</v>
      </c>
      <c r="AD47" s="188">
        <f t="shared" si="23"/>
        <v>-637.49999999954991</v>
      </c>
      <c r="AE47" s="188">
        <f t="shared" si="24"/>
        <v>-637.49999999954991</v>
      </c>
      <c r="AF47" s="188">
        <f t="shared" si="25"/>
        <v>-637.49999999954991</v>
      </c>
      <c r="AG47" s="188">
        <f t="shared" si="26"/>
        <v>637.49999999954991</v>
      </c>
      <c r="AH47" s="188">
        <f t="shared" si="16"/>
        <v>-637.49999999954991</v>
      </c>
      <c r="AI47" s="188">
        <f t="shared" si="17"/>
        <v>637.49999999954991</v>
      </c>
      <c r="AJ47" s="188">
        <f t="shared" si="18"/>
        <v>-637.49999999954991</v>
      </c>
      <c r="AK47" s="188">
        <f t="shared" si="28"/>
        <v>-637.49999999954991</v>
      </c>
      <c r="AL47" s="188">
        <f t="shared" si="27"/>
        <v>-637.49999999954991</v>
      </c>
    </row>
    <row r="48" spans="1:38" ht="15.75" thickBot="1" x14ac:dyDescent="0.3">
      <c r="A48" s="1" t="s">
        <v>1051</v>
      </c>
      <c r="B48" s="149" t="s">
        <v>614</v>
      </c>
      <c r="C48" s="192" t="s">
        <v>297</v>
      </c>
      <c r="F48" s="201">
        <f>'0802'!H48</f>
        <v>-1</v>
      </c>
      <c r="G48" s="202">
        <v>1.4145141451400001E-2</v>
      </c>
      <c r="H48" s="202">
        <v>1</v>
      </c>
      <c r="I48" s="227">
        <v>1</v>
      </c>
      <c r="J48" s="227">
        <v>1</v>
      </c>
      <c r="K48" s="227">
        <v>1</v>
      </c>
      <c r="L48" s="202">
        <v>1</v>
      </c>
      <c r="M48" s="228">
        <v>6</v>
      </c>
      <c r="N48" s="288">
        <v>42576</v>
      </c>
      <c r="O48">
        <f t="shared" si="10"/>
        <v>1</v>
      </c>
      <c r="P48">
        <f t="shared" si="11"/>
        <v>1</v>
      </c>
      <c r="Q48">
        <f t="shared" si="12"/>
        <v>1</v>
      </c>
      <c r="R48">
        <f t="shared" si="20"/>
        <v>1</v>
      </c>
      <c r="S48">
        <f t="shared" si="13"/>
        <v>1</v>
      </c>
      <c r="T48">
        <f t="shared" si="21"/>
        <v>-1</v>
      </c>
      <c r="U48">
        <f>VLOOKUP($A48,'FuturesInfo (3)'!$A$2:$V$80,22)</f>
        <v>4</v>
      </c>
      <c r="V48">
        <v>1</v>
      </c>
      <c r="W48" s="137">
        <v>81300</v>
      </c>
      <c r="X48" s="137">
        <v>81300</v>
      </c>
      <c r="Y48" s="188">
        <f t="shared" si="14"/>
        <v>1149.9999999988202</v>
      </c>
      <c r="Z48" s="188">
        <f>IF(IF(sym!$Q37=H48,1,0)=1,ABS(W48*G48),-ABS(W48*G48))</f>
        <v>1149.9999999988202</v>
      </c>
      <c r="AA48" s="188">
        <f>IF(IF(sym!$P37=$H48,1,0)=1,ABS($W48*$G48),-ABS($W48*$G48))</f>
        <v>-1149.9999999988202</v>
      </c>
      <c r="AB48" s="188">
        <f t="shared" si="22"/>
        <v>1149.9999999988202</v>
      </c>
      <c r="AC48" s="188">
        <f t="shared" si="15"/>
        <v>1149.9999999988202</v>
      </c>
      <c r="AD48" s="188">
        <f t="shared" si="23"/>
        <v>-1149.9999999988202</v>
      </c>
      <c r="AE48" s="188">
        <f t="shared" si="24"/>
        <v>-1149.9999999988202</v>
      </c>
      <c r="AF48" s="188">
        <f t="shared" si="25"/>
        <v>1149.9999999988202</v>
      </c>
      <c r="AG48" s="188">
        <f t="shared" si="26"/>
        <v>1149.9999999988202</v>
      </c>
      <c r="AH48" s="188">
        <f t="shared" si="16"/>
        <v>1149.9999999988202</v>
      </c>
      <c r="AI48" s="188">
        <f t="shared" si="17"/>
        <v>1149.9999999988202</v>
      </c>
      <c r="AJ48" s="188">
        <f t="shared" si="18"/>
        <v>1149.9999999988202</v>
      </c>
      <c r="AK48" s="188">
        <f t="shared" si="28"/>
        <v>1149.9999999988202</v>
      </c>
      <c r="AL48" s="188">
        <f t="shared" si="27"/>
        <v>-1149.9999999988202</v>
      </c>
    </row>
    <row r="49" spans="1:38" ht="15.75" thickBot="1" x14ac:dyDescent="0.3">
      <c r="A49" s="4" t="s">
        <v>359</v>
      </c>
      <c r="B49" s="149" t="s">
        <v>708</v>
      </c>
      <c r="C49" s="192" t="s">
        <v>304</v>
      </c>
      <c r="F49" s="201">
        <f>'0802'!H49</f>
        <v>1</v>
      </c>
      <c r="G49" s="202">
        <v>3.17561130518E-4</v>
      </c>
      <c r="H49" s="234">
        <v>1</v>
      </c>
      <c r="I49" s="230">
        <v>-1</v>
      </c>
      <c r="J49" s="230">
        <v>1</v>
      </c>
      <c r="K49" s="230">
        <v>-1</v>
      </c>
      <c r="L49" s="202">
        <v>1</v>
      </c>
      <c r="M49" s="228">
        <v>12</v>
      </c>
      <c r="N49" s="288">
        <v>42566</v>
      </c>
      <c r="O49">
        <f t="shared" si="10"/>
        <v>1</v>
      </c>
      <c r="P49">
        <f t="shared" si="11"/>
        <v>1</v>
      </c>
      <c r="Q49">
        <f t="shared" si="12"/>
        <v>1</v>
      </c>
      <c r="R49">
        <f t="shared" si="20"/>
        <v>1</v>
      </c>
      <c r="S49">
        <f t="shared" si="13"/>
        <v>1</v>
      </c>
      <c r="T49">
        <f t="shared" si="21"/>
        <v>1</v>
      </c>
      <c r="U49">
        <f>VLOOKUP($A49,'FuturesInfo (3)'!$A$2:$V$80,22)</f>
        <v>3</v>
      </c>
      <c r="V49">
        <v>1</v>
      </c>
      <c r="W49" s="137">
        <v>103917</v>
      </c>
      <c r="X49" s="137">
        <v>103917</v>
      </c>
      <c r="Y49" s="188">
        <f t="shared" si="14"/>
        <v>33.000000000039009</v>
      </c>
      <c r="Z49" s="188">
        <f>IF(IF(sym!$Q38=H49,1,0)=1,ABS(W49*G49),-ABS(W49*G49))</f>
        <v>33.000000000039009</v>
      </c>
      <c r="AA49" s="188">
        <f>IF(IF(sym!$P38=$H49,1,0)=1,ABS($W49*$G49),-ABS($W49*$G49))</f>
        <v>-33.000000000039009</v>
      </c>
      <c r="AB49" s="188">
        <f t="shared" si="22"/>
        <v>-33.000000000039009</v>
      </c>
      <c r="AC49" s="188">
        <f t="shared" si="15"/>
        <v>33.000000000039009</v>
      </c>
      <c r="AD49" s="188">
        <f t="shared" si="23"/>
        <v>33.000000000039009</v>
      </c>
      <c r="AE49" s="188">
        <f t="shared" si="24"/>
        <v>33.000000000039009</v>
      </c>
      <c r="AF49" s="188">
        <f t="shared" si="25"/>
        <v>33.000000000039009</v>
      </c>
      <c r="AG49" s="188">
        <f t="shared" si="26"/>
        <v>33.000000000039009</v>
      </c>
      <c r="AH49" s="188">
        <f t="shared" si="16"/>
        <v>33.000000000039009</v>
      </c>
      <c r="AI49" s="188">
        <f t="shared" si="17"/>
        <v>33.000000000039009</v>
      </c>
      <c r="AJ49" s="188">
        <f t="shared" si="18"/>
        <v>33.000000000039009</v>
      </c>
      <c r="AK49" s="188">
        <f t="shared" si="28"/>
        <v>33.000000000039009</v>
      </c>
      <c r="AL49" s="188">
        <f t="shared" si="27"/>
        <v>33.000000000039009</v>
      </c>
    </row>
    <row r="50" spans="1:38" ht="15.75" thickBot="1" x14ac:dyDescent="0.3">
      <c r="A50" s="1" t="s">
        <v>361</v>
      </c>
      <c r="B50" s="149" t="s">
        <v>631</v>
      </c>
      <c r="C50" s="192" t="s">
        <v>313</v>
      </c>
      <c r="F50" s="201">
        <f>'0802'!H50</f>
        <v>1</v>
      </c>
      <c r="G50" s="202">
        <v>5.4549421776099996E-3</v>
      </c>
      <c r="H50" s="202">
        <v>1</v>
      </c>
      <c r="I50" s="227">
        <v>1</v>
      </c>
      <c r="J50" s="227">
        <v>-1</v>
      </c>
      <c r="K50" s="227">
        <v>1</v>
      </c>
      <c r="L50" s="202">
        <v>-1</v>
      </c>
      <c r="M50" s="228">
        <v>8</v>
      </c>
      <c r="N50" s="288">
        <v>42572</v>
      </c>
      <c r="O50">
        <f t="shared" si="10"/>
        <v>-1</v>
      </c>
      <c r="P50">
        <f t="shared" si="11"/>
        <v>-1</v>
      </c>
      <c r="Q50">
        <f t="shared" si="12"/>
        <v>-1</v>
      </c>
      <c r="R50">
        <f t="shared" si="20"/>
        <v>-1</v>
      </c>
      <c r="S50">
        <f t="shared" si="13"/>
        <v>-1</v>
      </c>
      <c r="T50">
        <f t="shared" si="21"/>
        <v>1</v>
      </c>
      <c r="U50">
        <f>VLOOKUP($A50,'FuturesInfo (3)'!$A$2:$V$80,22)</f>
        <v>3</v>
      </c>
      <c r="V50">
        <v>1</v>
      </c>
      <c r="W50" s="137">
        <v>137490</v>
      </c>
      <c r="X50" s="137">
        <v>137490</v>
      </c>
      <c r="Y50" s="188">
        <f t="shared" si="14"/>
        <v>749.9999999995988</v>
      </c>
      <c r="Z50" s="188">
        <f>IF(IF(sym!$Q39=H50,1,0)=1,ABS(W50*G50),-ABS(W50*G50))</f>
        <v>749.9999999995988</v>
      </c>
      <c r="AA50" s="188">
        <f>IF(IF(sym!$P39=$H50,1,0)=1,ABS($W50*$G50),-ABS($W50*$G50))</f>
        <v>-749.9999999995988</v>
      </c>
      <c r="AB50" s="188">
        <f t="shared" si="22"/>
        <v>-749.9999999995988</v>
      </c>
      <c r="AC50" s="188">
        <f t="shared" si="15"/>
        <v>-749.9999999995988</v>
      </c>
      <c r="AD50" s="188">
        <f t="shared" si="23"/>
        <v>-749.9999999995988</v>
      </c>
      <c r="AE50" s="188">
        <f t="shared" si="24"/>
        <v>-749.9999999995988</v>
      </c>
      <c r="AF50" s="188">
        <f t="shared" si="25"/>
        <v>-749.9999999995988</v>
      </c>
      <c r="AG50" s="188">
        <f t="shared" si="26"/>
        <v>-749.9999999995988</v>
      </c>
      <c r="AH50" s="188">
        <f t="shared" si="16"/>
        <v>-749.9999999995988</v>
      </c>
      <c r="AI50" s="188">
        <f t="shared" si="17"/>
        <v>-749.9999999995988</v>
      </c>
      <c r="AJ50" s="188">
        <f t="shared" si="18"/>
        <v>-749.9999999995988</v>
      </c>
      <c r="AK50" s="188">
        <f t="shared" si="28"/>
        <v>-749.9999999995988</v>
      </c>
      <c r="AL50" s="188">
        <f t="shared" si="27"/>
        <v>749.9999999995988</v>
      </c>
    </row>
    <row r="51" spans="1:38" ht="15.75" thickBot="1" x14ac:dyDescent="0.3">
      <c r="A51" s="1" t="s">
        <v>363</v>
      </c>
      <c r="B51" s="149" t="s">
        <v>476</v>
      </c>
      <c r="C51" s="192" t="s">
        <v>288</v>
      </c>
      <c r="F51" s="201">
        <f>'0802'!H51</f>
        <v>-1</v>
      </c>
      <c r="G51" s="202">
        <v>2.84980144826E-2</v>
      </c>
      <c r="H51" s="202">
        <v>1</v>
      </c>
      <c r="I51" s="227">
        <v>1</v>
      </c>
      <c r="J51" s="227">
        <v>-1</v>
      </c>
      <c r="K51" s="227">
        <v>1</v>
      </c>
      <c r="L51" s="202">
        <v>-1</v>
      </c>
      <c r="M51" s="228">
        <v>14</v>
      </c>
      <c r="N51" s="288">
        <v>42564</v>
      </c>
      <c r="O51">
        <f t="shared" si="10"/>
        <v>-1</v>
      </c>
      <c r="P51">
        <f t="shared" si="11"/>
        <v>-1</v>
      </c>
      <c r="Q51">
        <f t="shared" si="12"/>
        <v>-1</v>
      </c>
      <c r="R51">
        <f t="shared" si="20"/>
        <v>-1</v>
      </c>
      <c r="S51">
        <f t="shared" si="13"/>
        <v>-1</v>
      </c>
      <c r="T51">
        <f t="shared" si="21"/>
        <v>-1</v>
      </c>
      <c r="U51">
        <f>VLOOKUP($A51,'FuturesInfo (3)'!$A$2:$V$80,22)</f>
        <v>2</v>
      </c>
      <c r="V51">
        <v>1</v>
      </c>
      <c r="W51" s="137">
        <v>85620</v>
      </c>
      <c r="X51" s="137">
        <v>85620</v>
      </c>
      <c r="Y51" s="188">
        <f t="shared" si="14"/>
        <v>2440.0000000002119</v>
      </c>
      <c r="Z51" s="188">
        <f>IF(IF(sym!$Q40=H51,1,0)=1,ABS(W51*G51),-ABS(W51*G51))</f>
        <v>2440.0000000002119</v>
      </c>
      <c r="AA51" s="188">
        <f>IF(IF(sym!$P40=$H51,1,0)=1,ABS($W51*$G51),-ABS($W51*$G51))</f>
        <v>-2440.0000000002119</v>
      </c>
      <c r="AB51" s="188">
        <f t="shared" si="22"/>
        <v>2440.0000000002119</v>
      </c>
      <c r="AC51" s="188">
        <f t="shared" si="15"/>
        <v>-2440.0000000002119</v>
      </c>
      <c r="AD51" s="188">
        <f t="shared" si="23"/>
        <v>-2440.0000000002119</v>
      </c>
      <c r="AE51" s="188">
        <f t="shared" si="24"/>
        <v>-2440.0000000002119</v>
      </c>
      <c r="AF51" s="188">
        <f t="shared" si="25"/>
        <v>-2440.0000000002119</v>
      </c>
      <c r="AG51" s="188">
        <f t="shared" si="26"/>
        <v>-2440.0000000002119</v>
      </c>
      <c r="AH51" s="188">
        <f t="shared" si="16"/>
        <v>-2440.0000000002119</v>
      </c>
      <c r="AI51" s="188">
        <f t="shared" si="17"/>
        <v>-2440.0000000002119</v>
      </c>
      <c r="AJ51" s="188">
        <f t="shared" si="18"/>
        <v>-2440.0000000002119</v>
      </c>
      <c r="AK51" s="188">
        <f t="shared" si="28"/>
        <v>-2440.0000000002119</v>
      </c>
      <c r="AL51" s="188">
        <f t="shared" si="27"/>
        <v>-2440.0000000002119</v>
      </c>
    </row>
    <row r="52" spans="1:38" ht="15.75" thickBot="1" x14ac:dyDescent="0.3">
      <c r="A52" s="1" t="s">
        <v>365</v>
      </c>
      <c r="B52" s="149" t="s">
        <v>1097</v>
      </c>
      <c r="C52" s="192" t="s">
        <v>288</v>
      </c>
      <c r="F52" s="201">
        <f>'0802'!H52</f>
        <v>1</v>
      </c>
      <c r="G52" s="202">
        <v>1.57967032967E-2</v>
      </c>
      <c r="H52" s="202">
        <v>1</v>
      </c>
      <c r="I52" s="227">
        <v>-1</v>
      </c>
      <c r="J52" s="227">
        <v>-1</v>
      </c>
      <c r="K52" s="227">
        <v>-1</v>
      </c>
      <c r="L52" s="202">
        <v>1</v>
      </c>
      <c r="M52" s="228">
        <v>-24</v>
      </c>
      <c r="N52" s="288">
        <v>42550</v>
      </c>
      <c r="O52">
        <f t="shared" si="10"/>
        <v>-1</v>
      </c>
      <c r="P52">
        <f t="shared" si="11"/>
        <v>-1</v>
      </c>
      <c r="Q52">
        <f t="shared" si="12"/>
        <v>-1</v>
      </c>
      <c r="R52">
        <f t="shared" si="20"/>
        <v>1</v>
      </c>
      <c r="S52">
        <f t="shared" si="13"/>
        <v>-1</v>
      </c>
      <c r="T52">
        <f t="shared" si="21"/>
        <v>1</v>
      </c>
      <c r="U52">
        <f>VLOOKUP($A52,'FuturesInfo (3)'!$A$2:$V$80,22)</f>
        <v>2</v>
      </c>
      <c r="V52">
        <v>1</v>
      </c>
      <c r="W52" s="137">
        <v>72800</v>
      </c>
      <c r="X52" s="137">
        <v>72800</v>
      </c>
      <c r="Y52" s="188">
        <f t="shared" si="14"/>
        <v>1149.9999999997601</v>
      </c>
      <c r="Z52" s="188">
        <f>IF(IF(sym!$Q41=H52,1,0)=1,ABS(W52*G52),-ABS(W52*G52))</f>
        <v>1149.9999999997601</v>
      </c>
      <c r="AA52" s="188">
        <f>IF(IF(sym!$P41=$H52,1,0)=1,ABS($W52*$G52),-ABS($W52*$G52))</f>
        <v>-1149.9999999997601</v>
      </c>
      <c r="AB52" s="188">
        <f t="shared" si="22"/>
        <v>-1149.9999999997601</v>
      </c>
      <c r="AC52" s="188">
        <f t="shared" si="15"/>
        <v>-1149.9999999997601</v>
      </c>
      <c r="AD52" s="188">
        <f t="shared" si="23"/>
        <v>1149.9999999997601</v>
      </c>
      <c r="AE52" s="188">
        <f t="shared" si="24"/>
        <v>1149.9999999997601</v>
      </c>
      <c r="AF52" s="188">
        <f t="shared" si="25"/>
        <v>1149.9999999997601</v>
      </c>
      <c r="AG52" s="188">
        <f t="shared" si="26"/>
        <v>-1149.9999999997601</v>
      </c>
      <c r="AH52" s="188">
        <f t="shared" si="16"/>
        <v>-1149.9999999997601</v>
      </c>
      <c r="AI52" s="188">
        <f t="shared" si="17"/>
        <v>-1149.9999999997601</v>
      </c>
      <c r="AJ52" s="188">
        <f t="shared" si="18"/>
        <v>1149.9999999997601</v>
      </c>
      <c r="AK52" s="188">
        <f t="shared" si="28"/>
        <v>-1149.9999999997601</v>
      </c>
      <c r="AL52" s="188">
        <f t="shared" si="27"/>
        <v>1149.9999999997601</v>
      </c>
    </row>
    <row r="53" spans="1:38" ht="15.75" thickBot="1" x14ac:dyDescent="0.3">
      <c r="A53" s="1" t="s">
        <v>367</v>
      </c>
      <c r="B53" s="149" t="s">
        <v>625</v>
      </c>
      <c r="C53" s="192" t="s">
        <v>313</v>
      </c>
      <c r="F53" s="201">
        <f>'0802'!H53</f>
        <v>-1</v>
      </c>
      <c r="G53" s="202">
        <v>-1.6935150764100002E-2</v>
      </c>
      <c r="H53" s="202">
        <v>-1</v>
      </c>
      <c r="I53" s="227">
        <v>1</v>
      </c>
      <c r="J53" s="227">
        <v>1</v>
      </c>
      <c r="K53" s="227">
        <v>1</v>
      </c>
      <c r="L53" s="202">
        <v>-1</v>
      </c>
      <c r="M53" s="228">
        <v>-6</v>
      </c>
      <c r="N53" s="288">
        <v>42576</v>
      </c>
      <c r="O53">
        <f t="shared" si="10"/>
        <v>1</v>
      </c>
      <c r="P53">
        <f t="shared" si="11"/>
        <v>1</v>
      </c>
      <c r="Q53">
        <f t="shared" si="12"/>
        <v>1</v>
      </c>
      <c r="R53">
        <f t="shared" si="20"/>
        <v>-1</v>
      </c>
      <c r="S53">
        <f t="shared" si="13"/>
        <v>1</v>
      </c>
      <c r="T53">
        <f t="shared" si="21"/>
        <v>-1</v>
      </c>
      <c r="U53">
        <f>VLOOKUP($A53,'FuturesInfo (3)'!$A$2:$V$80,22)</f>
        <v>4</v>
      </c>
      <c r="V53">
        <v>1</v>
      </c>
      <c r="W53" s="137">
        <v>96840</v>
      </c>
      <c r="X53" s="137">
        <v>96840</v>
      </c>
      <c r="Y53" s="188">
        <f t="shared" si="14"/>
        <v>1639.9999999954441</v>
      </c>
      <c r="Z53" s="188">
        <f>IF(IF(sym!$Q42=H53,1,0)=1,ABS(W53*G53),-ABS(W53*G53))</f>
        <v>-1639.9999999954441</v>
      </c>
      <c r="AA53" s="188">
        <f>IF(IF(sym!$P42=$H53,1,0)=1,ABS($W53*$G53),-ABS($W53*$G53))</f>
        <v>1639.9999999954441</v>
      </c>
      <c r="AB53" s="188">
        <f t="shared" si="22"/>
        <v>-1639.9999999954441</v>
      </c>
      <c r="AC53" s="188">
        <f t="shared" si="15"/>
        <v>-1639.9999999954441</v>
      </c>
      <c r="AD53" s="188">
        <f t="shared" si="23"/>
        <v>1639.9999999954441</v>
      </c>
      <c r="AE53" s="188">
        <f t="shared" si="24"/>
        <v>1639.9999999954441</v>
      </c>
      <c r="AF53" s="188">
        <f t="shared" si="25"/>
        <v>1639.9999999954441</v>
      </c>
      <c r="AG53" s="188">
        <f t="shared" si="26"/>
        <v>-1639.9999999954441</v>
      </c>
      <c r="AH53" s="188">
        <f t="shared" si="16"/>
        <v>-1639.9999999954441</v>
      </c>
      <c r="AI53" s="188">
        <f t="shared" si="17"/>
        <v>-1639.9999999954441</v>
      </c>
      <c r="AJ53" s="188">
        <f t="shared" si="18"/>
        <v>1639.9999999954441</v>
      </c>
      <c r="AK53" s="188">
        <f t="shared" si="28"/>
        <v>-1639.9999999954441</v>
      </c>
      <c r="AL53" s="188">
        <f t="shared" si="27"/>
        <v>1639.9999999954441</v>
      </c>
    </row>
    <row r="54" spans="1:38" ht="15.75" thickBot="1" x14ac:dyDescent="0.3">
      <c r="A54" s="1" t="s">
        <v>511</v>
      </c>
      <c r="B54" s="149" t="s">
        <v>511</v>
      </c>
      <c r="C54" s="192" t="s">
        <v>304</v>
      </c>
      <c r="F54" s="201">
        <f>'0802'!H54</f>
        <v>1</v>
      </c>
      <c r="G54" s="202">
        <v>5.4764512595800003E-4</v>
      </c>
      <c r="H54" s="202">
        <v>1</v>
      </c>
      <c r="I54" s="227">
        <v>1</v>
      </c>
      <c r="J54" s="227">
        <v>-1</v>
      </c>
      <c r="K54" s="227">
        <v>1</v>
      </c>
      <c r="L54" s="202">
        <v>1</v>
      </c>
      <c r="M54" s="228">
        <v>13</v>
      </c>
      <c r="N54" s="288">
        <v>42576</v>
      </c>
      <c r="O54">
        <f t="shared" si="10"/>
        <v>1</v>
      </c>
      <c r="P54">
        <f t="shared" si="11"/>
        <v>-1</v>
      </c>
      <c r="Q54">
        <f t="shared" si="12"/>
        <v>-1</v>
      </c>
      <c r="R54">
        <f t="shared" si="20"/>
        <v>-1</v>
      </c>
      <c r="S54">
        <f t="shared" si="13"/>
        <v>-1</v>
      </c>
      <c r="T54">
        <f t="shared" si="21"/>
        <v>-1</v>
      </c>
      <c r="U54">
        <f>VLOOKUP($A54,'FuturesInfo (3)'!$A$2:$V$80,22)</f>
        <v>7</v>
      </c>
      <c r="V54">
        <v>1</v>
      </c>
      <c r="W54" s="137">
        <v>127820</v>
      </c>
      <c r="X54" s="137">
        <v>127820</v>
      </c>
      <c r="Y54" s="188">
        <f t="shared" si="14"/>
        <v>69.999999999951569</v>
      </c>
      <c r="Z54" s="188">
        <f>IF(IF(sym!$Q43=H54,1,0)=1,ABS(W54*G54),-ABS(W54*G54))</f>
        <v>69.999999999951569</v>
      </c>
      <c r="AA54" s="188">
        <f>IF(IF(sym!$P43=$H54,1,0)=1,ABS($W54*$G54),-ABS($W54*$G54))</f>
        <v>-69.999999999951569</v>
      </c>
      <c r="AB54" s="188">
        <f t="shared" si="22"/>
        <v>-69.999999999951569</v>
      </c>
      <c r="AC54" s="188">
        <f t="shared" si="15"/>
        <v>-69.999999999951569</v>
      </c>
      <c r="AD54" s="188">
        <f t="shared" si="23"/>
        <v>-69.999999999951569</v>
      </c>
      <c r="AE54" s="188">
        <f t="shared" si="24"/>
        <v>-69.999999999951569</v>
      </c>
      <c r="AF54" s="188">
        <f t="shared" si="25"/>
        <v>69.999999999951569</v>
      </c>
      <c r="AG54" s="188">
        <f t="shared" si="26"/>
        <v>69.999999999951569</v>
      </c>
      <c r="AH54" s="188">
        <f t="shared" si="16"/>
        <v>-69.999999999951569</v>
      </c>
      <c r="AI54" s="188">
        <f t="shared" si="17"/>
        <v>-69.999999999951569</v>
      </c>
      <c r="AJ54" s="188">
        <f t="shared" si="18"/>
        <v>-69.999999999951569</v>
      </c>
      <c r="AK54" s="188">
        <f t="shared" si="28"/>
        <v>-69.999999999951569</v>
      </c>
      <c r="AL54" s="188">
        <f t="shared" si="27"/>
        <v>-69.999999999951569</v>
      </c>
    </row>
    <row r="55" spans="1:38" ht="15.75" thickBot="1" x14ac:dyDescent="0.3">
      <c r="A55" s="1" t="s">
        <v>988</v>
      </c>
      <c r="B55" s="149" t="s">
        <v>629</v>
      </c>
      <c r="C55" s="192" t="s">
        <v>304</v>
      </c>
      <c r="F55" s="201">
        <f>'0802'!H55</f>
        <v>1</v>
      </c>
      <c r="G55" s="202">
        <v>0</v>
      </c>
      <c r="H55" s="202">
        <v>1</v>
      </c>
      <c r="I55" s="227">
        <v>1</v>
      </c>
      <c r="J55" s="227">
        <v>1</v>
      </c>
      <c r="K55" s="227">
        <v>1</v>
      </c>
      <c r="L55" s="202">
        <v>-1</v>
      </c>
      <c r="M55" s="228">
        <v>24</v>
      </c>
      <c r="N55" s="288">
        <v>42550</v>
      </c>
      <c r="O55">
        <f t="shared" si="10"/>
        <v>-1</v>
      </c>
      <c r="P55">
        <f t="shared" si="11"/>
        <v>-1</v>
      </c>
      <c r="Q55">
        <f t="shared" si="12"/>
        <v>-1</v>
      </c>
      <c r="R55">
        <f t="shared" si="20"/>
        <v>-1</v>
      </c>
      <c r="S55">
        <f t="shared" si="13"/>
        <v>-1</v>
      </c>
      <c r="T55">
        <f t="shared" si="21"/>
        <v>1</v>
      </c>
      <c r="U55">
        <f>VLOOKUP($A55,'FuturesInfo (3)'!$A$2:$V$80,22)</f>
        <v>4</v>
      </c>
      <c r="V55">
        <v>1</v>
      </c>
      <c r="W55" s="137">
        <v>105680</v>
      </c>
      <c r="X55" s="137">
        <v>105680</v>
      </c>
      <c r="Y55" s="188">
        <f t="shared" si="14"/>
        <v>0</v>
      </c>
      <c r="Z55" s="188">
        <f>IF(IF(sym!$Q44=H55,1,0)=1,ABS(W55*G55),-ABS(W55*G55))</f>
        <v>0</v>
      </c>
      <c r="AA55" s="188">
        <f>IF(IF(sym!$P44=$H55,1,0)=1,ABS($W55*$G55),-ABS($W55*$G55))</f>
        <v>0</v>
      </c>
      <c r="AB55" s="188">
        <f t="shared" si="22"/>
        <v>0</v>
      </c>
      <c r="AC55" s="188">
        <f t="shared" si="15"/>
        <v>0</v>
      </c>
      <c r="AD55" s="188">
        <f t="shared" si="23"/>
        <v>0</v>
      </c>
      <c r="AE55" s="188">
        <f t="shared" si="24"/>
        <v>0</v>
      </c>
      <c r="AF55" s="188">
        <f t="shared" si="25"/>
        <v>0</v>
      </c>
      <c r="AG55" s="188">
        <f t="shared" si="26"/>
        <v>0</v>
      </c>
      <c r="AH55" s="188">
        <f t="shared" si="16"/>
        <v>0</v>
      </c>
      <c r="AI55" s="188">
        <f t="shared" si="17"/>
        <v>0</v>
      </c>
      <c r="AJ55" s="188">
        <f t="shared" si="18"/>
        <v>0</v>
      </c>
      <c r="AK55" s="188">
        <f t="shared" si="28"/>
        <v>0</v>
      </c>
      <c r="AL55" s="188">
        <f t="shared" si="27"/>
        <v>0</v>
      </c>
    </row>
    <row r="56" spans="1:38" ht="15.75" thickBot="1" x14ac:dyDescent="0.3">
      <c r="A56" s="1" t="s">
        <v>989</v>
      </c>
      <c r="B56" s="149" t="s">
        <v>655</v>
      </c>
      <c r="C56" s="192" t="s">
        <v>294</v>
      </c>
      <c r="F56" s="201">
        <f>'0802'!H56</f>
        <v>-1</v>
      </c>
      <c r="G56" s="202">
        <v>2.6339899221300002E-3</v>
      </c>
      <c r="H56" s="202">
        <v>1</v>
      </c>
      <c r="I56" s="227">
        <v>1</v>
      </c>
      <c r="J56" s="227">
        <v>1</v>
      </c>
      <c r="K56" s="227">
        <v>-1</v>
      </c>
      <c r="L56" s="202">
        <v>1</v>
      </c>
      <c r="M56" s="228">
        <v>-11</v>
      </c>
      <c r="N56" s="288">
        <v>42569</v>
      </c>
      <c r="O56">
        <f t="shared" si="10"/>
        <v>-1</v>
      </c>
      <c r="P56">
        <f t="shared" si="11"/>
        <v>1</v>
      </c>
      <c r="Q56">
        <f t="shared" si="12"/>
        <v>1</v>
      </c>
      <c r="R56">
        <f t="shared" si="20"/>
        <v>1</v>
      </c>
      <c r="S56">
        <f t="shared" si="13"/>
        <v>1</v>
      </c>
      <c r="T56">
        <f t="shared" si="21"/>
        <v>1</v>
      </c>
      <c r="U56">
        <f>VLOOKUP($A56,'FuturesInfo (3)'!$A$2:$V$80,22)</f>
        <v>4</v>
      </c>
      <c r="V56">
        <v>1</v>
      </c>
      <c r="W56" s="137">
        <v>174640</v>
      </c>
      <c r="X56" s="137">
        <v>174640</v>
      </c>
      <c r="Y56" s="188">
        <f t="shared" si="14"/>
        <v>460.00000000078325</v>
      </c>
      <c r="Z56" s="188">
        <f>IF(IF(sym!$Q45=H56,1,0)=1,ABS(W56*G56),-ABS(W56*G56))</f>
        <v>460.00000000078325</v>
      </c>
      <c r="AA56" s="188">
        <f>IF(IF(sym!$P45=$H56,1,0)=1,ABS($W56*$G56),-ABS($W56*$G56))</f>
        <v>-460.00000000078325</v>
      </c>
      <c r="AB56" s="188">
        <f t="shared" si="22"/>
        <v>460.00000000078325</v>
      </c>
      <c r="AC56" s="188">
        <f t="shared" si="15"/>
        <v>460.00000000078325</v>
      </c>
      <c r="AD56" s="188">
        <f t="shared" si="23"/>
        <v>-460.00000000078325</v>
      </c>
      <c r="AE56" s="188">
        <f t="shared" si="24"/>
        <v>460.00000000078325</v>
      </c>
      <c r="AF56" s="188">
        <f t="shared" si="25"/>
        <v>460.00000000078325</v>
      </c>
      <c r="AG56" s="188">
        <f t="shared" si="26"/>
        <v>-460.00000000078325</v>
      </c>
      <c r="AH56" s="188">
        <f t="shared" si="16"/>
        <v>460.00000000078325</v>
      </c>
      <c r="AI56" s="188">
        <f t="shared" si="17"/>
        <v>460.00000000078325</v>
      </c>
      <c r="AJ56" s="188">
        <f t="shared" si="18"/>
        <v>460.00000000078325</v>
      </c>
      <c r="AK56" s="188">
        <f t="shared" si="28"/>
        <v>460.00000000078325</v>
      </c>
      <c r="AL56" s="188">
        <f t="shared" si="27"/>
        <v>460.00000000078325</v>
      </c>
    </row>
    <row r="57" spans="1:38" ht="15.75" thickBot="1" x14ac:dyDescent="0.3">
      <c r="A57" s="1" t="s">
        <v>369</v>
      </c>
      <c r="B57" s="149" t="s">
        <v>620</v>
      </c>
      <c r="C57" s="192" t="s">
        <v>294</v>
      </c>
      <c r="F57" s="201">
        <f>'0802'!H57</f>
        <v>-1</v>
      </c>
      <c r="G57" s="202">
        <v>-2.5237278721000002E-3</v>
      </c>
      <c r="H57" s="202">
        <v>-1</v>
      </c>
      <c r="I57" s="227">
        <v>-1</v>
      </c>
      <c r="J57" s="227">
        <v>1</v>
      </c>
      <c r="K57" s="227">
        <v>-1</v>
      </c>
      <c r="L57" s="202">
        <v>1</v>
      </c>
      <c r="M57" s="228">
        <v>2</v>
      </c>
      <c r="N57" s="288">
        <v>42578</v>
      </c>
      <c r="O57">
        <f t="shared" si="10"/>
        <v>1</v>
      </c>
      <c r="P57">
        <f t="shared" si="11"/>
        <v>1</v>
      </c>
      <c r="Q57">
        <f t="shared" si="12"/>
        <v>1</v>
      </c>
      <c r="R57">
        <f t="shared" si="20"/>
        <v>1</v>
      </c>
      <c r="S57">
        <f t="shared" si="13"/>
        <v>1</v>
      </c>
      <c r="T57">
        <f t="shared" si="21"/>
        <v>-1</v>
      </c>
      <c r="U57">
        <f>VLOOKUP($A57,'FuturesInfo (3)'!$A$2:$V$80,22)</f>
        <v>2</v>
      </c>
      <c r="V57">
        <v>1</v>
      </c>
      <c r="W57" s="137">
        <v>184824.28519999998</v>
      </c>
      <c r="X57" s="137">
        <v>184824.28519999998</v>
      </c>
      <c r="Y57" s="188">
        <f t="shared" si="14"/>
        <v>466.4462000001995</v>
      </c>
      <c r="Z57" s="188">
        <f>IF(IF(sym!$Q46=H57,1,0)=1,ABS(W57*G57),-ABS(W57*G57))</f>
        <v>-466.4462000001995</v>
      </c>
      <c r="AA57" s="188">
        <f>IF(IF(sym!$P46=$H57,1,0)=1,ABS($W57*$G57),-ABS($W57*$G57))</f>
        <v>466.4462000001995</v>
      </c>
      <c r="AB57" s="188">
        <f t="shared" si="22"/>
        <v>-466.4462000001995</v>
      </c>
      <c r="AC57" s="188">
        <f t="shared" si="15"/>
        <v>-466.4462000001995</v>
      </c>
      <c r="AD57" s="188">
        <f t="shared" si="23"/>
        <v>-466.4462000001995</v>
      </c>
      <c r="AE57" s="188">
        <f t="shared" si="24"/>
        <v>-466.4462000001995</v>
      </c>
      <c r="AF57" s="188">
        <f t="shared" si="25"/>
        <v>-466.4462000001995</v>
      </c>
      <c r="AG57" s="188">
        <f t="shared" si="26"/>
        <v>-466.4462000001995</v>
      </c>
      <c r="AH57" s="188">
        <f t="shared" si="16"/>
        <v>-466.4462000001995</v>
      </c>
      <c r="AI57" s="188">
        <f t="shared" si="17"/>
        <v>-466.4462000001995</v>
      </c>
      <c r="AJ57" s="188">
        <f t="shared" si="18"/>
        <v>-466.4462000001995</v>
      </c>
      <c r="AK57" s="188">
        <f t="shared" si="28"/>
        <v>-466.4462000001995</v>
      </c>
      <c r="AL57" s="188">
        <f t="shared" si="27"/>
        <v>466.4462000001995</v>
      </c>
    </row>
    <row r="58" spans="1:38" ht="15.75" thickBot="1" x14ac:dyDescent="0.3">
      <c r="A58" s="1" t="s">
        <v>371</v>
      </c>
      <c r="B58" s="149" t="s">
        <v>635</v>
      </c>
      <c r="C58" s="192" t="s">
        <v>1121</v>
      </c>
      <c r="F58" s="201">
        <f>'0802'!H58</f>
        <v>-1</v>
      </c>
      <c r="G58" s="202">
        <v>3.8073481819900001E-4</v>
      </c>
      <c r="H58" s="202">
        <v>1</v>
      </c>
      <c r="I58" s="227">
        <v>1</v>
      </c>
      <c r="J58" s="227">
        <v>1</v>
      </c>
      <c r="K58" s="227">
        <v>1</v>
      </c>
      <c r="L58" s="202">
        <v>-1</v>
      </c>
      <c r="M58" s="228">
        <v>8</v>
      </c>
      <c r="N58" s="288">
        <v>42572</v>
      </c>
      <c r="O58">
        <f t="shared" si="10"/>
        <v>-1</v>
      </c>
      <c r="P58">
        <f t="shared" si="11"/>
        <v>-1</v>
      </c>
      <c r="Q58">
        <f t="shared" si="12"/>
        <v>1</v>
      </c>
      <c r="R58">
        <f t="shared" si="20"/>
        <v>-1</v>
      </c>
      <c r="S58">
        <f t="shared" si="13"/>
        <v>-1</v>
      </c>
      <c r="T58">
        <f t="shared" si="21"/>
        <v>-1</v>
      </c>
      <c r="U58">
        <f>VLOOKUP($A58,'FuturesInfo (3)'!$A$2:$V$80,22)</f>
        <v>8</v>
      </c>
      <c r="V58">
        <v>1</v>
      </c>
      <c r="W58" s="137">
        <v>183855</v>
      </c>
      <c r="X58" s="137">
        <v>183855</v>
      </c>
      <c r="Y58" s="188">
        <f t="shared" si="14"/>
        <v>69.999999999977149</v>
      </c>
      <c r="Z58" s="188">
        <f>IF(IF(sym!$Q47=H58,1,0)=1,ABS(W58*G58),-ABS(W58*G58))</f>
        <v>69.999999999977149</v>
      </c>
      <c r="AA58" s="188">
        <f>IF(IF(sym!$P47=$H58,1,0)=1,ABS($W58*$G58),-ABS($W58*$G58))</f>
        <v>-69.999999999977149</v>
      </c>
      <c r="AB58" s="188">
        <f t="shared" si="22"/>
        <v>69.999999999977149</v>
      </c>
      <c r="AC58" s="188">
        <f t="shared" si="15"/>
        <v>69.999999999977149</v>
      </c>
      <c r="AD58" s="188">
        <f t="shared" si="23"/>
        <v>-69.999999999977149</v>
      </c>
      <c r="AE58" s="188">
        <f t="shared" si="24"/>
        <v>-69.999999999977149</v>
      </c>
      <c r="AF58" s="188">
        <f t="shared" si="25"/>
        <v>-69.999999999977149</v>
      </c>
      <c r="AG58" s="188">
        <f t="shared" si="26"/>
        <v>-69.999999999977149</v>
      </c>
      <c r="AH58" s="188">
        <f t="shared" si="16"/>
        <v>-69.999999999977149</v>
      </c>
      <c r="AI58" s="188">
        <f t="shared" si="17"/>
        <v>69.999999999977149</v>
      </c>
      <c r="AJ58" s="188">
        <f t="shared" si="18"/>
        <v>-69.999999999977149</v>
      </c>
      <c r="AK58" s="188">
        <f t="shared" si="28"/>
        <v>-69.999999999977149</v>
      </c>
      <c r="AL58" s="188">
        <f t="shared" si="27"/>
        <v>-69.999999999977149</v>
      </c>
    </row>
    <row r="59" spans="1:38" ht="15.75" thickBot="1" x14ac:dyDescent="0.3">
      <c r="A59" s="1" t="s">
        <v>1052</v>
      </c>
      <c r="B59" s="149" t="s">
        <v>611</v>
      </c>
      <c r="C59" s="192" t="s">
        <v>297</v>
      </c>
      <c r="F59" s="201">
        <f>'0802'!H59</f>
        <v>1</v>
      </c>
      <c r="G59" s="202">
        <v>1.2332990750299999E-2</v>
      </c>
      <c r="H59" s="202">
        <v>1</v>
      </c>
      <c r="I59" s="227">
        <v>-1</v>
      </c>
      <c r="J59" s="227">
        <v>1</v>
      </c>
      <c r="K59" s="227">
        <v>-1</v>
      </c>
      <c r="L59" s="202">
        <v>-1</v>
      </c>
      <c r="M59" s="228">
        <v>6</v>
      </c>
      <c r="N59" s="288">
        <v>42576</v>
      </c>
      <c r="O59">
        <f t="shared" si="10"/>
        <v>-1</v>
      </c>
      <c r="P59">
        <f t="shared" si="11"/>
        <v>-1</v>
      </c>
      <c r="Q59">
        <f t="shared" si="12"/>
        <v>-1</v>
      </c>
      <c r="R59">
        <f t="shared" si="20"/>
        <v>-1</v>
      </c>
      <c r="S59">
        <f t="shared" si="13"/>
        <v>-1</v>
      </c>
      <c r="T59">
        <f t="shared" si="21"/>
        <v>1</v>
      </c>
      <c r="U59">
        <f>VLOOKUP($A59,'FuturesInfo (3)'!$A$2:$V$80,22)</f>
        <v>5</v>
      </c>
      <c r="V59">
        <v>1</v>
      </c>
      <c r="W59" s="137">
        <v>121625</v>
      </c>
      <c r="X59" s="137">
        <v>121625</v>
      </c>
      <c r="Y59" s="188">
        <f t="shared" si="14"/>
        <v>1500.0000000052373</v>
      </c>
      <c r="Z59" s="188">
        <f>IF(IF(sym!$Q48=H59,1,0)=1,ABS(W59*G59),-ABS(W59*G59))</f>
        <v>1500.0000000052373</v>
      </c>
      <c r="AA59" s="188">
        <f>IF(IF(sym!$P48=$H59,1,0)=1,ABS($W59*$G59),-ABS($W59*$G59))</f>
        <v>-1500.0000000052373</v>
      </c>
      <c r="AB59" s="188">
        <f t="shared" si="22"/>
        <v>-1500.0000000052373</v>
      </c>
      <c r="AC59" s="188">
        <f t="shared" si="15"/>
        <v>1500.0000000052373</v>
      </c>
      <c r="AD59" s="188">
        <f t="shared" si="23"/>
        <v>1500.0000000052373</v>
      </c>
      <c r="AE59" s="188">
        <f t="shared" si="24"/>
        <v>1500.0000000052373</v>
      </c>
      <c r="AF59" s="188">
        <f t="shared" si="25"/>
        <v>-1500.0000000052373</v>
      </c>
      <c r="AG59" s="188">
        <f t="shared" si="26"/>
        <v>-1500.0000000052373</v>
      </c>
      <c r="AH59" s="188">
        <f t="shared" si="16"/>
        <v>-1500.0000000052373</v>
      </c>
      <c r="AI59" s="188">
        <f t="shared" si="17"/>
        <v>-1500.0000000052373</v>
      </c>
      <c r="AJ59" s="188">
        <f t="shared" si="18"/>
        <v>-1500.0000000052373</v>
      </c>
      <c r="AK59" s="188">
        <f t="shared" si="28"/>
        <v>-1500.0000000052373</v>
      </c>
      <c r="AL59" s="188">
        <f t="shared" si="27"/>
        <v>1500.0000000052373</v>
      </c>
    </row>
    <row r="60" spans="1:38" ht="15.75" thickBot="1" x14ac:dyDescent="0.3">
      <c r="A60" s="1" t="s">
        <v>373</v>
      </c>
      <c r="B60" s="149" t="s">
        <v>692</v>
      </c>
      <c r="C60" s="192" t="s">
        <v>1121</v>
      </c>
      <c r="F60" s="201">
        <f>'0802'!H60</f>
        <v>1</v>
      </c>
      <c r="G60" s="202">
        <v>-1.1360487669699999E-2</v>
      </c>
      <c r="H60" s="202">
        <v>-1</v>
      </c>
      <c r="I60" s="227">
        <v>1</v>
      </c>
      <c r="J60" s="227">
        <v>-1</v>
      </c>
      <c r="K60" s="227">
        <v>1</v>
      </c>
      <c r="L60" s="202">
        <v>-1</v>
      </c>
      <c r="M60" s="228">
        <v>-8</v>
      </c>
      <c r="N60" s="288">
        <v>42572</v>
      </c>
      <c r="O60">
        <f t="shared" si="10"/>
        <v>1</v>
      </c>
      <c r="P60">
        <f t="shared" si="11"/>
        <v>-1</v>
      </c>
      <c r="Q60">
        <f t="shared" si="12"/>
        <v>-1</v>
      </c>
      <c r="R60">
        <f t="shared" si="20"/>
        <v>-1</v>
      </c>
      <c r="S60">
        <f t="shared" si="13"/>
        <v>-1</v>
      </c>
      <c r="T60">
        <f t="shared" si="21"/>
        <v>-1</v>
      </c>
      <c r="U60">
        <f>VLOOKUP($A60,'FuturesInfo (3)'!$A$2:$V$80,22)</f>
        <v>3</v>
      </c>
      <c r="V60">
        <v>1</v>
      </c>
      <c r="W60" s="137">
        <v>216540</v>
      </c>
      <c r="X60" s="137">
        <v>216540</v>
      </c>
      <c r="Y60" s="188">
        <f t="shared" si="14"/>
        <v>2459.9999999968377</v>
      </c>
      <c r="Z60" s="188">
        <f>IF(IF(sym!$Q49=H60,1,0)=1,ABS(W60*G60),-ABS(W60*G60))</f>
        <v>-2459.9999999968377</v>
      </c>
      <c r="AA60" s="188">
        <f>IF(IF(sym!$P49=$H60,1,0)=1,ABS($W60*$G60),-ABS($W60*$G60))</f>
        <v>2459.9999999968377</v>
      </c>
      <c r="AB60" s="188">
        <f t="shared" si="22"/>
        <v>2459.9999999968377</v>
      </c>
      <c r="AC60" s="188">
        <f t="shared" si="15"/>
        <v>2459.9999999968377</v>
      </c>
      <c r="AD60" s="188">
        <f t="shared" si="23"/>
        <v>2459.9999999968377</v>
      </c>
      <c r="AE60" s="188">
        <f t="shared" si="24"/>
        <v>2459.9999999968377</v>
      </c>
      <c r="AF60" s="188">
        <f t="shared" si="25"/>
        <v>2459.9999999968377</v>
      </c>
      <c r="AG60" s="188">
        <f t="shared" si="26"/>
        <v>-2459.9999999968377</v>
      </c>
      <c r="AH60" s="188">
        <f t="shared" si="16"/>
        <v>2459.9999999968377</v>
      </c>
      <c r="AI60" s="188">
        <f t="shared" si="17"/>
        <v>2459.9999999968377</v>
      </c>
      <c r="AJ60" s="188">
        <f t="shared" si="18"/>
        <v>2459.9999999968377</v>
      </c>
      <c r="AK60" s="188">
        <f t="shared" si="28"/>
        <v>2459.9999999968377</v>
      </c>
      <c r="AL60" s="188">
        <f t="shared" si="27"/>
        <v>2459.9999999968377</v>
      </c>
    </row>
    <row r="61" spans="1:38" ht="15.75" thickBot="1" x14ac:dyDescent="0.3">
      <c r="A61" s="1" t="s">
        <v>375</v>
      </c>
      <c r="B61" s="149" t="s">
        <v>690</v>
      </c>
      <c r="C61" s="192" t="s">
        <v>288</v>
      </c>
      <c r="F61" s="201">
        <f>'0802'!H61</f>
        <v>-1</v>
      </c>
      <c r="G61" s="202">
        <v>3.8785217709499997E-2</v>
      </c>
      <c r="H61" s="202">
        <v>1</v>
      </c>
      <c r="I61" s="227">
        <v>1</v>
      </c>
      <c r="J61" s="227">
        <v>1</v>
      </c>
      <c r="K61" s="227">
        <v>1</v>
      </c>
      <c r="L61" s="202">
        <v>-1</v>
      </c>
      <c r="M61" s="228">
        <v>-9</v>
      </c>
      <c r="N61" s="288">
        <v>42571</v>
      </c>
      <c r="O61">
        <f t="shared" si="10"/>
        <v>1</v>
      </c>
      <c r="P61">
        <f t="shared" si="11"/>
        <v>1</v>
      </c>
      <c r="Q61">
        <f t="shared" si="12"/>
        <v>1</v>
      </c>
      <c r="R61">
        <f t="shared" si="20"/>
        <v>-1</v>
      </c>
      <c r="S61">
        <f t="shared" si="13"/>
        <v>1</v>
      </c>
      <c r="T61">
        <f t="shared" si="21"/>
        <v>-1</v>
      </c>
      <c r="U61">
        <f>VLOOKUP($A61,'FuturesInfo (3)'!$A$2:$V$80,22)</f>
        <v>3</v>
      </c>
      <c r="V61">
        <v>1</v>
      </c>
      <c r="W61" s="137">
        <v>81990</v>
      </c>
      <c r="X61" s="137">
        <v>81990</v>
      </c>
      <c r="Y61" s="188">
        <f t="shared" si="14"/>
        <v>3180.0000000019049</v>
      </c>
      <c r="Z61" s="188">
        <f>IF(IF(sym!$Q50=H61,1,0)=1,ABS(W61*G61),-ABS(W61*G61))</f>
        <v>3180.0000000019049</v>
      </c>
      <c r="AA61" s="188">
        <f>IF(IF(sym!$P50=$H61,1,0)=1,ABS($W61*$G61),-ABS($W61*$G61))</f>
        <v>-3180.0000000019049</v>
      </c>
      <c r="AB61" s="188">
        <f t="shared" si="22"/>
        <v>3180.0000000019049</v>
      </c>
      <c r="AC61" s="188">
        <f t="shared" si="15"/>
        <v>3180.0000000019049</v>
      </c>
      <c r="AD61" s="188">
        <f t="shared" si="23"/>
        <v>-3180.0000000019049</v>
      </c>
      <c r="AE61" s="188">
        <f t="shared" si="24"/>
        <v>-3180.0000000019049</v>
      </c>
      <c r="AF61" s="188">
        <f t="shared" si="25"/>
        <v>-3180.0000000019049</v>
      </c>
      <c r="AG61" s="188">
        <f t="shared" si="26"/>
        <v>3180.0000000019049</v>
      </c>
      <c r="AH61" s="188">
        <f t="shared" si="16"/>
        <v>3180.0000000019049</v>
      </c>
      <c r="AI61" s="188">
        <f t="shared" si="17"/>
        <v>3180.0000000019049</v>
      </c>
      <c r="AJ61" s="188">
        <f t="shared" si="18"/>
        <v>-3180.0000000019049</v>
      </c>
      <c r="AK61" s="188">
        <f t="shared" si="28"/>
        <v>3180.0000000019049</v>
      </c>
      <c r="AL61" s="188">
        <f t="shared" si="27"/>
        <v>-3180.0000000019049</v>
      </c>
    </row>
    <row r="62" spans="1:38" ht="15.75" thickBot="1" x14ac:dyDescent="0.3">
      <c r="A62" s="1" t="s">
        <v>377</v>
      </c>
      <c r="B62" s="149" t="s">
        <v>694</v>
      </c>
      <c r="C62" s="192" t="s">
        <v>294</v>
      </c>
      <c r="F62" s="201">
        <f>'0802'!H62</f>
        <v>-1</v>
      </c>
      <c r="G62" s="202">
        <v>-2.1745883814799998E-3</v>
      </c>
      <c r="H62" s="202">
        <v>-1</v>
      </c>
      <c r="I62" s="227">
        <v>-1</v>
      </c>
      <c r="J62" s="227">
        <v>-1</v>
      </c>
      <c r="K62" s="227">
        <v>-1</v>
      </c>
      <c r="L62" s="202">
        <v>-1</v>
      </c>
      <c r="M62" s="228">
        <v>9</v>
      </c>
      <c r="N62" s="288">
        <v>42571</v>
      </c>
      <c r="O62">
        <f t="shared" si="10"/>
        <v>-1</v>
      </c>
      <c r="P62">
        <f t="shared" si="11"/>
        <v>1</v>
      </c>
      <c r="Q62">
        <f t="shared" si="12"/>
        <v>-1</v>
      </c>
      <c r="R62">
        <f t="shared" si="20"/>
        <v>1</v>
      </c>
      <c r="S62">
        <f t="shared" si="13"/>
        <v>1</v>
      </c>
      <c r="T62">
        <f t="shared" si="21"/>
        <v>1</v>
      </c>
      <c r="U62">
        <f>VLOOKUP($A62,'FuturesInfo (3)'!$A$2:$V$80,22)</f>
        <v>2</v>
      </c>
      <c r="V62">
        <v>1</v>
      </c>
      <c r="W62" s="137">
        <v>157162.38648569476</v>
      </c>
      <c r="X62" s="137">
        <v>157162.38648569476</v>
      </c>
      <c r="Y62" s="188">
        <f t="shared" si="14"/>
        <v>341.76349965746118</v>
      </c>
      <c r="Z62" s="188">
        <f>IF(IF(sym!$Q51=H62,1,0)=1,ABS(W62*G62),-ABS(W62*G62))</f>
        <v>-341.76349965746118</v>
      </c>
      <c r="AA62" s="188">
        <f>IF(IF(sym!$P51=$H62,1,0)=1,ABS($W62*$G62),-ABS($W62*$G62))</f>
        <v>341.76349965746118</v>
      </c>
      <c r="AB62" s="188">
        <f t="shared" si="22"/>
        <v>-341.76349965746118</v>
      </c>
      <c r="AC62" s="188">
        <f t="shared" si="15"/>
        <v>341.76349965746118</v>
      </c>
      <c r="AD62" s="188">
        <f t="shared" si="23"/>
        <v>-341.76349965746118</v>
      </c>
      <c r="AE62" s="188">
        <f t="shared" si="24"/>
        <v>-341.76349965746118</v>
      </c>
      <c r="AF62" s="188">
        <f t="shared" si="25"/>
        <v>341.76349965746118</v>
      </c>
      <c r="AG62" s="188">
        <f t="shared" si="26"/>
        <v>341.76349965746118</v>
      </c>
      <c r="AH62" s="188">
        <f t="shared" si="16"/>
        <v>-341.76349965746118</v>
      </c>
      <c r="AI62" s="188">
        <f t="shared" si="17"/>
        <v>341.76349965746118</v>
      </c>
      <c r="AJ62" s="188">
        <f t="shared" si="18"/>
        <v>-341.76349965746118</v>
      </c>
      <c r="AK62" s="188">
        <f t="shared" si="28"/>
        <v>-341.76349965746118</v>
      </c>
      <c r="AL62" s="188">
        <f t="shared" si="27"/>
        <v>-341.76349965746118</v>
      </c>
    </row>
    <row r="63" spans="1:38" ht="15.75" thickBot="1" x14ac:dyDescent="0.3">
      <c r="A63" s="1" t="s">
        <v>379</v>
      </c>
      <c r="B63" s="149" t="s">
        <v>550</v>
      </c>
      <c r="C63" s="192" t="s">
        <v>294</v>
      </c>
      <c r="F63" s="201">
        <f>'0802'!H63</f>
        <v>-1</v>
      </c>
      <c r="G63" s="202">
        <v>2.9697194675700001E-3</v>
      </c>
      <c r="H63" s="202">
        <v>1</v>
      </c>
      <c r="I63" s="227">
        <v>1</v>
      </c>
      <c r="J63" s="227">
        <v>-1</v>
      </c>
      <c r="K63" s="227">
        <v>1</v>
      </c>
      <c r="L63" s="202">
        <v>-1</v>
      </c>
      <c r="M63" s="228">
        <v>-10</v>
      </c>
      <c r="N63" s="288">
        <v>42570</v>
      </c>
      <c r="O63">
        <f t="shared" si="10"/>
        <v>1</v>
      </c>
      <c r="P63">
        <f t="shared" si="11"/>
        <v>1</v>
      </c>
      <c r="Q63">
        <f t="shared" si="12"/>
        <v>1</v>
      </c>
      <c r="R63">
        <f t="shared" si="20"/>
        <v>-1</v>
      </c>
      <c r="S63">
        <f t="shared" si="13"/>
        <v>1</v>
      </c>
      <c r="T63">
        <f t="shared" si="21"/>
        <v>-1</v>
      </c>
      <c r="U63">
        <f>VLOOKUP($A63,'FuturesInfo (3)'!$A$2:$V$80,22)</f>
        <v>3</v>
      </c>
      <c r="V63">
        <v>1</v>
      </c>
      <c r="W63" s="137">
        <v>282855</v>
      </c>
      <c r="X63" s="137">
        <v>282855</v>
      </c>
      <c r="Y63" s="188">
        <f t="shared" si="14"/>
        <v>839.9999999995124</v>
      </c>
      <c r="Z63" s="188">
        <f>IF(IF(sym!$Q52=H63,1,0)=1,ABS(W63*G63),-ABS(W63*G63))</f>
        <v>839.9999999995124</v>
      </c>
      <c r="AA63" s="188">
        <f>IF(IF(sym!$P52=$H63,1,0)=1,ABS($W63*$G63),-ABS($W63*$G63))</f>
        <v>-839.9999999995124</v>
      </c>
      <c r="AB63" s="188">
        <f t="shared" si="22"/>
        <v>839.9999999995124</v>
      </c>
      <c r="AC63" s="188">
        <f t="shared" si="15"/>
        <v>-839.9999999995124</v>
      </c>
      <c r="AD63" s="188">
        <f t="shared" si="23"/>
        <v>-839.9999999995124</v>
      </c>
      <c r="AE63" s="188">
        <f t="shared" si="24"/>
        <v>-839.9999999995124</v>
      </c>
      <c r="AF63" s="188">
        <f t="shared" si="25"/>
        <v>-839.9999999995124</v>
      </c>
      <c r="AG63" s="188">
        <f t="shared" si="26"/>
        <v>839.9999999995124</v>
      </c>
      <c r="AH63" s="188">
        <f t="shared" si="16"/>
        <v>839.9999999995124</v>
      </c>
      <c r="AI63" s="188">
        <f t="shared" si="17"/>
        <v>839.9999999995124</v>
      </c>
      <c r="AJ63" s="188">
        <f t="shared" si="18"/>
        <v>-839.9999999995124</v>
      </c>
      <c r="AK63" s="188">
        <f t="shared" si="28"/>
        <v>839.9999999995124</v>
      </c>
      <c r="AL63" s="188">
        <f t="shared" si="27"/>
        <v>-839.9999999995124</v>
      </c>
    </row>
    <row r="64" spans="1:38" ht="15.75" thickBot="1" x14ac:dyDescent="0.3">
      <c r="A64" s="4" t="s">
        <v>1050</v>
      </c>
      <c r="B64" s="149" t="s">
        <v>700</v>
      </c>
      <c r="C64" s="192" t="s">
        <v>297</v>
      </c>
      <c r="F64" s="201">
        <f>'0802'!H64</f>
        <v>-1</v>
      </c>
      <c r="G64" s="202">
        <v>-9.1743119266099998E-3</v>
      </c>
      <c r="H64" s="202">
        <v>-1</v>
      </c>
      <c r="I64" s="227">
        <v>1</v>
      </c>
      <c r="J64" s="227">
        <v>1</v>
      </c>
      <c r="K64" s="227">
        <v>-1</v>
      </c>
      <c r="L64" s="202">
        <v>-1</v>
      </c>
      <c r="M64" s="228">
        <v>-8</v>
      </c>
      <c r="N64" s="288">
        <v>42572</v>
      </c>
      <c r="O64">
        <f t="shared" si="10"/>
        <v>1</v>
      </c>
      <c r="P64">
        <f t="shared" si="11"/>
        <v>1</v>
      </c>
      <c r="Q64">
        <f t="shared" si="12"/>
        <v>1</v>
      </c>
      <c r="R64">
        <f t="shared" si="20"/>
        <v>-1</v>
      </c>
      <c r="S64">
        <f t="shared" si="13"/>
        <v>1</v>
      </c>
      <c r="T64">
        <f t="shared" si="21"/>
        <v>-1</v>
      </c>
      <c r="U64">
        <f>VLOOKUP($A64,'FuturesInfo (3)'!$A$2:$V$80,22)</f>
        <v>8</v>
      </c>
      <c r="V64">
        <v>1</v>
      </c>
      <c r="W64" s="137">
        <v>76300</v>
      </c>
      <c r="X64" s="137">
        <v>76300</v>
      </c>
      <c r="Y64" s="188">
        <f t="shared" si="14"/>
        <v>700.00000000034299</v>
      </c>
      <c r="Z64" s="188">
        <f>IF(IF(sym!$Q53=H64,1,0)=1,ABS(W64*G64),-ABS(W64*G64))</f>
        <v>-700.00000000034299</v>
      </c>
      <c r="AA64" s="188">
        <f>IF(IF(sym!$P53=$H64,1,0)=1,ABS($W64*$G64),-ABS($W64*$G64))</f>
        <v>700.00000000034299</v>
      </c>
      <c r="AB64" s="188">
        <f t="shared" si="22"/>
        <v>-700.00000000034299</v>
      </c>
      <c r="AC64" s="188">
        <f t="shared" si="15"/>
        <v>-700.00000000034299</v>
      </c>
      <c r="AD64" s="188">
        <f t="shared" si="23"/>
        <v>700.00000000034299</v>
      </c>
      <c r="AE64" s="188">
        <f t="shared" si="24"/>
        <v>-700.00000000034299</v>
      </c>
      <c r="AF64" s="188">
        <f t="shared" si="25"/>
        <v>700.00000000034299</v>
      </c>
      <c r="AG64" s="188">
        <f t="shared" si="26"/>
        <v>-700.00000000034299</v>
      </c>
      <c r="AH64" s="188">
        <f t="shared" si="16"/>
        <v>-700.00000000034299</v>
      </c>
      <c r="AI64" s="188">
        <f t="shared" si="17"/>
        <v>-700.00000000034299</v>
      </c>
      <c r="AJ64" s="188">
        <f t="shared" si="18"/>
        <v>700.00000000034299</v>
      </c>
      <c r="AK64" s="188">
        <f t="shared" si="28"/>
        <v>-700.00000000034299</v>
      </c>
      <c r="AL64" s="188">
        <f t="shared" si="27"/>
        <v>700.00000000034299</v>
      </c>
    </row>
    <row r="65" spans="1:38" ht="15.75" thickBot="1" x14ac:dyDescent="0.3">
      <c r="A65" s="1" t="s">
        <v>0</v>
      </c>
      <c r="B65" s="149" t="s">
        <v>702</v>
      </c>
      <c r="C65" s="192" t="s">
        <v>304</v>
      </c>
      <c r="F65" s="201">
        <f>'0802'!H65</f>
        <v>-1</v>
      </c>
      <c r="G65" s="202">
        <v>1.1998829382499999E-2</v>
      </c>
      <c r="H65" s="233">
        <v>1</v>
      </c>
      <c r="I65" s="229">
        <v>1</v>
      </c>
      <c r="J65" s="229">
        <v>1</v>
      </c>
      <c r="K65" s="229">
        <v>-1</v>
      </c>
      <c r="L65" s="202">
        <v>-1</v>
      </c>
      <c r="M65" s="228">
        <v>5</v>
      </c>
      <c r="N65" s="288">
        <v>42577</v>
      </c>
      <c r="O65">
        <f t="shared" si="10"/>
        <v>-1</v>
      </c>
      <c r="P65">
        <f t="shared" si="11"/>
        <v>1</v>
      </c>
      <c r="Q65">
        <f t="shared" si="12"/>
        <v>1</v>
      </c>
      <c r="R65">
        <f t="shared" si="20"/>
        <v>-1</v>
      </c>
      <c r="S65">
        <f t="shared" si="13"/>
        <v>1</v>
      </c>
      <c r="T65">
        <f t="shared" si="21"/>
        <v>1</v>
      </c>
      <c r="U65">
        <f>VLOOKUP($A65,'FuturesInfo (3)'!$A$2:$V$80,22)</f>
        <v>3</v>
      </c>
      <c r="V65">
        <v>1</v>
      </c>
      <c r="W65" s="137">
        <v>76882.5</v>
      </c>
      <c r="X65" s="137">
        <v>76882.5</v>
      </c>
      <c r="Y65" s="188">
        <f t="shared" si="14"/>
        <v>922.50000000005616</v>
      </c>
      <c r="Z65" s="188">
        <f>IF(IF(sym!$Q54=H65,1,0)=1,ABS(W65*G65),-ABS(W65*G65))</f>
        <v>922.50000000005616</v>
      </c>
      <c r="AA65" s="188">
        <f>IF(IF(sym!$P54=$H65,1,0)=1,ABS($W65*$G65),-ABS($W65*$G65))</f>
        <v>-922.50000000005616</v>
      </c>
      <c r="AB65" s="188">
        <f t="shared" si="22"/>
        <v>922.50000000005616</v>
      </c>
      <c r="AC65" s="188">
        <f t="shared" si="15"/>
        <v>922.50000000005616</v>
      </c>
      <c r="AD65" s="188">
        <f t="shared" si="23"/>
        <v>-922.50000000005616</v>
      </c>
      <c r="AE65" s="188">
        <f t="shared" si="24"/>
        <v>922.50000000005616</v>
      </c>
      <c r="AF65" s="188">
        <f t="shared" si="25"/>
        <v>-922.50000000005616</v>
      </c>
      <c r="AG65" s="188">
        <f t="shared" si="26"/>
        <v>-922.50000000005616</v>
      </c>
      <c r="AH65" s="188">
        <f t="shared" si="16"/>
        <v>922.50000000005616</v>
      </c>
      <c r="AI65" s="188">
        <f t="shared" si="17"/>
        <v>922.50000000005616</v>
      </c>
      <c r="AJ65" s="188">
        <f t="shared" si="18"/>
        <v>-922.50000000005616</v>
      </c>
      <c r="AK65" s="188">
        <f t="shared" si="28"/>
        <v>922.50000000005616</v>
      </c>
      <c r="AL65" s="188">
        <f t="shared" si="27"/>
        <v>922.50000000005616</v>
      </c>
    </row>
    <row r="66" spans="1:38" ht="15.75" thickBot="1" x14ac:dyDescent="0.3">
      <c r="A66" s="1" t="s">
        <v>384</v>
      </c>
      <c r="B66" s="149" t="s">
        <v>704</v>
      </c>
      <c r="C66" s="192" t="s">
        <v>347</v>
      </c>
      <c r="F66" s="201">
        <f>'0802'!H66</f>
        <v>1</v>
      </c>
      <c r="G66" s="202">
        <v>-5.3643583670100001E-3</v>
      </c>
      <c r="H66" s="202">
        <v>-1</v>
      </c>
      <c r="I66" s="227">
        <v>1</v>
      </c>
      <c r="J66" s="227">
        <v>-1</v>
      </c>
      <c r="K66" s="227">
        <v>1</v>
      </c>
      <c r="L66" s="202">
        <v>-1</v>
      </c>
      <c r="M66" s="228">
        <v>25</v>
      </c>
      <c r="N66" s="288">
        <v>42548</v>
      </c>
      <c r="O66">
        <f t="shared" si="10"/>
        <v>-1</v>
      </c>
      <c r="P66">
        <f t="shared" si="11"/>
        <v>-1</v>
      </c>
      <c r="Q66">
        <f t="shared" si="12"/>
        <v>-1</v>
      </c>
      <c r="R66">
        <f t="shared" si="20"/>
        <v>-1</v>
      </c>
      <c r="S66">
        <f t="shared" si="13"/>
        <v>-1</v>
      </c>
      <c r="T66">
        <f t="shared" si="21"/>
        <v>1</v>
      </c>
      <c r="U66">
        <f>VLOOKUP($A66,'FuturesInfo (3)'!$A$2:$V$80,22)</f>
        <v>2</v>
      </c>
      <c r="V66">
        <v>1</v>
      </c>
      <c r="W66" s="137">
        <v>143540</v>
      </c>
      <c r="X66" s="137">
        <v>143540</v>
      </c>
      <c r="Y66" s="188">
        <f t="shared" si="14"/>
        <v>770.00000000061539</v>
      </c>
      <c r="Z66" s="188">
        <f>IF(IF(sym!$Q55=H66,1,0)=1,ABS(W66*G66),-ABS(W66*G66))</f>
        <v>-770.00000000061539</v>
      </c>
      <c r="AA66" s="188">
        <f>IF(IF(sym!$P55=$H66,1,0)=1,ABS($W66*$G66),-ABS($W66*$G66))</f>
        <v>770.00000000061539</v>
      </c>
      <c r="AB66" s="188">
        <f t="shared" si="22"/>
        <v>770.00000000061539</v>
      </c>
      <c r="AC66" s="188">
        <f t="shared" si="15"/>
        <v>770.00000000061539</v>
      </c>
      <c r="AD66" s="188">
        <f t="shared" si="23"/>
        <v>770.00000000061539</v>
      </c>
      <c r="AE66" s="188">
        <f t="shared" si="24"/>
        <v>770.00000000061539</v>
      </c>
      <c r="AF66" s="188">
        <f t="shared" si="25"/>
        <v>770.00000000061539</v>
      </c>
      <c r="AG66" s="188">
        <f t="shared" si="26"/>
        <v>770.00000000061539</v>
      </c>
      <c r="AH66" s="188">
        <f t="shared" si="16"/>
        <v>770.00000000061539</v>
      </c>
      <c r="AI66" s="188">
        <f t="shared" si="17"/>
        <v>770.00000000061539</v>
      </c>
      <c r="AJ66" s="188">
        <f t="shared" si="18"/>
        <v>770.00000000061539</v>
      </c>
      <c r="AK66" s="188">
        <f t="shared" si="28"/>
        <v>770.00000000061539</v>
      </c>
      <c r="AL66" s="188">
        <f t="shared" si="27"/>
        <v>-770.00000000061539</v>
      </c>
    </row>
    <row r="67" spans="1:38" ht="15.75" thickBot="1" x14ac:dyDescent="0.3">
      <c r="A67" s="1" t="s">
        <v>386</v>
      </c>
      <c r="B67" s="149" t="s">
        <v>706</v>
      </c>
      <c r="C67" s="192" t="s">
        <v>347</v>
      </c>
      <c r="F67" s="201">
        <f>'0802'!H67</f>
        <v>1</v>
      </c>
      <c r="G67" s="202">
        <v>-2.1329238119600002E-3</v>
      </c>
      <c r="H67" s="202">
        <v>-1</v>
      </c>
      <c r="I67" s="227">
        <v>1</v>
      </c>
      <c r="J67" s="227">
        <v>-1</v>
      </c>
      <c r="K67" s="227">
        <v>1</v>
      </c>
      <c r="L67" s="202">
        <v>-1</v>
      </c>
      <c r="M67" s="228">
        <v>25</v>
      </c>
      <c r="N67" s="288">
        <v>42548</v>
      </c>
      <c r="O67">
        <f t="shared" si="10"/>
        <v>-1</v>
      </c>
      <c r="P67">
        <f t="shared" si="11"/>
        <v>-1</v>
      </c>
      <c r="Q67">
        <f t="shared" si="12"/>
        <v>-1</v>
      </c>
      <c r="R67">
        <f t="shared" si="20"/>
        <v>-1</v>
      </c>
      <c r="S67">
        <f t="shared" si="13"/>
        <v>-1</v>
      </c>
      <c r="T67">
        <f t="shared" si="21"/>
        <v>1</v>
      </c>
      <c r="U67">
        <f>VLOOKUP($A67,'FuturesInfo (3)'!$A$2:$V$80,22)</f>
        <v>2</v>
      </c>
      <c r="V67">
        <v>1</v>
      </c>
      <c r="W67" s="137">
        <v>117209.99999999999</v>
      </c>
      <c r="X67" s="137">
        <v>117209.99999999999</v>
      </c>
      <c r="Y67" s="188">
        <f t="shared" si="14"/>
        <v>249.9999999998316</v>
      </c>
      <c r="Z67" s="188">
        <f>IF(IF(sym!$Q56=H67,1,0)=1,ABS(W67*G67),-ABS(W67*G67))</f>
        <v>249.9999999998316</v>
      </c>
      <c r="AA67" s="188">
        <f>IF(IF(sym!$P56=$H67,1,0)=1,ABS($W67*$G67),-ABS($W67*$G67))</f>
        <v>-249.9999999998316</v>
      </c>
      <c r="AB67" s="188">
        <f t="shared" si="22"/>
        <v>249.9999999998316</v>
      </c>
      <c r="AC67" s="188">
        <f t="shared" si="15"/>
        <v>249.9999999998316</v>
      </c>
      <c r="AD67" s="188">
        <f t="shared" si="23"/>
        <v>249.9999999998316</v>
      </c>
      <c r="AE67" s="188">
        <f t="shared" si="24"/>
        <v>249.9999999998316</v>
      </c>
      <c r="AF67" s="188">
        <f t="shared" si="25"/>
        <v>249.9999999998316</v>
      </c>
      <c r="AG67" s="188">
        <f t="shared" si="26"/>
        <v>249.9999999998316</v>
      </c>
      <c r="AH67" s="188">
        <f t="shared" si="16"/>
        <v>249.9999999998316</v>
      </c>
      <c r="AI67" s="188">
        <f t="shared" si="17"/>
        <v>249.9999999998316</v>
      </c>
      <c r="AJ67" s="188">
        <f t="shared" si="18"/>
        <v>249.9999999998316</v>
      </c>
      <c r="AK67" s="188">
        <f t="shared" si="28"/>
        <v>249.9999999998316</v>
      </c>
      <c r="AL67" s="188">
        <f t="shared" si="27"/>
        <v>-249.9999999998316</v>
      </c>
    </row>
    <row r="68" spans="1:38" ht="15.75" thickBot="1" x14ac:dyDescent="0.3">
      <c r="A68" s="1" t="s">
        <v>388</v>
      </c>
      <c r="B68" s="149" t="s">
        <v>710</v>
      </c>
      <c r="C68" s="192" t="s">
        <v>288</v>
      </c>
      <c r="F68" s="201">
        <f>'0802'!H68</f>
        <v>1</v>
      </c>
      <c r="G68" s="202">
        <v>2.92009759073E-2</v>
      </c>
      <c r="H68" s="233">
        <v>1</v>
      </c>
      <c r="I68" s="229">
        <v>-1</v>
      </c>
      <c r="J68" s="229">
        <v>1</v>
      </c>
      <c r="K68" s="229">
        <v>-1</v>
      </c>
      <c r="L68" s="202">
        <v>-1</v>
      </c>
      <c r="M68" s="228">
        <v>-6</v>
      </c>
      <c r="N68" s="288">
        <v>42576</v>
      </c>
      <c r="O68">
        <f t="shared" si="10"/>
        <v>1</v>
      </c>
      <c r="P68">
        <f t="shared" si="11"/>
        <v>1</v>
      </c>
      <c r="Q68">
        <f t="shared" si="12"/>
        <v>1</v>
      </c>
      <c r="R68">
        <f t="shared" si="20"/>
        <v>-1</v>
      </c>
      <c r="S68">
        <f t="shared" si="13"/>
        <v>1</v>
      </c>
      <c r="T68">
        <f t="shared" si="21"/>
        <v>1</v>
      </c>
      <c r="U68">
        <f>VLOOKUP($A68,'FuturesInfo (3)'!$A$2:$V$80,22)</f>
        <v>2</v>
      </c>
      <c r="V68">
        <v>1</v>
      </c>
      <c r="W68" s="137">
        <v>110174.40000000001</v>
      </c>
      <c r="X68" s="137">
        <v>110174.40000000001</v>
      </c>
      <c r="Y68" s="188">
        <f t="shared" si="14"/>
        <v>3217.2000000012335</v>
      </c>
      <c r="Z68" s="188">
        <f>IF(IF(sym!$Q57=H68,1,0)=1,ABS(W68*G68),-ABS(W68*G68))</f>
        <v>3217.2000000012335</v>
      </c>
      <c r="AA68" s="188">
        <f>IF(IF(sym!$P57=$H68,1,0)=1,ABS($W68*$G68),-ABS($W68*$G68))</f>
        <v>-3217.2000000012335</v>
      </c>
      <c r="AB68" s="188">
        <f t="shared" si="22"/>
        <v>-3217.2000000012335</v>
      </c>
      <c r="AC68" s="188">
        <f t="shared" si="15"/>
        <v>3217.2000000012335</v>
      </c>
      <c r="AD68" s="188">
        <f t="shared" si="23"/>
        <v>3217.2000000012335</v>
      </c>
      <c r="AE68" s="188">
        <f t="shared" si="24"/>
        <v>3217.2000000012335</v>
      </c>
      <c r="AF68" s="188">
        <f t="shared" si="25"/>
        <v>-3217.2000000012335</v>
      </c>
      <c r="AG68" s="188">
        <f t="shared" si="26"/>
        <v>3217.2000000012335</v>
      </c>
      <c r="AH68" s="188">
        <f t="shared" si="16"/>
        <v>3217.2000000012335</v>
      </c>
      <c r="AI68" s="188">
        <f t="shared" si="17"/>
        <v>3217.2000000012335</v>
      </c>
      <c r="AJ68" s="188">
        <f t="shared" si="18"/>
        <v>-3217.2000000012335</v>
      </c>
      <c r="AK68" s="188">
        <f t="shared" si="28"/>
        <v>3217.2000000012335</v>
      </c>
      <c r="AL68" s="188">
        <f t="shared" si="27"/>
        <v>3217.2000000012335</v>
      </c>
    </row>
    <row r="69" spans="1:38" s="2" customFormat="1" ht="15.75" thickBot="1" x14ac:dyDescent="0.3">
      <c r="A69" s="1" t="s">
        <v>389</v>
      </c>
      <c r="B69" s="149" t="s">
        <v>712</v>
      </c>
      <c r="C69" s="192" t="s">
        <v>297</v>
      </c>
      <c r="D69"/>
      <c r="F69" s="201">
        <f>'0802'!H69</f>
        <v>-1</v>
      </c>
      <c r="G69" s="202">
        <v>-2.0909566126499999E-3</v>
      </c>
      <c r="H69" s="202">
        <v>-1</v>
      </c>
      <c r="I69" s="227">
        <v>-1</v>
      </c>
      <c r="J69" s="227">
        <v>1</v>
      </c>
      <c r="K69" s="227">
        <v>-1</v>
      </c>
      <c r="L69" s="202">
        <v>-1</v>
      </c>
      <c r="M69" s="228">
        <v>-18</v>
      </c>
      <c r="N69" s="288">
        <v>42558</v>
      </c>
      <c r="O69">
        <f t="shared" si="10"/>
        <v>1</v>
      </c>
      <c r="P69">
        <f t="shared" si="11"/>
        <v>1</v>
      </c>
      <c r="Q69">
        <f t="shared" si="12"/>
        <v>1</v>
      </c>
      <c r="R69">
        <f t="shared" si="20"/>
        <v>1</v>
      </c>
      <c r="S69">
        <f t="shared" si="13"/>
        <v>1</v>
      </c>
      <c r="T69">
        <f t="shared" si="21"/>
        <v>-1</v>
      </c>
      <c r="U69">
        <f>VLOOKUP($A69,'FuturesInfo (3)'!$A$2:$V$80,22)</f>
        <v>5</v>
      </c>
      <c r="V69">
        <v>1</v>
      </c>
      <c r="W69" s="137">
        <v>95650</v>
      </c>
      <c r="X69" s="137">
        <v>95650</v>
      </c>
      <c r="Y69" s="188">
        <f t="shared" si="14"/>
        <v>199.99999999997249</v>
      </c>
      <c r="Z69" s="188">
        <f>IF(IF(sym!$Q58=H69,1,0)=1,ABS(W69*G69),-ABS(W69*G69))</f>
        <v>-199.99999999997249</v>
      </c>
      <c r="AA69" s="188">
        <f>IF(IF(sym!$P58=$H69,1,0)=1,ABS($W69*$G69),-ABS($W69*$G69))</f>
        <v>199.99999999997249</v>
      </c>
      <c r="AB69" s="188">
        <f t="shared" si="22"/>
        <v>-199.99999999997249</v>
      </c>
      <c r="AC69" s="188">
        <f t="shared" si="15"/>
        <v>-199.99999999997249</v>
      </c>
      <c r="AD69" s="188">
        <f t="shared" si="23"/>
        <v>-199.99999999997249</v>
      </c>
      <c r="AE69" s="188">
        <f t="shared" si="24"/>
        <v>-199.99999999997249</v>
      </c>
      <c r="AF69" s="188">
        <f t="shared" si="25"/>
        <v>199.99999999997249</v>
      </c>
      <c r="AG69" s="188">
        <f t="shared" si="26"/>
        <v>-199.99999999997249</v>
      </c>
      <c r="AH69" s="188">
        <f t="shared" si="16"/>
        <v>-199.99999999997249</v>
      </c>
      <c r="AI69" s="188">
        <f t="shared" si="17"/>
        <v>-199.99999999997249</v>
      </c>
      <c r="AJ69" s="188">
        <f t="shared" si="18"/>
        <v>-199.99999999997249</v>
      </c>
      <c r="AK69" s="188">
        <f t="shared" si="28"/>
        <v>-199.99999999997249</v>
      </c>
      <c r="AL69" s="188">
        <f t="shared" si="27"/>
        <v>199.99999999997249</v>
      </c>
    </row>
    <row r="70" spans="1:38" s="2" customFormat="1" ht="15.75" thickBot="1" x14ac:dyDescent="0.3">
      <c r="A70" s="1" t="s">
        <v>391</v>
      </c>
      <c r="B70" s="149" t="s">
        <v>490</v>
      </c>
      <c r="C70" s="192" t="s">
        <v>297</v>
      </c>
      <c r="D70"/>
      <c r="F70" s="201">
        <f>'0802'!H70</f>
        <v>-1</v>
      </c>
      <c r="G70" s="202">
        <v>-3.3519553072600002E-3</v>
      </c>
      <c r="H70" s="202">
        <v>-1</v>
      </c>
      <c r="I70" s="227">
        <v>-1</v>
      </c>
      <c r="J70" s="227">
        <v>1</v>
      </c>
      <c r="K70" s="227">
        <v>-1</v>
      </c>
      <c r="L70" s="202">
        <v>1</v>
      </c>
      <c r="M70" s="228">
        <v>3</v>
      </c>
      <c r="N70" s="288">
        <v>42576</v>
      </c>
      <c r="O70">
        <f t="shared" si="10"/>
        <v>1</v>
      </c>
      <c r="P70">
        <f t="shared" si="11"/>
        <v>1</v>
      </c>
      <c r="Q70">
        <f t="shared" si="12"/>
        <v>1</v>
      </c>
      <c r="R70">
        <f t="shared" si="20"/>
        <v>1</v>
      </c>
      <c r="S70">
        <f t="shared" si="13"/>
        <v>1</v>
      </c>
      <c r="T70">
        <f t="shared" si="21"/>
        <v>-1</v>
      </c>
      <c r="U70">
        <f>VLOOKUP($A70,'FuturesInfo (3)'!$A$2:$V$80,22)</f>
        <v>15</v>
      </c>
      <c r="V70">
        <v>1</v>
      </c>
      <c r="W70" s="137">
        <v>88661.129314943217</v>
      </c>
      <c r="X70" s="137">
        <v>88661.129314943217</v>
      </c>
      <c r="Y70" s="188">
        <f t="shared" si="14"/>
        <v>297.18814295488909</v>
      </c>
      <c r="Z70" s="188">
        <f>IF(IF(sym!$Q59=H70,1,0)=1,ABS(W70*G70),-ABS(W70*G70))</f>
        <v>-297.18814295488909</v>
      </c>
      <c r="AA70" s="188">
        <f>IF(IF(sym!$P59=$H70,1,0)=1,ABS($W70*$G70),-ABS($W70*$G70))</f>
        <v>297.18814295488909</v>
      </c>
      <c r="AB70" s="188">
        <f t="shared" si="22"/>
        <v>-297.18814295488909</v>
      </c>
      <c r="AC70" s="188">
        <f t="shared" si="15"/>
        <v>-297.18814295488909</v>
      </c>
      <c r="AD70" s="188">
        <f t="shared" si="23"/>
        <v>-297.18814295488909</v>
      </c>
      <c r="AE70" s="188">
        <f t="shared" si="24"/>
        <v>-297.18814295488909</v>
      </c>
      <c r="AF70" s="188">
        <f t="shared" si="25"/>
        <v>-297.18814295488909</v>
      </c>
      <c r="AG70" s="188">
        <f t="shared" si="26"/>
        <v>-297.18814295488909</v>
      </c>
      <c r="AH70" s="188">
        <f t="shared" si="16"/>
        <v>-297.18814295488909</v>
      </c>
      <c r="AI70" s="188">
        <f t="shared" si="17"/>
        <v>-297.18814295488909</v>
      </c>
      <c r="AJ70" s="188">
        <f t="shared" si="18"/>
        <v>-297.18814295488909</v>
      </c>
      <c r="AK70" s="188">
        <f t="shared" si="28"/>
        <v>-297.18814295488909</v>
      </c>
      <c r="AL70" s="188">
        <f t="shared" si="27"/>
        <v>297.18814295488909</v>
      </c>
    </row>
    <row r="71" spans="1:38" ht="15.75" thickBot="1" x14ac:dyDescent="0.3">
      <c r="A71" s="1" t="s">
        <v>29</v>
      </c>
      <c r="B71" s="149" t="s">
        <v>730</v>
      </c>
      <c r="C71" s="192" t="s">
        <v>297</v>
      </c>
      <c r="D71" s="2"/>
      <c r="F71" s="201">
        <f>'0802'!H71</f>
        <v>-1</v>
      </c>
      <c r="G71" s="202">
        <v>2.6232948583400002E-3</v>
      </c>
      <c r="H71" s="202">
        <v>1</v>
      </c>
      <c r="I71" s="227">
        <v>-1</v>
      </c>
      <c r="J71" s="227">
        <v>1</v>
      </c>
      <c r="K71" s="227">
        <v>-1</v>
      </c>
      <c r="L71" s="202">
        <v>-1</v>
      </c>
      <c r="M71" s="228">
        <v>2</v>
      </c>
      <c r="N71" s="288">
        <v>42576</v>
      </c>
      <c r="O71">
        <f t="shared" si="10"/>
        <v>-1</v>
      </c>
      <c r="P71">
        <f t="shared" si="11"/>
        <v>1</v>
      </c>
      <c r="Q71">
        <f t="shared" si="12"/>
        <v>1</v>
      </c>
      <c r="R71">
        <f t="shared" si="20"/>
        <v>1</v>
      </c>
      <c r="S71">
        <f t="shared" si="13"/>
        <v>1</v>
      </c>
      <c r="T71">
        <f t="shared" si="21"/>
        <v>1</v>
      </c>
      <c r="U71">
        <f>VLOOKUP($A71,'FuturesInfo (3)'!$A$2:$V$80,22)</f>
        <v>2</v>
      </c>
      <c r="V71">
        <v>1</v>
      </c>
      <c r="W71" s="137">
        <v>95300</v>
      </c>
      <c r="X71" s="137">
        <v>95300</v>
      </c>
      <c r="Y71" s="188">
        <f t="shared" si="14"/>
        <v>249.99999999980201</v>
      </c>
      <c r="Z71" s="188">
        <f>IF(IF(sym!$Q60=H71,1,0)=1,ABS(W71*G71),-ABS(W71*G71))</f>
        <v>249.99999999980201</v>
      </c>
      <c r="AA71" s="188">
        <f>IF(IF(sym!$P60=$H71,1,0)=1,ABS($W71*$G71),-ABS($W71*$G71))</f>
        <v>-249.99999999980201</v>
      </c>
      <c r="AB71" s="188">
        <f t="shared" si="22"/>
        <v>249.99999999980201</v>
      </c>
      <c r="AC71" s="188">
        <f t="shared" si="15"/>
        <v>249.99999999980201</v>
      </c>
      <c r="AD71" s="188">
        <f t="shared" si="23"/>
        <v>249.99999999980201</v>
      </c>
      <c r="AE71" s="188">
        <f t="shared" si="24"/>
        <v>249.99999999980201</v>
      </c>
      <c r="AF71" s="188">
        <f t="shared" si="25"/>
        <v>-249.99999999980201</v>
      </c>
      <c r="AG71" s="188">
        <f t="shared" si="26"/>
        <v>-249.99999999980201</v>
      </c>
      <c r="AH71" s="188">
        <f t="shared" si="16"/>
        <v>249.99999999980201</v>
      </c>
      <c r="AI71" s="188">
        <f t="shared" si="17"/>
        <v>249.99999999980201</v>
      </c>
      <c r="AJ71" s="188">
        <f t="shared" si="18"/>
        <v>249.99999999980201</v>
      </c>
      <c r="AK71" s="188">
        <f t="shared" si="28"/>
        <v>249.99999999980201</v>
      </c>
      <c r="AL71" s="188">
        <f t="shared" si="27"/>
        <v>249.99999999980201</v>
      </c>
    </row>
    <row r="72" spans="1:38" ht="15.75" thickBot="1" x14ac:dyDescent="0.3">
      <c r="A72" s="1" t="s">
        <v>394</v>
      </c>
      <c r="B72" s="149" t="s">
        <v>742</v>
      </c>
      <c r="C72" s="192" t="s">
        <v>304</v>
      </c>
      <c r="F72" s="201">
        <f>'0802'!H72</f>
        <v>1</v>
      </c>
      <c r="G72" s="202">
        <v>-5.2493438320199998E-4</v>
      </c>
      <c r="H72" s="202">
        <v>-1</v>
      </c>
      <c r="I72" s="227">
        <v>-1</v>
      </c>
      <c r="J72" s="227">
        <v>-1</v>
      </c>
      <c r="K72" s="227">
        <v>-1</v>
      </c>
      <c r="L72" s="202">
        <v>-1</v>
      </c>
      <c r="M72" s="228">
        <v>-23</v>
      </c>
      <c r="N72" s="288">
        <v>42550</v>
      </c>
      <c r="O72">
        <f t="shared" si="10"/>
        <v>1</v>
      </c>
      <c r="P72">
        <f t="shared" si="11"/>
        <v>1</v>
      </c>
      <c r="Q72">
        <f t="shared" si="12"/>
        <v>-1</v>
      </c>
      <c r="R72">
        <f t="shared" si="20"/>
        <v>-1</v>
      </c>
      <c r="S72">
        <f t="shared" si="13"/>
        <v>-1</v>
      </c>
      <c r="T72">
        <f t="shared" si="21"/>
        <v>1</v>
      </c>
      <c r="U72">
        <f>VLOOKUP($A72,'FuturesInfo (3)'!$A$2:$V$80,22)</f>
        <v>4</v>
      </c>
      <c r="V72">
        <v>1</v>
      </c>
      <c r="W72" s="137">
        <v>64008</v>
      </c>
      <c r="X72" s="137">
        <v>64008</v>
      </c>
      <c r="Y72" s="188">
        <f t="shared" si="14"/>
        <v>33.599999999993614</v>
      </c>
      <c r="Z72" s="188">
        <f>IF(IF(sym!$Q61=H72,1,0)=1,ABS(W72*G72),-ABS(W72*G72))</f>
        <v>-33.599999999993614</v>
      </c>
      <c r="AA72" s="188">
        <f>IF(IF(sym!$P61=$H72,1,0)=1,ABS($W72*$G72),-ABS($W72*$G72))</f>
        <v>33.599999999993614</v>
      </c>
      <c r="AB72" s="188">
        <f t="shared" si="22"/>
        <v>33.599999999993614</v>
      </c>
      <c r="AC72" s="188">
        <f t="shared" si="15"/>
        <v>33.599999999993614</v>
      </c>
      <c r="AD72" s="188">
        <f t="shared" si="23"/>
        <v>-33.599999999993614</v>
      </c>
      <c r="AE72" s="188">
        <f t="shared" si="24"/>
        <v>-33.599999999993614</v>
      </c>
      <c r="AF72" s="188">
        <f t="shared" si="25"/>
        <v>33.599999999993614</v>
      </c>
      <c r="AG72" s="188">
        <f t="shared" si="26"/>
        <v>-33.599999999993614</v>
      </c>
      <c r="AH72" s="188">
        <f t="shared" si="16"/>
        <v>-33.599999999993614</v>
      </c>
      <c r="AI72" s="188">
        <f t="shared" si="17"/>
        <v>33.599999999993614</v>
      </c>
      <c r="AJ72" s="188">
        <f t="shared" si="18"/>
        <v>33.599999999993614</v>
      </c>
      <c r="AK72" s="188">
        <f t="shared" si="28"/>
        <v>33.599999999993614</v>
      </c>
      <c r="AL72" s="188">
        <f t="shared" si="27"/>
        <v>-33.599999999993614</v>
      </c>
    </row>
    <row r="73" spans="1:38" ht="15.75" thickBot="1" x14ac:dyDescent="0.3">
      <c r="A73" s="1" t="s">
        <v>396</v>
      </c>
      <c r="B73" s="149" t="s">
        <v>744</v>
      </c>
      <c r="C73" s="192" t="s">
        <v>1121</v>
      </c>
      <c r="F73" s="201">
        <f>'0802'!H73</f>
        <v>1</v>
      </c>
      <c r="G73" s="202">
        <v>-9.6163092605100007E-3</v>
      </c>
      <c r="H73" s="202">
        <v>-1</v>
      </c>
      <c r="I73" s="227">
        <v>1</v>
      </c>
      <c r="J73" s="227">
        <v>-1</v>
      </c>
      <c r="K73" s="227">
        <v>1</v>
      </c>
      <c r="L73" s="202">
        <v>1</v>
      </c>
      <c r="M73" s="228">
        <v>5</v>
      </c>
      <c r="N73" s="288">
        <v>42577</v>
      </c>
      <c r="O73">
        <f t="shared" si="10"/>
        <v>1</v>
      </c>
      <c r="P73">
        <f t="shared" si="11"/>
        <v>-1</v>
      </c>
      <c r="Q73">
        <f t="shared" si="12"/>
        <v>-1</v>
      </c>
      <c r="R73">
        <f t="shared" si="20"/>
        <v>-1</v>
      </c>
      <c r="S73">
        <f t="shared" si="13"/>
        <v>-1</v>
      </c>
      <c r="T73">
        <f t="shared" si="21"/>
        <v>-1</v>
      </c>
      <c r="U73">
        <f>VLOOKUP($A73,'FuturesInfo (3)'!$A$2:$V$80,22)</f>
        <v>3</v>
      </c>
      <c r="V73">
        <v>1</v>
      </c>
      <c r="W73" s="137">
        <v>389962.5</v>
      </c>
      <c r="X73" s="137">
        <v>389962.5</v>
      </c>
      <c r="Y73" s="188">
        <f t="shared" si="14"/>
        <v>3750.0000000016312</v>
      </c>
      <c r="Z73" s="188">
        <f>IF(IF(sym!$Q62=H73,1,0)=1,ABS(W73*G73),-ABS(W73*G73))</f>
        <v>-3750.0000000016312</v>
      </c>
      <c r="AA73" s="188">
        <f>IF(IF(sym!$P62=$H73,1,0)=1,ABS($W73*$G73),-ABS($W73*$G73))</f>
        <v>3750.0000000016312</v>
      </c>
      <c r="AB73" s="188">
        <f t="shared" si="22"/>
        <v>3750.0000000016312</v>
      </c>
      <c r="AC73" s="188">
        <f t="shared" si="15"/>
        <v>3750.0000000016312</v>
      </c>
      <c r="AD73" s="188">
        <f t="shared" si="23"/>
        <v>3750.0000000016312</v>
      </c>
      <c r="AE73" s="188">
        <f t="shared" si="24"/>
        <v>3750.0000000016312</v>
      </c>
      <c r="AF73" s="188">
        <f t="shared" si="25"/>
        <v>-3750.0000000016312</v>
      </c>
      <c r="AG73" s="188">
        <f t="shared" si="26"/>
        <v>-3750.0000000016312</v>
      </c>
      <c r="AH73" s="188">
        <f t="shared" si="16"/>
        <v>3750.0000000016312</v>
      </c>
      <c r="AI73" s="188">
        <f t="shared" si="17"/>
        <v>3750.0000000016312</v>
      </c>
      <c r="AJ73" s="188">
        <f t="shared" si="18"/>
        <v>3750.0000000016312</v>
      </c>
      <c r="AK73" s="188">
        <f t="shared" si="28"/>
        <v>3750.0000000016312</v>
      </c>
      <c r="AL73" s="188">
        <f t="shared" si="27"/>
        <v>3750.0000000016312</v>
      </c>
    </row>
    <row r="74" spans="1:38" ht="15.75" thickBot="1" x14ac:dyDescent="0.3">
      <c r="A74" s="1" t="s">
        <v>398</v>
      </c>
      <c r="B74" s="149" t="s">
        <v>722</v>
      </c>
      <c r="C74" s="192" t="s">
        <v>347</v>
      </c>
      <c r="F74" s="201">
        <f>'0802'!H74</f>
        <v>1</v>
      </c>
      <c r="G74" s="202">
        <v>-1.11105743684E-2</v>
      </c>
      <c r="H74" s="202">
        <v>-1</v>
      </c>
      <c r="I74" s="227">
        <v>1</v>
      </c>
      <c r="J74" s="227">
        <v>-1</v>
      </c>
      <c r="K74" s="227">
        <v>1</v>
      </c>
      <c r="L74" s="202">
        <v>-1</v>
      </c>
      <c r="M74" s="228">
        <v>5</v>
      </c>
      <c r="N74" s="288">
        <v>42577</v>
      </c>
      <c r="O74">
        <f t="shared" si="10"/>
        <v>-1</v>
      </c>
      <c r="P74">
        <f t="shared" si="11"/>
        <v>-1</v>
      </c>
      <c r="Q74">
        <f t="shared" si="12"/>
        <v>-1</v>
      </c>
      <c r="R74">
        <f t="shared" si="20"/>
        <v>-1</v>
      </c>
      <c r="S74">
        <f t="shared" si="13"/>
        <v>-1</v>
      </c>
      <c r="T74">
        <f t="shared" si="21"/>
        <v>1</v>
      </c>
      <c r="U74">
        <f>VLOOKUP($A74,'FuturesInfo (3)'!$A$2:$V$80,22)</f>
        <v>1</v>
      </c>
      <c r="V74">
        <v>1</v>
      </c>
      <c r="W74" s="137">
        <v>103505</v>
      </c>
      <c r="X74" s="137">
        <v>103505</v>
      </c>
      <c r="Y74" s="188">
        <f t="shared" si="14"/>
        <v>1150.0000000012419</v>
      </c>
      <c r="Z74" s="188">
        <f>IF(IF(sym!$Q63=H74,1,0)=1,ABS(W74*G74),-ABS(W74*G74))</f>
        <v>1150.0000000012419</v>
      </c>
      <c r="AA74" s="188">
        <f>IF(IF(sym!$P63=$H74,1,0)=1,ABS($W74*$G74),-ABS($W74*$G74))</f>
        <v>-1150.0000000012419</v>
      </c>
      <c r="AB74" s="188">
        <f t="shared" si="22"/>
        <v>1150.0000000012419</v>
      </c>
      <c r="AC74" s="188">
        <f t="shared" si="15"/>
        <v>1150.0000000012419</v>
      </c>
      <c r="AD74" s="188">
        <f t="shared" si="23"/>
        <v>1150.0000000012419</v>
      </c>
      <c r="AE74" s="188">
        <f t="shared" si="24"/>
        <v>1150.0000000012419</v>
      </c>
      <c r="AF74" s="188">
        <f t="shared" si="25"/>
        <v>1150.0000000012419</v>
      </c>
      <c r="AG74" s="188">
        <f t="shared" si="26"/>
        <v>1150.0000000012419</v>
      </c>
      <c r="AH74" s="188">
        <f t="shared" si="16"/>
        <v>1150.0000000012419</v>
      </c>
      <c r="AI74" s="188">
        <f t="shared" si="17"/>
        <v>1150.0000000012419</v>
      </c>
      <c r="AJ74" s="188">
        <f t="shared" si="18"/>
        <v>1150.0000000012419</v>
      </c>
      <c r="AK74" s="188">
        <f t="shared" si="28"/>
        <v>1150.0000000012419</v>
      </c>
      <c r="AL74" s="188">
        <f t="shared" si="27"/>
        <v>-1150.0000000012419</v>
      </c>
    </row>
    <row r="75" spans="1:38" ht="15.75" thickBot="1" x14ac:dyDescent="0.3">
      <c r="A75" s="1" t="s">
        <v>400</v>
      </c>
      <c r="B75" s="149" t="s">
        <v>732</v>
      </c>
      <c r="C75" s="192" t="s">
        <v>294</v>
      </c>
      <c r="F75" s="201">
        <f>'0802'!H75</f>
        <v>-1</v>
      </c>
      <c r="G75" s="291">
        <v>-8.7182448037000006E-3</v>
      </c>
      <c r="H75" s="202">
        <v>-1</v>
      </c>
      <c r="I75" s="227">
        <v>1</v>
      </c>
      <c r="J75" s="227">
        <v>-1</v>
      </c>
      <c r="K75" s="227">
        <v>1</v>
      </c>
      <c r="L75" s="202">
        <v>-1</v>
      </c>
      <c r="M75" s="228">
        <v>-8</v>
      </c>
      <c r="N75" s="288">
        <v>42572</v>
      </c>
      <c r="O75">
        <f t="shared" si="10"/>
        <v>1</v>
      </c>
      <c r="P75">
        <f t="shared" si="11"/>
        <v>1</v>
      </c>
      <c r="Q75">
        <f t="shared" si="12"/>
        <v>1</v>
      </c>
      <c r="R75">
        <f t="shared" si="20"/>
        <v>-1</v>
      </c>
      <c r="S75">
        <f t="shared" si="13"/>
        <v>1</v>
      </c>
      <c r="T75">
        <f t="shared" si="21"/>
        <v>-1</v>
      </c>
      <c r="U75">
        <f>VLOOKUP($A75,'FuturesInfo (3)'!$A$2:$V$80,22)</f>
        <v>12</v>
      </c>
      <c r="V75">
        <v>1</v>
      </c>
      <c r="W75" s="137">
        <v>207840</v>
      </c>
      <c r="X75" s="137">
        <v>207840</v>
      </c>
      <c r="Y75" s="188">
        <f t="shared" si="14"/>
        <v>1812.0000000010082</v>
      </c>
      <c r="Z75" s="188">
        <f>IF(IF(sym!$Q64=H75,1,0)=1,ABS(W75*G75),-ABS(W75*G75))</f>
        <v>-1812.0000000010082</v>
      </c>
      <c r="AA75" s="188">
        <f>IF(IF(sym!$P64=$H75,1,0)=1,ABS($W75*$G75),-ABS($W75*$G75))</f>
        <v>1812.0000000010082</v>
      </c>
      <c r="AB75" s="188">
        <f t="shared" si="22"/>
        <v>-1812.0000000010082</v>
      </c>
      <c r="AC75" s="188">
        <f t="shared" si="15"/>
        <v>1812.0000000010082</v>
      </c>
      <c r="AD75" s="188">
        <f t="shared" si="23"/>
        <v>1812.0000000010082</v>
      </c>
      <c r="AE75" s="188">
        <f t="shared" si="24"/>
        <v>1812.0000000010082</v>
      </c>
      <c r="AF75" s="188">
        <f t="shared" si="25"/>
        <v>1812.0000000010082</v>
      </c>
      <c r="AG75" s="188">
        <f t="shared" si="26"/>
        <v>-1812.0000000010082</v>
      </c>
      <c r="AH75" s="188">
        <f t="shared" si="16"/>
        <v>-1812.0000000010082</v>
      </c>
      <c r="AI75" s="188">
        <f t="shared" si="17"/>
        <v>-1812.0000000010082</v>
      </c>
      <c r="AJ75" s="188">
        <f t="shared" si="18"/>
        <v>1812.0000000010082</v>
      </c>
      <c r="AK75" s="188">
        <f t="shared" si="28"/>
        <v>-1812.0000000010082</v>
      </c>
      <c r="AL75" s="188">
        <f t="shared" si="27"/>
        <v>1812.0000000010082</v>
      </c>
    </row>
    <row r="76" spans="1:38" ht="15.75" thickBot="1" x14ac:dyDescent="0.3">
      <c r="A76" s="1" t="s">
        <v>992</v>
      </c>
      <c r="B76" s="149" t="s">
        <v>443</v>
      </c>
      <c r="C76" s="192" t="s">
        <v>1122</v>
      </c>
      <c r="F76" s="201">
        <f>'0802'!H76</f>
        <v>-1</v>
      </c>
      <c r="G76" s="202">
        <v>-2.6376524892800002E-4</v>
      </c>
      <c r="H76" s="202">
        <v>-1</v>
      </c>
      <c r="I76" s="227">
        <v>-1</v>
      </c>
      <c r="J76" s="227">
        <v>1</v>
      </c>
      <c r="K76" s="227">
        <v>-1</v>
      </c>
      <c r="L76" s="202">
        <v>1</v>
      </c>
      <c r="M76" s="228">
        <v>-4</v>
      </c>
      <c r="N76" s="288">
        <v>42578</v>
      </c>
      <c r="O76">
        <f t="shared" si="10"/>
        <v>-1</v>
      </c>
      <c r="P76">
        <f t="shared" si="11"/>
        <v>1</v>
      </c>
      <c r="Q76">
        <f t="shared" si="12"/>
        <v>1</v>
      </c>
      <c r="R76">
        <f t="shared" si="20"/>
        <v>1</v>
      </c>
      <c r="S76">
        <f t="shared" si="13"/>
        <v>1</v>
      </c>
      <c r="T76">
        <f t="shared" si="21"/>
        <v>1</v>
      </c>
      <c r="U76">
        <f>VLOOKUP($A76,'FuturesInfo (3)'!$A$2:$V$80,22)</f>
        <v>5</v>
      </c>
      <c r="V76">
        <v>1</v>
      </c>
      <c r="W76" s="137">
        <v>740406.21033102251</v>
      </c>
      <c r="X76" s="137">
        <v>740406.21033102251</v>
      </c>
      <c r="Y76" s="188">
        <f t="shared" si="14"/>
        <v>195.29342837579929</v>
      </c>
      <c r="Z76" s="188">
        <f>IF(IF(sym!$Q65=H76,1,0)=1,ABS(W76*G76),-ABS(W76*G76))</f>
        <v>195.29342837579929</v>
      </c>
      <c r="AA76" s="188">
        <f>IF(IF(sym!$P65=$H76,1,0)=1,ABS($W76*$G76),-ABS($W76*$G76))</f>
        <v>-195.29342837579929</v>
      </c>
      <c r="AB76" s="188">
        <f t="shared" si="22"/>
        <v>-195.29342837579929</v>
      </c>
      <c r="AC76" s="188">
        <f t="shared" si="15"/>
        <v>-195.29342837579929</v>
      </c>
      <c r="AD76" s="188">
        <f t="shared" si="23"/>
        <v>-195.29342837579929</v>
      </c>
      <c r="AE76" s="188">
        <f t="shared" si="24"/>
        <v>-195.29342837579929</v>
      </c>
      <c r="AF76" s="188">
        <f t="shared" si="25"/>
        <v>-195.29342837579929</v>
      </c>
      <c r="AG76" s="188">
        <f t="shared" si="26"/>
        <v>195.29342837579929</v>
      </c>
      <c r="AH76" s="188">
        <f t="shared" si="16"/>
        <v>-195.29342837579929</v>
      </c>
      <c r="AI76" s="188">
        <f t="shared" si="17"/>
        <v>-195.29342837579929</v>
      </c>
      <c r="AJ76" s="188">
        <f t="shared" si="18"/>
        <v>-195.29342837579929</v>
      </c>
      <c r="AK76" s="188">
        <f t="shared" si="28"/>
        <v>-195.29342837579929</v>
      </c>
      <c r="AL76" s="188">
        <f t="shared" si="27"/>
        <v>-195.29342837579929</v>
      </c>
    </row>
    <row r="77" spans="1:38" ht="15.75" thickBot="1" x14ac:dyDescent="0.3">
      <c r="A77" s="1" t="s">
        <v>401</v>
      </c>
      <c r="B77" s="149" t="s">
        <v>726</v>
      </c>
      <c r="C77" s="192" t="s">
        <v>297</v>
      </c>
      <c r="F77" s="201">
        <f>'0802'!H77</f>
        <v>-1</v>
      </c>
      <c r="G77" s="202">
        <v>-9.1827364554599995E-4</v>
      </c>
      <c r="H77" s="202">
        <v>-1</v>
      </c>
      <c r="I77" s="227">
        <v>-1</v>
      </c>
      <c r="J77" s="227">
        <v>1</v>
      </c>
      <c r="K77" s="227">
        <v>-1</v>
      </c>
      <c r="L77" s="202">
        <v>-1</v>
      </c>
      <c r="M77" s="228">
        <v>2</v>
      </c>
      <c r="N77" s="288">
        <v>42576</v>
      </c>
      <c r="O77">
        <f t="shared" si="10"/>
        <v>-1</v>
      </c>
      <c r="P77">
        <f t="shared" si="11"/>
        <v>1</v>
      </c>
      <c r="Q77">
        <f t="shared" si="12"/>
        <v>1</v>
      </c>
      <c r="R77">
        <f t="shared" si="20"/>
        <v>1</v>
      </c>
      <c r="S77">
        <f t="shared" si="13"/>
        <v>1</v>
      </c>
      <c r="T77">
        <f t="shared" si="21"/>
        <v>1</v>
      </c>
      <c r="U77">
        <f>VLOOKUP($A77,'FuturesInfo (3)'!$A$2:$V$80,22)</f>
        <v>2</v>
      </c>
      <c r="V77">
        <v>1</v>
      </c>
      <c r="W77" s="137">
        <v>65340</v>
      </c>
      <c r="X77" s="137">
        <v>65340</v>
      </c>
      <c r="Y77" s="188">
        <f t="shared" si="14"/>
        <v>59.999999999975635</v>
      </c>
      <c r="Z77" s="188">
        <f>IF(IF(sym!$Q66=H77,1,0)=1,ABS(W77*G77),-ABS(W77*G77))</f>
        <v>-59.999999999975635</v>
      </c>
      <c r="AA77" s="188">
        <f>IF(IF(sym!$P66=$H77,1,0)=1,ABS($W77*$G77),-ABS($W77*$G77))</f>
        <v>59.999999999975635</v>
      </c>
      <c r="AB77" s="188">
        <f t="shared" si="22"/>
        <v>-59.999999999975635</v>
      </c>
      <c r="AC77" s="188">
        <f t="shared" si="15"/>
        <v>-59.999999999975635</v>
      </c>
      <c r="AD77" s="188">
        <f t="shared" si="23"/>
        <v>-59.999999999975635</v>
      </c>
      <c r="AE77" s="188">
        <f t="shared" si="24"/>
        <v>-59.999999999975635</v>
      </c>
      <c r="AF77" s="188">
        <f t="shared" si="25"/>
        <v>59.999999999975635</v>
      </c>
      <c r="AG77" s="188">
        <f t="shared" si="26"/>
        <v>59.999999999975635</v>
      </c>
      <c r="AH77" s="188">
        <f t="shared" si="16"/>
        <v>-59.999999999975635</v>
      </c>
      <c r="AI77" s="188">
        <f t="shared" si="17"/>
        <v>-59.999999999975635</v>
      </c>
      <c r="AJ77" s="188">
        <f t="shared" si="18"/>
        <v>-59.999999999975635</v>
      </c>
      <c r="AK77" s="188">
        <f t="shared" si="28"/>
        <v>-59.999999999975635</v>
      </c>
      <c r="AL77" s="188">
        <f t="shared" si="27"/>
        <v>-59.999999999975635</v>
      </c>
    </row>
    <row r="78" spans="1:38" ht="15.75" thickBot="1" x14ac:dyDescent="0.3">
      <c r="A78" s="1" t="s">
        <v>868</v>
      </c>
      <c r="B78" s="149" t="s">
        <v>746</v>
      </c>
      <c r="C78" s="192" t="s">
        <v>294</v>
      </c>
      <c r="F78" s="201">
        <f>'0802'!H78</f>
        <v>-1</v>
      </c>
      <c r="G78" s="202">
        <v>-2.4996875390600001E-4</v>
      </c>
      <c r="H78" s="202">
        <v>-1</v>
      </c>
      <c r="I78" s="227">
        <v>-1</v>
      </c>
      <c r="J78" s="227">
        <v>-1</v>
      </c>
      <c r="K78" s="227">
        <v>-1</v>
      </c>
      <c r="L78" s="202">
        <v>-1</v>
      </c>
      <c r="M78" s="228">
        <v>-4</v>
      </c>
      <c r="N78" s="288">
        <v>42577</v>
      </c>
      <c r="O78">
        <f t="shared" ref="O78:O92" si="29">IF(M78&lt;0,L78*-1,L78)</f>
        <v>1</v>
      </c>
      <c r="P78">
        <f t="shared" ref="P78:P92" si="30">IF(-F78+-K78+O78&gt;0,1,-1)</f>
        <v>1</v>
      </c>
      <c r="Q78">
        <f t="shared" ref="Q78:Q92" si="31">IF(J78+O78+-1*F78&gt;0,1,-1)</f>
        <v>1</v>
      </c>
      <c r="R78">
        <f t="shared" si="20"/>
        <v>1</v>
      </c>
      <c r="S78">
        <f t="shared" ref="S78:S92" si="32">IF(P78+R78+Q78&lt;0,-1,1)</f>
        <v>1</v>
      </c>
      <c r="T78">
        <f t="shared" si="21"/>
        <v>-1</v>
      </c>
      <c r="U78">
        <f>VLOOKUP($A78,'FuturesInfo (3)'!$A$2:$V$80,22)</f>
        <v>3</v>
      </c>
      <c r="V78">
        <v>1</v>
      </c>
      <c r="W78" s="137">
        <v>247862.4535315985</v>
      </c>
      <c r="X78" s="137">
        <v>247862.4535315985</v>
      </c>
      <c r="Y78" s="188">
        <f t="shared" ref="Y78:Y92" si="33">ABS(W78*G78)</f>
        <v>61.957868649377509</v>
      </c>
      <c r="Z78" s="188">
        <f>IF(IF(sym!$Q67=H78,1,0)=1,ABS(W78*G78),-ABS(W78*G78))</f>
        <v>-61.957868649377509</v>
      </c>
      <c r="AA78" s="188">
        <f>IF(IF(sym!$P67=$H78,1,0)=1,ABS($W78*$G78),-ABS($W78*$G78))</f>
        <v>61.957868649377509</v>
      </c>
      <c r="AB78" s="188">
        <f t="shared" si="22"/>
        <v>-61.957868649377509</v>
      </c>
      <c r="AC78" s="188">
        <f t="shared" ref="AC78:AC92" si="34">IF(IF(J78=H78,1,0)=1,ABS(W78*G78),-ABS(W78*G78))</f>
        <v>61.957868649377509</v>
      </c>
      <c r="AD78" s="188">
        <f t="shared" si="23"/>
        <v>-61.957868649377509</v>
      </c>
      <c r="AE78" s="188">
        <f t="shared" si="24"/>
        <v>-61.957868649377509</v>
      </c>
      <c r="AF78" s="188">
        <f t="shared" si="25"/>
        <v>61.957868649377509</v>
      </c>
      <c r="AG78" s="188">
        <f t="shared" si="26"/>
        <v>-61.957868649377509</v>
      </c>
      <c r="AH78" s="188">
        <f t="shared" ref="AH78:AH92" si="35">IF(IF(P78=H78,1,0)=1,ABS(W78*G78),-ABS(W78*G78))</f>
        <v>-61.957868649377509</v>
      </c>
      <c r="AI78" s="188">
        <f t="shared" ref="AI78:AI92" si="36">IF(IF(H78=Q78,1,0)=1,ABS(W78*G78),-ABS(W78*G78))</f>
        <v>-61.957868649377509</v>
      </c>
      <c r="AJ78" s="188">
        <f t="shared" ref="AJ78:AJ92" si="37">IF(IF(R78=H78,1,0)=1,ABS(W78*G78),-ABS(W78*G78))</f>
        <v>-61.957868649377509</v>
      </c>
      <c r="AK78" s="188">
        <f t="shared" ref="AK78:AK92" si="38">IF(IF(S78=H78,1,0)=1,ABS(W78*G78),-ABS(W78*G78))</f>
        <v>-61.957868649377509</v>
      </c>
      <c r="AL78" s="188">
        <f t="shared" si="27"/>
        <v>61.957868649377509</v>
      </c>
    </row>
    <row r="79" spans="1:38" ht="15.75" thickBot="1" x14ac:dyDescent="0.3">
      <c r="A79" s="1" t="s">
        <v>403</v>
      </c>
      <c r="B79" s="149" t="s">
        <v>681</v>
      </c>
      <c r="C79" s="192" t="s">
        <v>294</v>
      </c>
      <c r="F79" s="201">
        <f>'0802'!H79</f>
        <v>-1</v>
      </c>
      <c r="G79" s="202">
        <v>-3.8535645472099998E-3</v>
      </c>
      <c r="H79" s="202">
        <v>-1</v>
      </c>
      <c r="I79" s="227">
        <v>-1</v>
      </c>
      <c r="J79" s="227">
        <v>1</v>
      </c>
      <c r="K79" s="227">
        <v>-1</v>
      </c>
      <c r="L79" s="202">
        <v>-1</v>
      </c>
      <c r="M79" s="228">
        <v>8</v>
      </c>
      <c r="N79" s="288">
        <v>42572</v>
      </c>
      <c r="O79">
        <f t="shared" si="29"/>
        <v>-1</v>
      </c>
      <c r="P79">
        <f t="shared" si="30"/>
        <v>1</v>
      </c>
      <c r="Q79">
        <f t="shared" si="31"/>
        <v>1</v>
      </c>
      <c r="R79">
        <f t="shared" ref="R79:R92" si="39">IF(-I79+L79+-1*F79&gt;0,1,-1)</f>
        <v>1</v>
      </c>
      <c r="S79">
        <f t="shared" si="32"/>
        <v>1</v>
      </c>
      <c r="T79">
        <f t="shared" ref="T79:T92" si="40">IF(F79-K79-O79&lt;0,-1,1)</f>
        <v>1</v>
      </c>
      <c r="U79">
        <f>VLOOKUP($A79,'FuturesInfo (3)'!$A$2:$V$80,22)</f>
        <v>4</v>
      </c>
      <c r="V79">
        <v>1</v>
      </c>
      <c r="W79" s="137">
        <v>185910.44776119399</v>
      </c>
      <c r="X79" s="137">
        <v>185910.44776119399</v>
      </c>
      <c r="Y79" s="188">
        <f t="shared" si="33"/>
        <v>716.41791044847389</v>
      </c>
      <c r="Z79" s="188">
        <f>IF(IF(sym!$Q68=H79,1,0)=1,ABS(W79*G79),-ABS(W79*G79))</f>
        <v>-716.41791044847389</v>
      </c>
      <c r="AA79" s="188">
        <f>IF(IF(sym!$P68=$H79,1,0)=1,ABS($W79*$G79),-ABS($W79*$G79))</f>
        <v>716.41791044847389</v>
      </c>
      <c r="AB79" s="188">
        <f t="shared" ref="AB79:AB92" si="41">IF(IF(-F79=H79,1,0)=1,ABS(W79*G79),-ABS(W79*G79))</f>
        <v>-716.41791044847389</v>
      </c>
      <c r="AC79" s="188">
        <f t="shared" si="34"/>
        <v>-716.41791044847389</v>
      </c>
      <c r="AD79" s="188">
        <f t="shared" ref="AD79:AD92" si="42">IF(IF(-I79=H79,1,0)=1,ABS(W79*G79),-ABS(W79*G79))</f>
        <v>-716.41791044847389</v>
      </c>
      <c r="AE79" s="188">
        <f t="shared" ref="AE79:AE92" si="43">IF(IF(-K79=H79,1,0)=1,ABS(W79*G79),-ABS(W79*G79))</f>
        <v>-716.41791044847389</v>
      </c>
      <c r="AF79" s="188">
        <f t="shared" ref="AF79:AF92" si="44">IF(IF(L79=H79,1,0)=1,ABS(W79*G79),-ABS(W79*G79))</f>
        <v>716.41791044847389</v>
      </c>
      <c r="AG79" s="188">
        <f t="shared" ref="AG79:AG92" si="45">IF(IF(O79=H79,1,0)=1,ABS(W79*G79),-ABS(W79*G79))</f>
        <v>716.41791044847389</v>
      </c>
      <c r="AH79" s="188">
        <f t="shared" si="35"/>
        <v>-716.41791044847389</v>
      </c>
      <c r="AI79" s="188">
        <f t="shared" si="36"/>
        <v>-716.41791044847389</v>
      </c>
      <c r="AJ79" s="188">
        <f t="shared" si="37"/>
        <v>-716.41791044847389</v>
      </c>
      <c r="AK79" s="188">
        <f t="shared" si="38"/>
        <v>-716.41791044847389</v>
      </c>
      <c r="AL79" s="188">
        <f t="shared" ref="AL79:AL92" si="46">IF(IF(T79=$H79,1,0)=1,ABS($W79*$G79),-ABS($W79*$G79))</f>
        <v>-716.41791044847389</v>
      </c>
    </row>
    <row r="80" spans="1:38" ht="15.75" thickBot="1" x14ac:dyDescent="0.3">
      <c r="A80" s="1" t="s">
        <v>405</v>
      </c>
      <c r="B80" s="149" t="s">
        <v>686</v>
      </c>
      <c r="C80" s="192" t="s">
        <v>294</v>
      </c>
      <c r="F80" s="201">
        <f>'0802'!H80</f>
        <v>-1</v>
      </c>
      <c r="G80" s="202">
        <v>-1.06729914023E-2</v>
      </c>
      <c r="H80" s="202">
        <v>-1</v>
      </c>
      <c r="I80" s="227">
        <v>-1</v>
      </c>
      <c r="J80" s="227">
        <v>-1</v>
      </c>
      <c r="K80" s="227">
        <v>1</v>
      </c>
      <c r="L80" s="202">
        <v>-1</v>
      </c>
      <c r="M80" s="228">
        <v>-13</v>
      </c>
      <c r="N80" s="288">
        <v>42565</v>
      </c>
      <c r="O80">
        <f t="shared" si="29"/>
        <v>1</v>
      </c>
      <c r="P80">
        <f t="shared" si="30"/>
        <v>1</v>
      </c>
      <c r="Q80">
        <f t="shared" si="31"/>
        <v>1</v>
      </c>
      <c r="R80">
        <f t="shared" si="39"/>
        <v>1</v>
      </c>
      <c r="S80">
        <f t="shared" si="32"/>
        <v>1</v>
      </c>
      <c r="T80">
        <f t="shared" si="40"/>
        <v>-1</v>
      </c>
      <c r="U80">
        <f>VLOOKUP($A80,'FuturesInfo (3)'!$A$2:$V$80,22)</f>
        <v>5</v>
      </c>
      <c r="V80">
        <v>1</v>
      </c>
      <c r="W80" s="137">
        <v>168650</v>
      </c>
      <c r="X80" s="137">
        <v>168650</v>
      </c>
      <c r="Y80" s="188">
        <f t="shared" si="33"/>
        <v>1799.999999997895</v>
      </c>
      <c r="Z80" s="188">
        <f>IF(IF(sym!$Q69=H80,1,0)=1,ABS(W80*G80),-ABS(W80*G80))</f>
        <v>-1799.999999997895</v>
      </c>
      <c r="AA80" s="188">
        <f>IF(IF(sym!$P69=$H80,1,0)=1,ABS($W80*$G80),-ABS($W80*$G80))</f>
        <v>1799.999999997895</v>
      </c>
      <c r="AB80" s="188">
        <f t="shared" si="41"/>
        <v>-1799.999999997895</v>
      </c>
      <c r="AC80" s="188">
        <f t="shared" si="34"/>
        <v>1799.999999997895</v>
      </c>
      <c r="AD80" s="188">
        <f t="shared" si="42"/>
        <v>-1799.999999997895</v>
      </c>
      <c r="AE80" s="188">
        <f t="shared" si="43"/>
        <v>1799.999999997895</v>
      </c>
      <c r="AF80" s="188">
        <f t="shared" si="44"/>
        <v>1799.999999997895</v>
      </c>
      <c r="AG80" s="188">
        <f t="shared" si="45"/>
        <v>-1799.999999997895</v>
      </c>
      <c r="AH80" s="188">
        <f t="shared" si="35"/>
        <v>-1799.999999997895</v>
      </c>
      <c r="AI80" s="188">
        <f t="shared" si="36"/>
        <v>-1799.999999997895</v>
      </c>
      <c r="AJ80" s="188">
        <f t="shared" si="37"/>
        <v>-1799.999999997895</v>
      </c>
      <c r="AK80" s="188">
        <f t="shared" si="38"/>
        <v>-1799.999999997895</v>
      </c>
      <c r="AL80" s="188">
        <f t="shared" si="46"/>
        <v>1799.999999997895</v>
      </c>
    </row>
    <row r="81" spans="1:38" ht="15.75" thickBot="1" x14ac:dyDescent="0.3">
      <c r="A81" s="1" t="s">
        <v>408</v>
      </c>
      <c r="B81" s="149" t="s">
        <v>527</v>
      </c>
      <c r="C81" s="192" t="s">
        <v>294</v>
      </c>
      <c r="D81" s="2"/>
      <c r="F81" s="201">
        <f>'0802'!H81</f>
        <v>-1</v>
      </c>
      <c r="G81" s="202">
        <v>3.44115622849E-4</v>
      </c>
      <c r="H81" s="202">
        <v>1</v>
      </c>
      <c r="I81" s="227">
        <v>-1</v>
      </c>
      <c r="J81" s="227">
        <v>1</v>
      </c>
      <c r="K81" s="227">
        <v>-1</v>
      </c>
      <c r="L81" s="202">
        <v>-1</v>
      </c>
      <c r="M81" s="228">
        <v>6</v>
      </c>
      <c r="N81" s="288">
        <v>42576</v>
      </c>
      <c r="O81">
        <f t="shared" si="29"/>
        <v>-1</v>
      </c>
      <c r="P81">
        <f t="shared" si="30"/>
        <v>1</v>
      </c>
      <c r="Q81">
        <f t="shared" si="31"/>
        <v>1</v>
      </c>
      <c r="R81">
        <f t="shared" si="39"/>
        <v>1</v>
      </c>
      <c r="S81">
        <f t="shared" si="32"/>
        <v>1</v>
      </c>
      <c r="T81">
        <f t="shared" si="40"/>
        <v>1</v>
      </c>
      <c r="U81">
        <f>VLOOKUP($A81,'FuturesInfo (3)'!$A$2:$V$80,22)</f>
        <v>5</v>
      </c>
      <c r="V81">
        <v>1</v>
      </c>
      <c r="W81" s="137">
        <v>129712.21599999999</v>
      </c>
      <c r="X81" s="137">
        <v>129712.21599999999</v>
      </c>
      <c r="Y81" s="188">
        <f t="shared" si="33"/>
        <v>44.635999999964021</v>
      </c>
      <c r="Z81" s="188">
        <f>IF(IF(sym!$Q70=H81,1,0)=1,ABS(W81*G81),-ABS(W81*G81))</f>
        <v>44.635999999964021</v>
      </c>
      <c r="AA81" s="188">
        <f>IF(IF(sym!$P70=$H81,1,0)=1,ABS($W81*$G81),-ABS($W81*$G81))</f>
        <v>-44.635999999964021</v>
      </c>
      <c r="AB81" s="188">
        <f t="shared" si="41"/>
        <v>44.635999999964021</v>
      </c>
      <c r="AC81" s="188">
        <f t="shared" si="34"/>
        <v>44.635999999964021</v>
      </c>
      <c r="AD81" s="188">
        <f t="shared" si="42"/>
        <v>44.635999999964021</v>
      </c>
      <c r="AE81" s="188">
        <f t="shared" si="43"/>
        <v>44.635999999964021</v>
      </c>
      <c r="AF81" s="188">
        <f t="shared" si="44"/>
        <v>-44.635999999964021</v>
      </c>
      <c r="AG81" s="188">
        <f t="shared" si="45"/>
        <v>-44.635999999964021</v>
      </c>
      <c r="AH81" s="188">
        <f t="shared" si="35"/>
        <v>44.635999999964021</v>
      </c>
      <c r="AI81" s="188">
        <f t="shared" si="36"/>
        <v>44.635999999964021</v>
      </c>
      <c r="AJ81" s="188">
        <f t="shared" si="37"/>
        <v>44.635999999964021</v>
      </c>
      <c r="AK81" s="188">
        <f t="shared" si="38"/>
        <v>44.635999999964021</v>
      </c>
      <c r="AL81" s="188">
        <f t="shared" si="46"/>
        <v>44.635999999964021</v>
      </c>
    </row>
    <row r="82" spans="1:38" ht="15.75" thickBot="1" x14ac:dyDescent="0.3">
      <c r="A82" s="1" t="s">
        <v>410</v>
      </c>
      <c r="B82" s="149" t="s">
        <v>556</v>
      </c>
      <c r="C82" s="192" t="s">
        <v>294</v>
      </c>
      <c r="F82" s="201">
        <f>'0802'!H82</f>
        <v>-1</v>
      </c>
      <c r="G82" s="202">
        <v>9.2507708975699994E-3</v>
      </c>
      <c r="H82" s="202">
        <v>1</v>
      </c>
      <c r="I82" s="227">
        <v>1</v>
      </c>
      <c r="J82" s="227">
        <v>1</v>
      </c>
      <c r="K82" s="227">
        <v>1</v>
      </c>
      <c r="L82" s="202">
        <v>1</v>
      </c>
      <c r="M82" s="228">
        <v>-19</v>
      </c>
      <c r="N82" s="288">
        <v>42557</v>
      </c>
      <c r="O82">
        <f t="shared" si="29"/>
        <v>-1</v>
      </c>
      <c r="P82">
        <f t="shared" si="30"/>
        <v>-1</v>
      </c>
      <c r="Q82">
        <f t="shared" si="31"/>
        <v>1</v>
      </c>
      <c r="R82">
        <f t="shared" si="39"/>
        <v>1</v>
      </c>
      <c r="S82">
        <f t="shared" si="32"/>
        <v>1</v>
      </c>
      <c r="T82">
        <f t="shared" si="40"/>
        <v>-1</v>
      </c>
      <c r="U82">
        <f>VLOOKUP($A82,'FuturesInfo (3)'!$A$2:$V$80,22)</f>
        <v>2</v>
      </c>
      <c r="V82">
        <v>1</v>
      </c>
      <c r="W82" s="137">
        <v>239980.00000000003</v>
      </c>
      <c r="X82" s="137">
        <v>239980.00000000003</v>
      </c>
      <c r="Y82" s="188">
        <f t="shared" si="33"/>
        <v>2219.9999999988486</v>
      </c>
      <c r="Z82" s="188">
        <f>IF(IF(sym!$Q71=H82,1,0)=1,ABS(W82*G82),-ABS(W82*G82))</f>
        <v>2219.9999999988486</v>
      </c>
      <c r="AA82" s="188">
        <f>IF(IF(sym!$P71=$H82,1,0)=1,ABS($W82*$G82),-ABS($W82*$G82))</f>
        <v>-2219.9999999988486</v>
      </c>
      <c r="AB82" s="188">
        <f t="shared" si="41"/>
        <v>2219.9999999988486</v>
      </c>
      <c r="AC82" s="188">
        <f t="shared" si="34"/>
        <v>2219.9999999988486</v>
      </c>
      <c r="AD82" s="188">
        <f t="shared" si="42"/>
        <v>-2219.9999999988486</v>
      </c>
      <c r="AE82" s="188">
        <f t="shared" si="43"/>
        <v>-2219.9999999988486</v>
      </c>
      <c r="AF82" s="188">
        <f t="shared" si="44"/>
        <v>2219.9999999988486</v>
      </c>
      <c r="AG82" s="188">
        <f t="shared" si="45"/>
        <v>-2219.9999999988486</v>
      </c>
      <c r="AH82" s="188">
        <f t="shared" si="35"/>
        <v>-2219.9999999988486</v>
      </c>
      <c r="AI82" s="188">
        <f t="shared" si="36"/>
        <v>2219.9999999988486</v>
      </c>
      <c r="AJ82" s="188">
        <f t="shared" si="37"/>
        <v>2219.9999999988486</v>
      </c>
      <c r="AK82" s="188">
        <f t="shared" si="38"/>
        <v>2219.9999999988486</v>
      </c>
      <c r="AL82" s="188">
        <f t="shared" si="46"/>
        <v>-2219.9999999988486</v>
      </c>
    </row>
    <row r="83" spans="1:38" ht="15.75" thickBot="1" x14ac:dyDescent="0.3">
      <c r="A83" s="1" t="s">
        <v>412</v>
      </c>
      <c r="B83" s="149" t="s">
        <v>763</v>
      </c>
      <c r="C83" s="192" t="s">
        <v>1122</v>
      </c>
      <c r="F83" s="201">
        <f>'0802'!H83</f>
        <v>1</v>
      </c>
      <c r="G83" s="202">
        <v>-7.1367399371999999E-5</v>
      </c>
      <c r="H83" s="202">
        <v>-1</v>
      </c>
      <c r="I83" s="227">
        <v>1</v>
      </c>
      <c r="J83" s="227">
        <v>1</v>
      </c>
      <c r="K83" s="227">
        <v>1</v>
      </c>
      <c r="L83" s="202">
        <v>1</v>
      </c>
      <c r="M83" s="228">
        <v>6</v>
      </c>
      <c r="N83" s="288">
        <v>42576</v>
      </c>
      <c r="O83">
        <f t="shared" si="29"/>
        <v>1</v>
      </c>
      <c r="P83">
        <f t="shared" si="30"/>
        <v>-1</v>
      </c>
      <c r="Q83">
        <f t="shared" si="31"/>
        <v>1</v>
      </c>
      <c r="R83">
        <f t="shared" si="39"/>
        <v>-1</v>
      </c>
      <c r="S83">
        <f t="shared" si="32"/>
        <v>-1</v>
      </c>
      <c r="T83">
        <f t="shared" si="40"/>
        <v>-1</v>
      </c>
      <c r="U83">
        <f>VLOOKUP($A83,'FuturesInfo (3)'!$A$2:$V$80,22)</f>
        <v>11</v>
      </c>
      <c r="V83">
        <v>1</v>
      </c>
      <c r="W83" s="137">
        <v>2408312.5</v>
      </c>
      <c r="X83" s="137">
        <v>2408312.5</v>
      </c>
      <c r="Y83" s="188">
        <f t="shared" si="33"/>
        <v>171.87500000007975</v>
      </c>
      <c r="Z83" s="188">
        <f>IF(IF(sym!$Q72=H83,1,0)=1,ABS(W83*G83),-ABS(W83*G83))</f>
        <v>171.87500000007975</v>
      </c>
      <c r="AA83" s="188">
        <f>IF(IF(sym!$P72=$H83,1,0)=1,ABS($W83*$G83),-ABS($W83*$G83))</f>
        <v>-171.87500000007975</v>
      </c>
      <c r="AB83" s="188">
        <f t="shared" si="41"/>
        <v>171.87500000007975</v>
      </c>
      <c r="AC83" s="188">
        <f t="shared" si="34"/>
        <v>-171.87500000007975</v>
      </c>
      <c r="AD83" s="188">
        <f t="shared" si="42"/>
        <v>171.87500000007975</v>
      </c>
      <c r="AE83" s="188">
        <f t="shared" si="43"/>
        <v>171.87500000007975</v>
      </c>
      <c r="AF83" s="188">
        <f t="shared" si="44"/>
        <v>-171.87500000007975</v>
      </c>
      <c r="AG83" s="188">
        <f t="shared" si="45"/>
        <v>-171.87500000007975</v>
      </c>
      <c r="AH83" s="188">
        <f t="shared" si="35"/>
        <v>171.87500000007975</v>
      </c>
      <c r="AI83" s="188">
        <f t="shared" si="36"/>
        <v>-171.87500000007975</v>
      </c>
      <c r="AJ83" s="188">
        <f t="shared" si="37"/>
        <v>171.87500000007975</v>
      </c>
      <c r="AK83" s="188">
        <f t="shared" si="38"/>
        <v>171.87500000007975</v>
      </c>
      <c r="AL83" s="188">
        <f t="shared" si="46"/>
        <v>171.87500000007975</v>
      </c>
    </row>
    <row r="84" spans="1:38" ht="15.75" thickBot="1" x14ac:dyDescent="0.3">
      <c r="A84" s="1" t="s">
        <v>413</v>
      </c>
      <c r="B84" s="149" t="s">
        <v>761</v>
      </c>
      <c r="C84" s="192" t="s">
        <v>1122</v>
      </c>
      <c r="F84" s="201">
        <f>'0802'!H84</f>
        <v>-1</v>
      </c>
      <c r="G84" s="202">
        <v>2.3576564894500001E-4</v>
      </c>
      <c r="H84" s="202">
        <v>1</v>
      </c>
      <c r="I84" s="227">
        <v>-1</v>
      </c>
      <c r="J84" s="227">
        <v>-1</v>
      </c>
      <c r="K84" s="227">
        <v>-1</v>
      </c>
      <c r="L84" s="202">
        <v>1</v>
      </c>
      <c r="M84" s="228">
        <v>12</v>
      </c>
      <c r="N84" s="288">
        <v>42566</v>
      </c>
      <c r="O84">
        <f t="shared" si="29"/>
        <v>1</v>
      </c>
      <c r="P84">
        <f t="shared" si="30"/>
        <v>1</v>
      </c>
      <c r="Q84">
        <f t="shared" si="31"/>
        <v>1</v>
      </c>
      <c r="R84">
        <f t="shared" si="39"/>
        <v>1</v>
      </c>
      <c r="S84">
        <f t="shared" si="32"/>
        <v>1</v>
      </c>
      <c r="T84">
        <f t="shared" si="40"/>
        <v>-1</v>
      </c>
      <c r="U84">
        <f>VLOOKUP($A84,'FuturesInfo (3)'!$A$2:$V$80,22)</f>
        <v>4</v>
      </c>
      <c r="V84">
        <v>1</v>
      </c>
      <c r="W84" s="137">
        <v>530187.5</v>
      </c>
      <c r="X84" s="137">
        <v>530187.5</v>
      </c>
      <c r="Y84" s="188">
        <f t="shared" si="33"/>
        <v>125.00000000002719</v>
      </c>
      <c r="Z84" s="188">
        <f>IF(IF(sym!$Q73=H84,1,0)=1,ABS(W84*G84),-ABS(W84*G84))</f>
        <v>-125.00000000002719</v>
      </c>
      <c r="AA84" s="188">
        <f>IF(IF(sym!$P73=$H84,1,0)=1,ABS($W84*$G84),-ABS($W84*$G84))</f>
        <v>125.00000000002719</v>
      </c>
      <c r="AB84" s="188">
        <f t="shared" si="41"/>
        <v>125.00000000002719</v>
      </c>
      <c r="AC84" s="188">
        <f t="shared" si="34"/>
        <v>-125.00000000002719</v>
      </c>
      <c r="AD84" s="188">
        <f t="shared" si="42"/>
        <v>125.00000000002719</v>
      </c>
      <c r="AE84" s="188">
        <f t="shared" si="43"/>
        <v>125.00000000002719</v>
      </c>
      <c r="AF84" s="188">
        <f t="shared" si="44"/>
        <v>125.00000000002719</v>
      </c>
      <c r="AG84" s="188">
        <f t="shared" si="45"/>
        <v>125.00000000002719</v>
      </c>
      <c r="AH84" s="188">
        <f t="shared" si="35"/>
        <v>125.00000000002719</v>
      </c>
      <c r="AI84" s="188">
        <f t="shared" si="36"/>
        <v>125.00000000002719</v>
      </c>
      <c r="AJ84" s="188">
        <f t="shared" si="37"/>
        <v>125.00000000002719</v>
      </c>
      <c r="AK84" s="188">
        <f t="shared" si="38"/>
        <v>125.00000000002719</v>
      </c>
      <c r="AL84" s="188">
        <f t="shared" si="46"/>
        <v>-125.00000000002719</v>
      </c>
    </row>
    <row r="85" spans="1:38" ht="15.75" thickBot="1" x14ac:dyDescent="0.3">
      <c r="A85" s="1" t="s">
        <v>414</v>
      </c>
      <c r="B85" s="149" t="s">
        <v>759</v>
      </c>
      <c r="C85" s="192" t="s">
        <v>1122</v>
      </c>
      <c r="F85" s="201">
        <f>'0802'!H85</f>
        <v>-1</v>
      </c>
      <c r="G85" s="202">
        <v>-1.08794197643E-3</v>
      </c>
      <c r="H85" s="202">
        <v>-1</v>
      </c>
      <c r="I85" s="227">
        <v>-1</v>
      </c>
      <c r="J85" s="227">
        <v>-1</v>
      </c>
      <c r="K85" s="227">
        <v>-1</v>
      </c>
      <c r="L85" s="202">
        <v>1</v>
      </c>
      <c r="M85" s="228">
        <v>9</v>
      </c>
      <c r="N85" s="288">
        <v>42571</v>
      </c>
      <c r="O85">
        <f t="shared" si="29"/>
        <v>1</v>
      </c>
      <c r="P85">
        <f t="shared" si="30"/>
        <v>1</v>
      </c>
      <c r="Q85">
        <f t="shared" si="31"/>
        <v>1</v>
      </c>
      <c r="R85">
        <f t="shared" si="39"/>
        <v>1</v>
      </c>
      <c r="S85">
        <f t="shared" si="32"/>
        <v>1</v>
      </c>
      <c r="T85">
        <f t="shared" si="40"/>
        <v>-1</v>
      </c>
      <c r="U85">
        <f>VLOOKUP($A85,'FuturesInfo (3)'!$A$2:$V$80,22)</f>
        <v>2</v>
      </c>
      <c r="V85">
        <v>1</v>
      </c>
      <c r="W85" s="137">
        <v>344687.5</v>
      </c>
      <c r="X85" s="137">
        <v>344687.5</v>
      </c>
      <c r="Y85" s="188">
        <f t="shared" si="33"/>
        <v>375.00000000071566</v>
      </c>
      <c r="Z85" s="188">
        <f>IF(IF(sym!$Q74=H85,1,0)=1,ABS(W85*G85),-ABS(W85*G85))</f>
        <v>375.00000000071566</v>
      </c>
      <c r="AA85" s="188">
        <f>IF(IF(sym!$P74=$H85,1,0)=1,ABS($W85*$G85),-ABS($W85*$G85))</f>
        <v>-375.00000000071566</v>
      </c>
      <c r="AB85" s="188">
        <f t="shared" si="41"/>
        <v>-375.00000000071566</v>
      </c>
      <c r="AC85" s="188">
        <f t="shared" si="34"/>
        <v>375.00000000071566</v>
      </c>
      <c r="AD85" s="188">
        <f t="shared" si="42"/>
        <v>-375.00000000071566</v>
      </c>
      <c r="AE85" s="188">
        <f t="shared" si="43"/>
        <v>-375.00000000071566</v>
      </c>
      <c r="AF85" s="188">
        <f t="shared" si="44"/>
        <v>-375.00000000071566</v>
      </c>
      <c r="AG85" s="188">
        <f t="shared" si="45"/>
        <v>-375.00000000071566</v>
      </c>
      <c r="AH85" s="188">
        <f t="shared" si="35"/>
        <v>-375.00000000071566</v>
      </c>
      <c r="AI85" s="188">
        <f t="shared" si="36"/>
        <v>-375.00000000071566</v>
      </c>
      <c r="AJ85" s="188">
        <f t="shared" si="37"/>
        <v>-375.00000000071566</v>
      </c>
      <c r="AK85" s="188">
        <f t="shared" si="38"/>
        <v>-375.00000000071566</v>
      </c>
      <c r="AL85" s="188">
        <f t="shared" si="46"/>
        <v>375.00000000071566</v>
      </c>
    </row>
    <row r="86" spans="1:38" ht="15.75" thickBot="1" x14ac:dyDescent="0.3">
      <c r="A86" s="1" t="s">
        <v>416</v>
      </c>
      <c r="B86" s="149" t="s">
        <v>494</v>
      </c>
      <c r="C86" s="192" t="s">
        <v>294</v>
      </c>
      <c r="F86" s="201">
        <f>'0802'!H86</f>
        <v>1</v>
      </c>
      <c r="G86" s="202">
        <v>-2.8119507908599999E-2</v>
      </c>
      <c r="H86" s="202">
        <v>-1</v>
      </c>
      <c r="I86" s="227">
        <v>1</v>
      </c>
      <c r="J86" s="227">
        <v>-1</v>
      </c>
      <c r="K86" s="227">
        <v>1</v>
      </c>
      <c r="L86" s="202">
        <v>1</v>
      </c>
      <c r="M86" s="228">
        <v>-7</v>
      </c>
      <c r="N86" s="288">
        <v>42573</v>
      </c>
      <c r="O86">
        <f t="shared" si="29"/>
        <v>-1</v>
      </c>
      <c r="P86">
        <f t="shared" si="30"/>
        <v>-1</v>
      </c>
      <c r="Q86">
        <f t="shared" si="31"/>
        <v>-1</v>
      </c>
      <c r="R86">
        <f t="shared" si="39"/>
        <v>-1</v>
      </c>
      <c r="S86">
        <f t="shared" si="32"/>
        <v>-1</v>
      </c>
      <c r="T86">
        <f t="shared" si="40"/>
        <v>1</v>
      </c>
      <c r="U86">
        <f>VLOOKUP($A86,'FuturesInfo (3)'!$A$2:$V$80,22)</f>
        <v>3</v>
      </c>
      <c r="V86">
        <v>1</v>
      </c>
      <c r="W86" s="137">
        <v>42675</v>
      </c>
      <c r="X86" s="137">
        <v>42675</v>
      </c>
      <c r="Y86" s="188">
        <f t="shared" si="33"/>
        <v>1199.999999999505</v>
      </c>
      <c r="Z86" s="188">
        <f>IF(IF(sym!$Q75=H86,1,0)=1,ABS(W86*G86),-ABS(W86*G86))</f>
        <v>1199.999999999505</v>
      </c>
      <c r="AA86" s="188">
        <f>IF(IF(sym!$P75=$H86,1,0)=1,ABS($W86*$G86),-ABS($W86*$G86))</f>
        <v>-1199.999999999505</v>
      </c>
      <c r="AB86" s="188">
        <f t="shared" si="41"/>
        <v>1199.999999999505</v>
      </c>
      <c r="AC86" s="188">
        <f t="shared" si="34"/>
        <v>1199.999999999505</v>
      </c>
      <c r="AD86" s="188">
        <f t="shared" si="42"/>
        <v>1199.999999999505</v>
      </c>
      <c r="AE86" s="188">
        <f t="shared" si="43"/>
        <v>1199.999999999505</v>
      </c>
      <c r="AF86" s="188">
        <f t="shared" si="44"/>
        <v>-1199.999999999505</v>
      </c>
      <c r="AG86" s="188">
        <f t="shared" si="45"/>
        <v>1199.999999999505</v>
      </c>
      <c r="AH86" s="188">
        <f t="shared" si="35"/>
        <v>1199.999999999505</v>
      </c>
      <c r="AI86" s="188">
        <f t="shared" si="36"/>
        <v>1199.999999999505</v>
      </c>
      <c r="AJ86" s="188">
        <f t="shared" si="37"/>
        <v>1199.999999999505</v>
      </c>
      <c r="AK86" s="188">
        <f t="shared" si="38"/>
        <v>1199.999999999505</v>
      </c>
      <c r="AL86" s="188">
        <f t="shared" si="46"/>
        <v>-1199.999999999505</v>
      </c>
    </row>
    <row r="87" spans="1:38" s="2" customFormat="1" ht="15.75" thickBot="1" x14ac:dyDescent="0.3">
      <c r="A87" s="1" t="s">
        <v>418</v>
      </c>
      <c r="B87" s="149" t="s">
        <v>767</v>
      </c>
      <c r="C87" s="192" t="s">
        <v>297</v>
      </c>
      <c r="D87"/>
      <c r="F87" s="201">
        <f>'0802'!H87</f>
        <v>-1</v>
      </c>
      <c r="G87" s="202">
        <v>2.24299065421E-2</v>
      </c>
      <c r="H87" s="202">
        <v>1</v>
      </c>
      <c r="I87" s="227">
        <v>-1</v>
      </c>
      <c r="J87" s="227">
        <v>1</v>
      </c>
      <c r="K87" s="227">
        <v>-1</v>
      </c>
      <c r="L87" s="202">
        <v>1</v>
      </c>
      <c r="M87" s="228">
        <v>-2</v>
      </c>
      <c r="N87" s="288">
        <v>42576</v>
      </c>
      <c r="O87">
        <f t="shared" si="29"/>
        <v>-1</v>
      </c>
      <c r="P87">
        <f t="shared" si="30"/>
        <v>1</v>
      </c>
      <c r="Q87">
        <f t="shared" si="31"/>
        <v>1</v>
      </c>
      <c r="R87">
        <f t="shared" si="39"/>
        <v>1</v>
      </c>
      <c r="S87">
        <f t="shared" si="32"/>
        <v>1</v>
      </c>
      <c r="T87">
        <f t="shared" si="40"/>
        <v>1</v>
      </c>
      <c r="U87">
        <f>VLOOKUP($A87,'FuturesInfo (3)'!$A$2:$V$80,22)</f>
        <v>4</v>
      </c>
      <c r="V87">
        <v>1</v>
      </c>
      <c r="W87" s="137">
        <v>80250</v>
      </c>
      <c r="X87" s="137">
        <v>80250</v>
      </c>
      <c r="Y87" s="188">
        <f t="shared" si="33"/>
        <v>1800.000000003525</v>
      </c>
      <c r="Z87" s="188">
        <f>IF(IF(sym!$Q76=H87,1,0)=1,ABS(W87*G87),-ABS(W87*G87))</f>
        <v>1800.000000003525</v>
      </c>
      <c r="AA87" s="188">
        <f>IF(IF(sym!$P76=$H87,1,0)=1,ABS($W87*$G87),-ABS($W87*$G87))</f>
        <v>-1800.000000003525</v>
      </c>
      <c r="AB87" s="188">
        <f t="shared" si="41"/>
        <v>1800.000000003525</v>
      </c>
      <c r="AC87" s="188">
        <f t="shared" si="34"/>
        <v>1800.000000003525</v>
      </c>
      <c r="AD87" s="188">
        <f t="shared" si="42"/>
        <v>1800.000000003525</v>
      </c>
      <c r="AE87" s="188">
        <f t="shared" si="43"/>
        <v>1800.000000003525</v>
      </c>
      <c r="AF87" s="188">
        <f t="shared" si="44"/>
        <v>1800.000000003525</v>
      </c>
      <c r="AG87" s="188">
        <f t="shared" si="45"/>
        <v>-1800.000000003525</v>
      </c>
      <c r="AH87" s="188">
        <f t="shared" si="35"/>
        <v>1800.000000003525</v>
      </c>
      <c r="AI87" s="188">
        <f t="shared" si="36"/>
        <v>1800.000000003525</v>
      </c>
      <c r="AJ87" s="188">
        <f t="shared" si="37"/>
        <v>1800.000000003525</v>
      </c>
      <c r="AK87" s="188">
        <f t="shared" si="38"/>
        <v>1800.000000003525</v>
      </c>
      <c r="AL87" s="188">
        <f t="shared" si="46"/>
        <v>1800.000000003525</v>
      </c>
    </row>
    <row r="88" spans="1:38" s="2" customFormat="1" ht="15.75" thickBot="1" x14ac:dyDescent="0.3">
      <c r="A88" s="1" t="s">
        <v>1053</v>
      </c>
      <c r="B88" s="149" t="s">
        <v>738</v>
      </c>
      <c r="C88" s="192" t="s">
        <v>294</v>
      </c>
      <c r="D88"/>
      <c r="F88" s="201">
        <f>'0802'!H88</f>
        <v>-1</v>
      </c>
      <c r="G88" s="202">
        <v>-1.4727272727299999E-2</v>
      </c>
      <c r="H88" s="202">
        <v>-1</v>
      </c>
      <c r="I88" s="227">
        <v>1</v>
      </c>
      <c r="J88" s="227">
        <v>-1</v>
      </c>
      <c r="K88" s="227">
        <v>1</v>
      </c>
      <c r="L88" s="202">
        <v>-1</v>
      </c>
      <c r="M88" s="228">
        <v>-2</v>
      </c>
      <c r="N88" s="288">
        <v>42549</v>
      </c>
      <c r="O88">
        <f t="shared" si="29"/>
        <v>1</v>
      </c>
      <c r="P88">
        <f t="shared" si="30"/>
        <v>1</v>
      </c>
      <c r="Q88">
        <f t="shared" si="31"/>
        <v>1</v>
      </c>
      <c r="R88">
        <f t="shared" si="39"/>
        <v>-1</v>
      </c>
      <c r="S88">
        <f t="shared" si="32"/>
        <v>1</v>
      </c>
      <c r="T88">
        <f t="shared" si="40"/>
        <v>-1</v>
      </c>
      <c r="U88">
        <f>VLOOKUP($A88,'FuturesInfo (3)'!$A$2:$V$80,22)</f>
        <v>3</v>
      </c>
      <c r="V88">
        <v>1</v>
      </c>
      <c r="W88" s="137">
        <v>310818.75</v>
      </c>
      <c r="X88" s="137">
        <v>310818.75</v>
      </c>
      <c r="Y88" s="188">
        <f t="shared" si="33"/>
        <v>4577.5125000084763</v>
      </c>
      <c r="Z88" s="188">
        <f>IF(IF(sym!$Q77=H88,1,0)=1,ABS(W88*G88),-ABS(W88*G88))</f>
        <v>-4577.5125000084763</v>
      </c>
      <c r="AA88" s="188">
        <f>IF(IF(sym!$P77=$H88,1,0)=1,ABS($W88*$G88),-ABS($W88*$G88))</f>
        <v>4577.5125000084763</v>
      </c>
      <c r="AB88" s="188">
        <f t="shared" si="41"/>
        <v>-4577.5125000084763</v>
      </c>
      <c r="AC88" s="188">
        <f t="shared" si="34"/>
        <v>4577.5125000084763</v>
      </c>
      <c r="AD88" s="188">
        <f t="shared" si="42"/>
        <v>4577.5125000084763</v>
      </c>
      <c r="AE88" s="188">
        <f t="shared" si="43"/>
        <v>4577.5125000084763</v>
      </c>
      <c r="AF88" s="188">
        <f t="shared" si="44"/>
        <v>4577.5125000084763</v>
      </c>
      <c r="AG88" s="188">
        <f t="shared" si="45"/>
        <v>-4577.5125000084763</v>
      </c>
      <c r="AH88" s="188">
        <f t="shared" si="35"/>
        <v>-4577.5125000084763</v>
      </c>
      <c r="AI88" s="188">
        <f t="shared" si="36"/>
        <v>-4577.5125000084763</v>
      </c>
      <c r="AJ88" s="188">
        <f t="shared" si="37"/>
        <v>4577.5125000084763</v>
      </c>
      <c r="AK88" s="188">
        <f t="shared" si="38"/>
        <v>-4577.5125000084763</v>
      </c>
      <c r="AL88" s="188">
        <f t="shared" si="46"/>
        <v>4577.5125000084763</v>
      </c>
    </row>
    <row r="89" spans="1:38" s="2" customFormat="1" ht="15.75" thickBot="1" x14ac:dyDescent="0.3">
      <c r="A89" s="1" t="s">
        <v>1054</v>
      </c>
      <c r="B89" s="149" t="s">
        <v>463</v>
      </c>
      <c r="C89" s="192" t="s">
        <v>1122</v>
      </c>
      <c r="D89"/>
      <c r="F89" s="201">
        <f>'0802'!H89</f>
        <v>1</v>
      </c>
      <c r="G89" s="202">
        <v>-1.01791530945E-4</v>
      </c>
      <c r="H89" s="202">
        <v>-1</v>
      </c>
      <c r="I89" s="227">
        <v>1</v>
      </c>
      <c r="J89" s="227">
        <v>1</v>
      </c>
      <c r="K89" s="227">
        <v>1</v>
      </c>
      <c r="L89" s="202">
        <v>-1</v>
      </c>
      <c r="M89" s="228">
        <v>-8</v>
      </c>
      <c r="N89" s="288">
        <v>42572</v>
      </c>
      <c r="O89">
        <f t="shared" si="29"/>
        <v>1</v>
      </c>
      <c r="P89">
        <f t="shared" si="30"/>
        <v>-1</v>
      </c>
      <c r="Q89">
        <f t="shared" si="31"/>
        <v>1</v>
      </c>
      <c r="R89">
        <f t="shared" si="39"/>
        <v>-1</v>
      </c>
      <c r="S89">
        <f t="shared" si="32"/>
        <v>-1</v>
      </c>
      <c r="T89">
        <f t="shared" si="40"/>
        <v>-1</v>
      </c>
      <c r="U89">
        <f>VLOOKUP($A89,'FuturesInfo (3)'!$A$2:$V$80,22)</f>
        <v>0</v>
      </c>
      <c r="V89">
        <v>1</v>
      </c>
      <c r="W89" s="137">
        <v>0</v>
      </c>
      <c r="X89" s="137">
        <v>0</v>
      </c>
      <c r="Y89" s="188">
        <f t="shared" si="33"/>
        <v>0</v>
      </c>
      <c r="Z89" s="188">
        <f>IF(IF(sym!$Q78=H89,1,0)=1,ABS(W89*G89),-ABS(W89*G89))</f>
        <v>0</v>
      </c>
      <c r="AA89" s="188">
        <f>IF(IF(sym!$P78=$H89,1,0)=1,ABS($W89*$G89),-ABS($W89*$G89))</f>
        <v>0</v>
      </c>
      <c r="AB89" s="188">
        <f t="shared" si="41"/>
        <v>0</v>
      </c>
      <c r="AC89" s="188">
        <f t="shared" si="34"/>
        <v>0</v>
      </c>
      <c r="AD89" s="188">
        <f t="shared" si="42"/>
        <v>0</v>
      </c>
      <c r="AE89" s="188">
        <f t="shared" si="43"/>
        <v>0</v>
      </c>
      <c r="AF89" s="188">
        <f t="shared" si="44"/>
        <v>0</v>
      </c>
      <c r="AG89" s="188">
        <f t="shared" si="45"/>
        <v>0</v>
      </c>
      <c r="AH89" s="188">
        <f t="shared" si="35"/>
        <v>0</v>
      </c>
      <c r="AI89" s="188">
        <f t="shared" si="36"/>
        <v>0</v>
      </c>
      <c r="AJ89" s="188">
        <f t="shared" si="37"/>
        <v>0</v>
      </c>
      <c r="AK89" s="188">
        <f t="shared" si="38"/>
        <v>0</v>
      </c>
      <c r="AL89" s="188">
        <f t="shared" si="46"/>
        <v>0</v>
      </c>
    </row>
    <row r="90" spans="1:38" s="4" customFormat="1" ht="15.75" thickBot="1" x14ac:dyDescent="0.3">
      <c r="A90" s="1" t="s">
        <v>422</v>
      </c>
      <c r="B90" s="149" t="s">
        <v>639</v>
      </c>
      <c r="C90" s="192" t="s">
        <v>294</v>
      </c>
      <c r="F90" s="201">
        <f>'0802'!H90</f>
        <v>-1</v>
      </c>
      <c r="G90" s="202">
        <v>1.1508110477900001E-3</v>
      </c>
      <c r="H90" s="202">
        <v>1</v>
      </c>
      <c r="I90" s="227">
        <v>-1</v>
      </c>
      <c r="J90" s="227">
        <v>1</v>
      </c>
      <c r="K90" s="227">
        <v>-1</v>
      </c>
      <c r="L90" s="202">
        <v>1</v>
      </c>
      <c r="M90" s="228">
        <v>-10</v>
      </c>
      <c r="N90" s="288">
        <v>42570</v>
      </c>
      <c r="O90">
        <f t="shared" si="29"/>
        <v>-1</v>
      </c>
      <c r="P90">
        <f t="shared" si="30"/>
        <v>1</v>
      </c>
      <c r="Q90">
        <f t="shared" si="31"/>
        <v>1</v>
      </c>
      <c r="R90">
        <f t="shared" si="39"/>
        <v>1</v>
      </c>
      <c r="S90">
        <f t="shared" si="32"/>
        <v>1</v>
      </c>
      <c r="T90">
        <f t="shared" si="40"/>
        <v>1</v>
      </c>
      <c r="U90">
        <f>VLOOKUP($A90,'FuturesInfo (3)'!$A$2:$V$80,22)</f>
        <v>4</v>
      </c>
      <c r="V90">
        <v>1</v>
      </c>
      <c r="W90" s="137">
        <v>273720</v>
      </c>
      <c r="X90" s="137">
        <v>273720</v>
      </c>
      <c r="Y90" s="188">
        <f t="shared" si="33"/>
        <v>315.00000000107883</v>
      </c>
      <c r="Z90" s="188">
        <f>IF(IF(sym!$Q79=H90,1,0)=1,ABS(W90*G90),-ABS(W90*G90))</f>
        <v>315.00000000107883</v>
      </c>
      <c r="AA90" s="188">
        <f>IF(IF(sym!$P79=$H90,1,0)=1,ABS($W90*$G90),-ABS($W90*$G90))</f>
        <v>-315.00000000107883</v>
      </c>
      <c r="AB90" s="188">
        <f t="shared" si="41"/>
        <v>315.00000000107883</v>
      </c>
      <c r="AC90" s="188">
        <f t="shared" si="34"/>
        <v>315.00000000107883</v>
      </c>
      <c r="AD90" s="188">
        <f t="shared" si="42"/>
        <v>315.00000000107883</v>
      </c>
      <c r="AE90" s="188">
        <f t="shared" si="43"/>
        <v>315.00000000107883</v>
      </c>
      <c r="AF90" s="188">
        <f t="shared" si="44"/>
        <v>315.00000000107883</v>
      </c>
      <c r="AG90" s="188">
        <f t="shared" si="45"/>
        <v>-315.00000000107883</v>
      </c>
      <c r="AH90" s="188">
        <f t="shared" si="35"/>
        <v>315.00000000107883</v>
      </c>
      <c r="AI90" s="188">
        <f t="shared" si="36"/>
        <v>315.00000000107883</v>
      </c>
      <c r="AJ90" s="188">
        <f t="shared" si="37"/>
        <v>315.00000000107883</v>
      </c>
      <c r="AK90" s="188">
        <f t="shared" si="38"/>
        <v>315.00000000107883</v>
      </c>
      <c r="AL90" s="188">
        <f t="shared" si="46"/>
        <v>315.00000000107883</v>
      </c>
    </row>
    <row r="91" spans="1:38" s="4" customFormat="1" ht="15.75" thickBot="1" x14ac:dyDescent="0.3">
      <c r="A91" s="1" t="s">
        <v>1025</v>
      </c>
      <c r="B91" s="149" t="s">
        <v>459</v>
      </c>
      <c r="C91" s="192" t="s">
        <v>1122</v>
      </c>
      <c r="F91" s="201">
        <f>'0802'!H91</f>
        <v>1</v>
      </c>
      <c r="G91" s="202">
        <v>-6.0808756460899996E-4</v>
      </c>
      <c r="H91" s="202">
        <v>-1</v>
      </c>
      <c r="I91" s="227">
        <v>1</v>
      </c>
      <c r="J91" s="227">
        <v>1</v>
      </c>
      <c r="K91" s="227">
        <v>1</v>
      </c>
      <c r="L91" s="202">
        <v>1</v>
      </c>
      <c r="M91" s="228">
        <v>28</v>
      </c>
      <c r="N91" s="288">
        <v>42544</v>
      </c>
      <c r="O91">
        <f t="shared" si="29"/>
        <v>1</v>
      </c>
      <c r="P91">
        <f t="shared" si="30"/>
        <v>-1</v>
      </c>
      <c r="Q91">
        <f t="shared" si="31"/>
        <v>1</v>
      </c>
      <c r="R91">
        <f t="shared" si="39"/>
        <v>-1</v>
      </c>
      <c r="S91">
        <f t="shared" si="32"/>
        <v>-1</v>
      </c>
      <c r="T91">
        <f t="shared" si="40"/>
        <v>-1</v>
      </c>
      <c r="U91">
        <f>VLOOKUP($A91,'FuturesInfo (3)'!$A$2:$V$80,22)</f>
        <v>16</v>
      </c>
      <c r="V91">
        <v>1</v>
      </c>
      <c r="W91" s="137">
        <v>3538957.4219999998</v>
      </c>
      <c r="X91" s="137">
        <v>3538957.4219999998</v>
      </c>
      <c r="Y91" s="188">
        <f t="shared" si="33"/>
        <v>2151.9959999989246</v>
      </c>
      <c r="Z91" s="188">
        <f>IF(IF(sym!$Q80=H91,1,0)=1,ABS(W91*G91),-ABS(W91*G91))</f>
        <v>2151.9959999989246</v>
      </c>
      <c r="AA91" s="188">
        <f>IF(IF(sym!$P80=$H91,1,0)=1,ABS($W91*$G91),-ABS($W91*$G91))</f>
        <v>-2151.9959999989246</v>
      </c>
      <c r="AB91" s="188">
        <f t="shared" si="41"/>
        <v>2151.9959999989246</v>
      </c>
      <c r="AC91" s="188">
        <f t="shared" si="34"/>
        <v>-2151.9959999989246</v>
      </c>
      <c r="AD91" s="188">
        <f t="shared" si="42"/>
        <v>2151.9959999989246</v>
      </c>
      <c r="AE91" s="188">
        <f t="shared" si="43"/>
        <v>2151.9959999989246</v>
      </c>
      <c r="AF91" s="188">
        <f t="shared" si="44"/>
        <v>-2151.9959999989246</v>
      </c>
      <c r="AG91" s="188">
        <f t="shared" si="45"/>
        <v>-2151.9959999989246</v>
      </c>
      <c r="AH91" s="188">
        <f t="shared" si="35"/>
        <v>2151.9959999989246</v>
      </c>
      <c r="AI91" s="188">
        <f t="shared" si="36"/>
        <v>-2151.9959999989246</v>
      </c>
      <c r="AJ91" s="188">
        <f t="shared" si="37"/>
        <v>2151.9959999989246</v>
      </c>
      <c r="AK91" s="188">
        <f t="shared" si="38"/>
        <v>2151.9959999989246</v>
      </c>
      <c r="AL91" s="188">
        <f t="shared" si="46"/>
        <v>2151.9959999989246</v>
      </c>
    </row>
    <row r="92" spans="1:38" s="4" customFormat="1" ht="15.75" thickBot="1" x14ac:dyDescent="0.3">
      <c r="A92" s="1" t="s">
        <v>1026</v>
      </c>
      <c r="B92" s="149" t="s">
        <v>447</v>
      </c>
      <c r="C92" s="192" t="s">
        <v>1122</v>
      </c>
      <c r="F92" s="201">
        <f>'0802'!H92</f>
        <v>1</v>
      </c>
      <c r="G92" s="203">
        <v>-1.1714373026400001E-3</v>
      </c>
      <c r="H92" s="203">
        <v>-1</v>
      </c>
      <c r="I92" s="231">
        <v>1</v>
      </c>
      <c r="J92" s="231">
        <v>1</v>
      </c>
      <c r="K92" s="231">
        <v>-1</v>
      </c>
      <c r="L92" s="203">
        <v>1</v>
      </c>
      <c r="M92" s="232">
        <v>11</v>
      </c>
      <c r="N92" s="289">
        <v>42569</v>
      </c>
      <c r="O92">
        <f t="shared" si="29"/>
        <v>1</v>
      </c>
      <c r="P92">
        <f t="shared" si="30"/>
        <v>1</v>
      </c>
      <c r="Q92">
        <f t="shared" si="31"/>
        <v>1</v>
      </c>
      <c r="R92">
        <f t="shared" si="39"/>
        <v>-1</v>
      </c>
      <c r="S92">
        <f t="shared" si="32"/>
        <v>1</v>
      </c>
      <c r="T92">
        <f t="shared" si="40"/>
        <v>1</v>
      </c>
      <c r="U92">
        <f>VLOOKUP($A92,'FuturesInfo (3)'!$A$2:$V$80,22)</f>
        <v>5</v>
      </c>
      <c r="V92">
        <v>1</v>
      </c>
      <c r="W92" s="137">
        <v>2958843.8</v>
      </c>
      <c r="X92" s="137">
        <v>2958843.8</v>
      </c>
      <c r="Y92" s="188">
        <f t="shared" si="33"/>
        <v>3466.1000000050876</v>
      </c>
      <c r="Z92" s="188">
        <f>IF(IF(sym!$Q81=H92,1,0)=1,ABS(W92*G92),-ABS(W92*G92))</f>
        <v>3466.1000000050876</v>
      </c>
      <c r="AA92" s="188">
        <f>IF(IF(sym!$P81=$H92,1,0)=1,ABS($W92*$G92),-ABS($W92*$G92))</f>
        <v>-3466.1000000050876</v>
      </c>
      <c r="AB92" s="188">
        <f t="shared" si="41"/>
        <v>3466.1000000050876</v>
      </c>
      <c r="AC92" s="188">
        <f t="shared" si="34"/>
        <v>-3466.1000000050876</v>
      </c>
      <c r="AD92" s="188">
        <f t="shared" si="42"/>
        <v>3466.1000000050876</v>
      </c>
      <c r="AE92" s="188">
        <f t="shared" si="43"/>
        <v>-3466.1000000050876</v>
      </c>
      <c r="AF92" s="188">
        <f t="shared" si="44"/>
        <v>-3466.1000000050876</v>
      </c>
      <c r="AG92" s="188">
        <f t="shared" si="45"/>
        <v>-3466.1000000050876</v>
      </c>
      <c r="AH92" s="188">
        <f t="shared" si="35"/>
        <v>-3466.1000000050876</v>
      </c>
      <c r="AI92" s="188">
        <f t="shared" si="36"/>
        <v>-3466.1000000050876</v>
      </c>
      <c r="AJ92" s="188">
        <f t="shared" si="37"/>
        <v>3466.1000000050876</v>
      </c>
      <c r="AK92" s="188">
        <f t="shared" si="38"/>
        <v>-3466.1000000050876</v>
      </c>
      <c r="AL92" s="188">
        <f t="shared" si="46"/>
        <v>-3466.1000000050876</v>
      </c>
    </row>
  </sheetData>
  <conditionalFormatting sqref="G82:G92 G15:G24 I15:K24 I82:K92">
    <cfRule type="colorScale" priority="39">
      <colorScale>
        <cfvo type="min"/>
        <cfvo type="percentile" val="50"/>
        <cfvo type="max"/>
        <color rgb="FFF8696B"/>
        <color rgb="FFFFEB84"/>
        <color rgb="FF63BE7B"/>
      </colorScale>
    </cfRule>
  </conditionalFormatting>
  <conditionalFormatting sqref="G25:G81 I25:K81">
    <cfRule type="colorScale" priority="40">
      <colorScale>
        <cfvo type="min"/>
        <cfvo type="percentile" val="50"/>
        <cfvo type="max"/>
        <color rgb="FFF8696B"/>
        <color rgb="FFFFEB84"/>
        <color rgb="FF63BE7B"/>
      </colorScale>
    </cfRule>
  </conditionalFormatting>
  <conditionalFormatting sqref="N12:N13">
    <cfRule type="colorScale" priority="41">
      <colorScale>
        <cfvo type="min"/>
        <cfvo type="percentile" val="50"/>
        <cfvo type="max"/>
        <color rgb="FFF8696B"/>
        <color rgb="FFFFEB84"/>
        <color rgb="FF63BE7B"/>
      </colorScale>
    </cfRule>
  </conditionalFormatting>
  <conditionalFormatting sqref="I14:K14">
    <cfRule type="colorScale" priority="38">
      <colorScale>
        <cfvo type="min"/>
        <cfvo type="percentile" val="50"/>
        <cfvo type="max"/>
        <color rgb="FFF8696B"/>
        <color rgb="FFFFEB84"/>
        <color rgb="FF63BE7B"/>
      </colorScale>
    </cfRule>
  </conditionalFormatting>
  <conditionalFormatting sqref="G14:G92">
    <cfRule type="colorScale" priority="37">
      <colorScale>
        <cfvo type="min"/>
        <cfvo type="percentile" val="50"/>
        <cfvo type="max"/>
        <color rgb="FFF8696B"/>
        <color rgb="FFFFEB84"/>
        <color rgb="FF63BE7B"/>
      </colorScale>
    </cfRule>
  </conditionalFormatting>
  <conditionalFormatting sqref="F14:F92">
    <cfRule type="colorScale" priority="36">
      <colorScale>
        <cfvo type="min"/>
        <cfvo type="percentile" val="50"/>
        <cfvo type="max"/>
        <color rgb="FFF8696B"/>
        <color rgb="FFFFEB84"/>
        <color rgb="FF63BE7B"/>
      </colorScale>
    </cfRule>
  </conditionalFormatting>
  <conditionalFormatting sqref="U14:U92">
    <cfRule type="colorScale" priority="35">
      <colorScale>
        <cfvo type="min"/>
        <cfvo type="percentile" val="50"/>
        <cfvo type="max"/>
        <color rgb="FF63BE7B"/>
        <color rgb="FFFFEB84"/>
        <color rgb="FFF8696B"/>
      </colorScale>
    </cfRule>
  </conditionalFormatting>
  <conditionalFormatting sqref="M2:M10">
    <cfRule type="colorScale" priority="34">
      <colorScale>
        <cfvo type="min"/>
        <cfvo type="percentile" val="50"/>
        <cfvo type="max"/>
        <color rgb="FFF8696B"/>
        <color rgb="FFFFEB84"/>
        <color rgb="FF63BE7B"/>
      </colorScale>
    </cfRule>
  </conditionalFormatting>
  <conditionalFormatting sqref="N2:N10">
    <cfRule type="colorScale" priority="33">
      <colorScale>
        <cfvo type="min"/>
        <cfvo type="percentile" val="50"/>
        <cfvo type="max"/>
        <color rgb="FFF8696B"/>
        <color rgb="FFFFEB84"/>
        <color rgb="FF63BE7B"/>
      </colorScale>
    </cfRule>
  </conditionalFormatting>
  <conditionalFormatting sqref="O14:O92">
    <cfRule type="colorScale" priority="32">
      <colorScale>
        <cfvo type="min"/>
        <cfvo type="percentile" val="50"/>
        <cfvo type="max"/>
        <color rgb="FFF8696B"/>
        <color rgb="FFFFEB84"/>
        <color rgb="FF63BE7B"/>
      </colorScale>
    </cfRule>
  </conditionalFormatting>
  <conditionalFormatting sqref="L14:M92">
    <cfRule type="colorScale" priority="31">
      <colorScale>
        <cfvo type="min"/>
        <cfvo type="percentile" val="50"/>
        <cfvo type="max"/>
        <color rgb="FFF8696B"/>
        <color rgb="FFFFEB84"/>
        <color rgb="FF63BE7B"/>
      </colorScale>
    </cfRule>
  </conditionalFormatting>
  <conditionalFormatting sqref="L14:L92">
    <cfRule type="colorScale" priority="30">
      <colorScale>
        <cfvo type="min"/>
        <cfvo type="percentile" val="50"/>
        <cfvo type="max"/>
        <color rgb="FFF8696B"/>
        <color rgb="FFFFEB84"/>
        <color rgb="FF63BE7B"/>
      </colorScale>
    </cfRule>
  </conditionalFormatting>
  <conditionalFormatting sqref="I14:K92">
    <cfRule type="colorScale" priority="29">
      <colorScale>
        <cfvo type="min"/>
        <cfvo type="percentile" val="50"/>
        <cfvo type="max"/>
        <color rgb="FFF8696B"/>
        <color rgb="FFFFEB84"/>
        <color rgb="FF63BE7B"/>
      </colorScale>
    </cfRule>
  </conditionalFormatting>
  <conditionalFormatting sqref="AC14:AC92">
    <cfRule type="colorScale" priority="28">
      <colorScale>
        <cfvo type="min"/>
        <cfvo type="percentile" val="50"/>
        <cfvo type="max"/>
        <color rgb="FFF8696B"/>
        <color rgb="FFFFEB84"/>
        <color rgb="FF63BE7B"/>
      </colorScale>
    </cfRule>
  </conditionalFormatting>
  <conditionalFormatting sqref="N14:N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AE14:AE92">
    <cfRule type="colorScale" priority="25">
      <colorScale>
        <cfvo type="min"/>
        <cfvo type="percentile" val="50"/>
        <cfvo type="max"/>
        <color rgb="FFF8696B"/>
        <color rgb="FFFFEB84"/>
        <color rgb="FF63BE7B"/>
      </colorScale>
    </cfRule>
  </conditionalFormatting>
  <conditionalFormatting sqref="Y14:Z92">
    <cfRule type="colorScale" priority="24">
      <colorScale>
        <cfvo type="min"/>
        <cfvo type="percentile" val="50"/>
        <cfvo type="max"/>
        <color rgb="FFF8696B"/>
        <color rgb="FFFFEB84"/>
        <color rgb="FF63BE7B"/>
      </colorScale>
    </cfRule>
  </conditionalFormatting>
  <conditionalFormatting sqref="H10">
    <cfRule type="colorScale" priority="23">
      <colorScale>
        <cfvo type="min"/>
        <cfvo type="percentile" val="50"/>
        <cfvo type="max"/>
        <color rgb="FFF8696B"/>
        <color rgb="FFFFEB84"/>
        <color rgb="FF63BE7B"/>
      </colorScale>
    </cfRule>
  </conditionalFormatting>
  <conditionalFormatting sqref="H2:H9">
    <cfRule type="colorScale" priority="22">
      <colorScale>
        <cfvo type="min"/>
        <cfvo type="percentile" val="50"/>
        <cfvo type="max"/>
        <color rgb="FFF8696B"/>
        <color rgb="FFFFEB84"/>
        <color rgb="FF63BE7B"/>
      </colorScale>
    </cfRule>
  </conditionalFormatting>
  <conditionalFormatting sqref="AB14:AB92">
    <cfRule type="colorScale" priority="21">
      <colorScale>
        <cfvo type="min"/>
        <cfvo type="percentile" val="50"/>
        <cfvo type="max"/>
        <color rgb="FFF8696B"/>
        <color rgb="FFFFEB84"/>
        <color rgb="FF63BE7B"/>
      </colorScale>
    </cfRule>
  </conditionalFormatting>
  <conditionalFormatting sqref="AH14:AH92">
    <cfRule type="colorScale" priority="20">
      <colorScale>
        <cfvo type="min"/>
        <cfvo type="percentile" val="50"/>
        <cfvo type="max"/>
        <color rgb="FFF8696B"/>
        <color rgb="FFFFEB84"/>
        <color rgb="FF63BE7B"/>
      </colorScale>
    </cfRule>
  </conditionalFormatting>
  <conditionalFormatting sqref="I2:I10">
    <cfRule type="colorScale" priority="19">
      <colorScale>
        <cfvo type="min"/>
        <cfvo type="percentile" val="50"/>
        <cfvo type="max"/>
        <color rgb="FF63BE7B"/>
        <color rgb="FFFFEB84"/>
        <color rgb="FFF8696B"/>
      </colorScale>
    </cfRule>
  </conditionalFormatting>
  <conditionalFormatting sqref="AD14:AD92">
    <cfRule type="colorScale" priority="18">
      <colorScale>
        <cfvo type="min"/>
        <cfvo type="percentile" val="50"/>
        <cfvo type="max"/>
        <color rgb="FFF8696B"/>
        <color rgb="FFFFEB84"/>
        <color rgb="FF63BE7B"/>
      </colorScale>
    </cfRule>
  </conditionalFormatting>
  <conditionalFormatting sqref="AJ14:AJ92">
    <cfRule type="colorScale" priority="16">
      <colorScale>
        <cfvo type="min"/>
        <cfvo type="percentile" val="50"/>
        <cfvo type="max"/>
        <color rgb="FFF8696B"/>
        <color rgb="FFFFEB84"/>
        <color rgb="FF63BE7B"/>
      </colorScale>
    </cfRule>
  </conditionalFormatting>
  <conditionalFormatting sqref="S2:T10">
    <cfRule type="colorScale" priority="15">
      <colorScale>
        <cfvo type="min"/>
        <cfvo type="percentile" val="50"/>
        <cfvo type="max"/>
        <color rgb="FFF8696B"/>
        <color rgb="FFFFEB84"/>
        <color rgb="FF63BE7B"/>
      </colorScale>
    </cfRule>
  </conditionalFormatting>
  <conditionalFormatting sqref="V2:V10">
    <cfRule type="colorScale" priority="14">
      <colorScale>
        <cfvo type="min"/>
        <cfvo type="percentile" val="50"/>
        <cfvo type="max"/>
        <color rgb="FFF8696B"/>
        <color rgb="FFFFEB84"/>
        <color rgb="FF63BE7B"/>
      </colorScale>
    </cfRule>
  </conditionalFormatting>
  <conditionalFormatting sqref="AK14:AL92">
    <cfRule type="colorScale" priority="13">
      <colorScale>
        <cfvo type="min"/>
        <cfvo type="percentile" val="50"/>
        <cfvo type="max"/>
        <color rgb="FFF8696B"/>
        <color rgb="FFFFEB84"/>
        <color rgb="FF63BE7B"/>
      </colorScale>
    </cfRule>
  </conditionalFormatting>
  <conditionalFormatting sqref="Q14:Q92">
    <cfRule type="colorScale" priority="12">
      <colorScale>
        <cfvo type="min"/>
        <cfvo type="percentile" val="50"/>
        <cfvo type="max"/>
        <color rgb="FFF8696B"/>
        <color rgb="FFFFEB84"/>
        <color rgb="FF63BE7B"/>
      </colorScale>
    </cfRule>
  </conditionalFormatting>
  <conditionalFormatting sqref="AI14:AI92">
    <cfRule type="colorScale" priority="11">
      <colorScale>
        <cfvo type="min"/>
        <cfvo type="percentile" val="50"/>
        <cfvo type="max"/>
        <color rgb="FFF8696B"/>
        <color rgb="FFFFEB84"/>
        <color rgb="FF63BE7B"/>
      </colorScale>
    </cfRule>
  </conditionalFormatting>
  <conditionalFormatting sqref="S14:T92">
    <cfRule type="colorScale" priority="10">
      <colorScale>
        <cfvo type="min"/>
        <cfvo type="percentile" val="50"/>
        <cfvo type="max"/>
        <color rgb="FFF8696B"/>
        <color rgb="FFFFEB84"/>
        <color rgb="FF63BE7B"/>
      </colorScale>
    </cfRule>
  </conditionalFormatting>
  <conditionalFormatting sqref="P14:P92">
    <cfRule type="colorScale" priority="9">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82:H92 H14:H24 I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R14: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daily (2)</vt:lpstr>
      <vt:lpstr>FuturesInfo (3)</vt:lpstr>
      <vt:lpstr>CurrInfo</vt:lpstr>
      <vt:lpstr>sym</vt:lpstr>
      <vt:lpstr>fhist</vt:lpstr>
      <vt:lpstr>0806</vt:lpstr>
      <vt:lpstr>0805</vt:lpstr>
      <vt:lpstr>0804</vt:lpstr>
      <vt:lpstr>0803</vt:lpstr>
      <vt:lpstr>0802</vt:lpstr>
      <vt:lpstr>0801</vt:lpstr>
      <vt:lpstr>old</vt:lpstr>
      <vt:lpstr>daily</vt:lpstr>
      <vt:lpstr>FORECAST</vt:lpstr>
      <vt:lpstr>timezones (jst)</vt:lpstr>
      <vt:lpstr>'daily (2)'!test</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2016-08-05T04:23:34Z</dcterms:modified>
</cp:coreProperties>
</file>